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SharedRebarInput_2026-10-18\ConditionalFormatting\"/>
    </mc:Choice>
  </mc:AlternateContent>
  <xr:revisionPtr revIDLastSave="0" documentId="13_ncr:1_{69705CBC-55EF-4363-91B0-B3F067A6A72E}" xr6:coauthVersionLast="36" xr6:coauthVersionMax="36" xr10:uidLastSave="{00000000-0000-0000-0000-000000000000}"/>
  <bookViews>
    <workbookView xWindow="0" yWindow="0" windowWidth="38400" windowHeight="19515" xr2:uid="{CC6A783C-F30C-4FD6-881C-18429889F685}"/>
  </bookViews>
  <sheets>
    <sheet name="Config" sheetId="4" r:id="rId1"/>
    <sheet name="Справка" sheetId="3" r:id="rId2"/>
    <sheet name="Расчет" sheetId="2" r:id="rId3"/>
    <sheet name="Results" sheetId="1" r:id="rId4"/>
  </sheets>
  <definedNames>
    <definedName name="rngBatchSummary">Results!$A$1</definedName>
    <definedName name="rngCalculationProfiles">Config!$H$36:$N$67</definedName>
    <definedName name="rngCircleGeometry">Config!$H$87:$L$95</definedName>
    <definedName name="rngConcreteMaterialParameters">Config!$H$26:$M$33</definedName>
    <definedName name="rngCrackSummaryAnchor">Results!$A$85</definedName>
    <definedName name="rngHollowRectangleGeometry">Config!$H$144:$L$166</definedName>
    <definedName name="rngLoadCombinations">Config!$O$3:$U$33</definedName>
    <definedName name="rngNDMElementResults">Results!$A$156</definedName>
    <definedName name="rngNDMMaterialDiagrams">Results!$BD$156</definedName>
    <definedName name="rngNDMSectionAnnotations">Results!$BQ$156</definedName>
    <definedName name="rngNDMSectionContours">Results!$AC$156</definedName>
    <definedName name="rngNDMSectionGeometry">Results!$L$156</definedName>
    <definedName name="rngNDMSectionProperties">Results!$AV$156</definedName>
    <definedName name="rngPlotAnnotationSettings">Config!$H$70:$M$84</definedName>
    <definedName name="rngRebarInput">Config!$N$87:$X$111</definedName>
    <definedName name="rngRebarInput_Extra_Row1_bind2_Choices">Config!$MA$1:$MA$2</definedName>
    <definedName name="rngRebarInput_Extra_Row1_bind3_Choices">Config!$LZ$1:$LZ$2</definedName>
    <definedName name="rngRebarInput_Extra_Row1_pos2_Choices">Config!$MB$1:$MB$2</definedName>
    <definedName name="rngRebarInput_Extra_Row1_pos3_Choices">Config!$MC$1:$MC$2</definedName>
    <definedName name="rngRebarInput_Extra_Row2_bind2_Choices">Config!$ME$1:$ME$2</definedName>
    <definedName name="rngRebarInput_Extra_Row2_bind3_Choices">Config!$MD$1:$MD$2</definedName>
    <definedName name="rngRebarInput_Extra_Row2_pos2_Choices">Config!$MF$1:$MF$2</definedName>
    <definedName name="rngRebarInput_Extra_Row2_pos3_Choices">Config!$MG$1:$MG$2</definedName>
    <definedName name="rngRebarInput_Extra_Row3_bind2_Choices">Config!$MI$1:$MI$2</definedName>
    <definedName name="rngRebarInput_Extra_Row3_bind3_Choices">Config!$MH$1:$MH$2</definedName>
    <definedName name="rngRebarInput_Extra_Row3_pos2_Choices">Config!$MJ$1:$MJ$2</definedName>
    <definedName name="rngRebarInput_Extra_Row3_pos3_Choices">Config!$MK$1:$MK$2</definedName>
    <definedName name="rngRebarInput_Extra_Row4_bind2_Choices">Config!$MM$1:$MM$2</definedName>
    <definedName name="rngRebarInput_Extra_Row4_bind3_Choices">Config!$ML$1:$ML$2</definedName>
    <definedName name="rngRebarInput_Extra_Row4_pos2_Choices">Config!$MN$1:$MN$2</definedName>
    <definedName name="rngRebarInput_Extra_Row4_pos3_Choices">Config!$MO$1:$MO$2</definedName>
    <definedName name="rngRebarInput_Extra_Row5_bind2_Choices">Config!$MQ$1:$MQ$2</definedName>
    <definedName name="rngRebarInput_Extra_Row5_bind3_Choices">Config!$MP$1:$MP$2</definedName>
    <definedName name="rngRebarInput_Extra_Row5_pos2_Choices">Config!$MR$1:$MR$2</definedName>
    <definedName name="rngRebarInput_Extra_Row5_pos3_Choices">Config!$MS$1:$MS$2</definedName>
    <definedName name="rngRebarInput_Extra_Row6_bind2_Choices">Config!$MU$1:$MU$2</definedName>
    <definedName name="rngRebarInput_Extra_Row6_bind3_Choices">Config!$MT$1:$MT$2</definedName>
    <definedName name="rngRebarInput_Extra_Row6_pos2_Choices">Config!$MV$1:$MV$2</definedName>
    <definedName name="rngRebarInput_Extra_Row6_pos3_Choices">Config!$MW$1:$MW$2</definedName>
    <definedName name="rngRebarInput_Extra_Row7_bind2_Choices">Config!$MY$1:$MY$2</definedName>
    <definedName name="rngRebarInput_Extra_Row7_bind3_Choices">Config!$MX$1:$MX$2</definedName>
    <definedName name="rngRebarInput_Extra_Row7_pos2_Choices">Config!$MZ$1:$MZ$2</definedName>
    <definedName name="rngRebarInput_Extra_Row7_pos3_Choices">Config!$NA$1:$NA$2</definedName>
    <definedName name="rngRebarInput_Extra_Row8_bind2_Choices">Config!$NC$1:$NC$2</definedName>
    <definedName name="rngRebarInput_Extra_Row8_bind3_Choices">Config!$NB$1:$NB$2</definedName>
    <definedName name="rngRebarInput_Extra_Row8_pos2_Choices">Config!$ND$1:$ND$2</definedName>
    <definedName name="rngRebarInput_Extra_Row8_pos3_Choices">Config!$NE$1:$NE$2</definedName>
    <definedName name="rngRectSetGeometry">Config!$H$98:$L$118</definedName>
    <definedName name="rngRectSetGeometry_General_Shape_val_Choices">Config!$LW$1:$LW$3</definedName>
    <definedName name="rngRoundedRectangleGeometry">Config!$H$121:$L$141</definedName>
    <definedName name="rngRoundedRectangleGeometry_General_Left_Type_val_Choices">Config!$LX$1:$LX$2</definedName>
    <definedName name="rngRoundedRectangleGeometry_General_Right_Type_val_Choices">Config!$LY$1:$LY$2</definedName>
    <definedName name="rngSectionRecipeGuide">Справка!$A$552:$F$620</definedName>
    <definedName name="rngSectionRecipeTypes">Config!$LT$1:$LT$4</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Config!$A$3:$E$138</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98" i="4" l="1"/>
  <c r="O111" i="4" s="1"/>
  <c r="N98" i="4"/>
  <c r="N111" i="4" s="1"/>
  <c r="O97" i="4"/>
  <c r="O110" i="4" s="1"/>
  <c r="N97" i="4"/>
  <c r="N110" i="4" s="1"/>
  <c r="O96" i="4"/>
  <c r="O109" i="4" s="1"/>
  <c r="N96" i="4"/>
  <c r="N109" i="4" s="1"/>
  <c r="O95" i="4"/>
  <c r="O108" i="4" s="1"/>
  <c r="N95" i="4"/>
  <c r="N108" i="4" s="1"/>
  <c r="O94" i="4"/>
  <c r="O107" i="4" s="1"/>
  <c r="N94" i="4"/>
  <c r="N107" i="4" s="1"/>
  <c r="O93" i="4"/>
  <c r="O106" i="4" s="1"/>
  <c r="N93" i="4"/>
  <c r="N106" i="4" s="1"/>
  <c r="O92" i="4"/>
  <c r="O105" i="4" s="1"/>
  <c r="N92" i="4"/>
  <c r="N105" i="4" s="1"/>
  <c r="O91" i="4"/>
  <c r="O104" i="4" s="1"/>
  <c r="N91" i="4"/>
  <c r="N104" i="4" s="1"/>
  <c r="P103" i="4"/>
  <c r="T103" i="4"/>
  <c r="Q103" i="4"/>
  <c r="U103" i="4"/>
  <c r="P90" i="4"/>
  <c r="S90" i="4"/>
  <c r="Q90" i="4"/>
  <c r="T90" i="4"/>
  <c r="K166" i="4"/>
  <c r="K165" i="4"/>
  <c r="K164" i="4"/>
  <c r="K163" i="4"/>
  <c r="K162" i="4"/>
  <c r="K161" i="4"/>
  <c r="K160" i="4"/>
  <c r="K159" i="4"/>
  <c r="K154" i="4"/>
  <c r="K153" i="4"/>
  <c r="K152" i="4"/>
  <c r="K151" i="4"/>
  <c r="K150" i="4"/>
  <c r="K149" i="4"/>
  <c r="K148" i="4"/>
  <c r="K147" i="4"/>
  <c r="J166" i="4"/>
  <c r="J165" i="4"/>
  <c r="J164" i="4"/>
  <c r="J163" i="4"/>
  <c r="J162" i="4"/>
  <c r="J161" i="4"/>
  <c r="J160" i="4"/>
  <c r="J159" i="4"/>
  <c r="K141" i="4"/>
  <c r="K140" i="4"/>
  <c r="K139" i="4"/>
  <c r="K138" i="4"/>
  <c r="K133" i="4"/>
  <c r="K132" i="4"/>
  <c r="K131" i="4"/>
  <c r="K129" i="4"/>
  <c r="K128" i="4"/>
  <c r="K127" i="4"/>
  <c r="K125" i="4"/>
  <c r="K124" i="4"/>
  <c r="J141" i="4"/>
  <c r="J140" i="4"/>
  <c r="J139" i="4"/>
  <c r="J138" i="4"/>
  <c r="K118" i="4"/>
  <c r="K117" i="4"/>
  <c r="K116" i="4"/>
  <c r="K115" i="4"/>
  <c r="K114" i="4"/>
  <c r="K113" i="4"/>
  <c r="K112" i="4"/>
  <c r="K111" i="4"/>
  <c r="K106" i="4"/>
  <c r="K105" i="4"/>
  <c r="K104" i="4"/>
  <c r="K103" i="4"/>
  <c r="K102" i="4"/>
  <c r="J118" i="4"/>
  <c r="I118" i="4"/>
  <c r="H118" i="4"/>
  <c r="J117" i="4"/>
  <c r="I117" i="4"/>
  <c r="H117" i="4"/>
  <c r="J116" i="4"/>
  <c r="I116" i="4"/>
  <c r="H116" i="4"/>
  <c r="J115" i="4"/>
  <c r="I115" i="4"/>
  <c r="H115" i="4"/>
  <c r="J114" i="4"/>
  <c r="J113" i="4"/>
  <c r="J112" i="4"/>
  <c r="J111" i="4"/>
  <c r="K95" i="4"/>
  <c r="K90" i="4"/>
  <c r="J95" i="4"/>
  <c r="LJ501" i="4" l="1"/>
  <c r="LJ500" i="4"/>
  <c r="LJ499" i="4"/>
  <c r="LJ498" i="4"/>
  <c r="LJ497" i="4"/>
  <c r="LJ496" i="4"/>
  <c r="LJ495" i="4"/>
  <c r="LJ494" i="4"/>
  <c r="LJ493" i="4"/>
  <c r="LJ492" i="4"/>
  <c r="LJ491" i="4"/>
  <c r="LJ490" i="4"/>
  <c r="LJ489" i="4"/>
  <c r="LJ488" i="4"/>
  <c r="LJ487" i="4"/>
  <c r="LJ486" i="4"/>
  <c r="LJ485" i="4"/>
  <c r="LJ484" i="4"/>
  <c r="LJ483" i="4"/>
  <c r="LJ482" i="4"/>
  <c r="LJ481" i="4"/>
  <c r="LJ480" i="4"/>
  <c r="LJ479" i="4"/>
  <c r="LJ478" i="4"/>
  <c r="LJ477" i="4"/>
  <c r="LJ476" i="4"/>
  <c r="LJ475" i="4"/>
  <c r="LJ474" i="4"/>
  <c r="LJ473" i="4"/>
  <c r="LJ472" i="4"/>
  <c r="LJ471" i="4"/>
  <c r="LJ470" i="4"/>
  <c r="LJ469" i="4"/>
  <c r="LJ468" i="4"/>
  <c r="LJ467" i="4"/>
  <c r="LJ466" i="4"/>
  <c r="LJ465" i="4"/>
  <c r="LJ464" i="4"/>
  <c r="LJ463" i="4"/>
  <c r="LJ462" i="4"/>
  <c r="LJ461" i="4"/>
  <c r="LJ460" i="4"/>
  <c r="LJ459" i="4"/>
  <c r="LJ458" i="4"/>
  <c r="LJ457" i="4"/>
  <c r="LJ456" i="4"/>
  <c r="LJ455" i="4"/>
  <c r="LJ454" i="4"/>
  <c r="LJ453" i="4"/>
  <c r="LJ452" i="4"/>
  <c r="LJ451" i="4"/>
  <c r="LJ450" i="4"/>
  <c r="LJ449" i="4"/>
  <c r="LJ448" i="4"/>
  <c r="LJ447" i="4"/>
  <c r="LJ446" i="4"/>
  <c r="LJ445" i="4"/>
  <c r="LJ444" i="4"/>
  <c r="LJ443" i="4"/>
  <c r="LJ442" i="4"/>
  <c r="LJ441" i="4"/>
  <c r="LJ440" i="4"/>
  <c r="LJ439" i="4"/>
  <c r="LJ438" i="4"/>
  <c r="LJ437" i="4"/>
  <c r="LJ436" i="4"/>
  <c r="LJ435" i="4"/>
  <c r="LJ434" i="4"/>
  <c r="LJ433" i="4"/>
  <c r="LJ432" i="4"/>
  <c r="LJ431" i="4"/>
  <c r="LJ430" i="4"/>
  <c r="LJ429" i="4"/>
  <c r="LJ428" i="4"/>
  <c r="LJ427" i="4"/>
  <c r="LJ426" i="4"/>
  <c r="LJ425" i="4"/>
  <c r="LJ424" i="4"/>
  <c r="LJ423" i="4"/>
  <c r="LJ422" i="4"/>
  <c r="LJ421" i="4"/>
  <c r="LJ420" i="4"/>
  <c r="LJ419" i="4"/>
  <c r="LJ418" i="4"/>
  <c r="LJ417" i="4"/>
  <c r="LJ416" i="4"/>
  <c r="LJ415" i="4"/>
  <c r="LJ414" i="4"/>
  <c r="LJ413" i="4"/>
  <c r="LJ412" i="4"/>
  <c r="LJ411" i="4"/>
  <c r="LJ410" i="4"/>
  <c r="LJ409" i="4"/>
  <c r="LJ408" i="4"/>
  <c r="LJ407" i="4"/>
  <c r="LJ406" i="4"/>
  <c r="LJ405" i="4"/>
  <c r="LJ404" i="4"/>
  <c r="LJ403" i="4"/>
  <c r="LJ402" i="4"/>
  <c r="LJ401" i="4"/>
  <c r="LJ400" i="4"/>
  <c r="LJ399" i="4"/>
  <c r="LJ398" i="4"/>
  <c r="LJ397" i="4"/>
  <c r="LJ396" i="4"/>
  <c r="LJ395" i="4"/>
  <c r="LJ394" i="4"/>
  <c r="LJ393" i="4"/>
  <c r="LJ392" i="4"/>
  <c r="LJ391" i="4"/>
  <c r="LJ390" i="4"/>
  <c r="LJ389" i="4"/>
  <c r="LJ388" i="4"/>
  <c r="LJ387" i="4"/>
  <c r="LJ386" i="4"/>
  <c r="LJ385" i="4"/>
  <c r="LJ384" i="4"/>
  <c r="LJ383" i="4"/>
  <c r="LJ382" i="4"/>
  <c r="LJ381" i="4"/>
  <c r="LJ380" i="4"/>
  <c r="LJ379" i="4"/>
  <c r="LJ378" i="4"/>
  <c r="LJ377" i="4"/>
  <c r="LJ376" i="4"/>
  <c r="LJ375" i="4"/>
  <c r="LJ374" i="4"/>
  <c r="LJ373" i="4"/>
  <c r="LJ372" i="4"/>
  <c r="LJ371" i="4"/>
  <c r="LJ370" i="4"/>
  <c r="LJ369" i="4"/>
  <c r="LJ368" i="4"/>
  <c r="LJ367" i="4"/>
  <c r="LJ366" i="4"/>
  <c r="LJ365" i="4"/>
  <c r="LJ364" i="4"/>
  <c r="LJ363" i="4"/>
  <c r="LJ362" i="4"/>
  <c r="LJ361" i="4"/>
  <c r="LJ360" i="4"/>
  <c r="LJ359" i="4"/>
  <c r="LJ358" i="4"/>
  <c r="LJ357" i="4"/>
  <c r="LJ356" i="4"/>
  <c r="LJ355" i="4"/>
  <c r="LJ354" i="4"/>
  <c r="LJ353" i="4"/>
  <c r="LJ352" i="4"/>
  <c r="LJ351" i="4"/>
  <c r="LJ350" i="4"/>
  <c r="LJ349" i="4"/>
  <c r="LJ348" i="4"/>
  <c r="LJ347" i="4"/>
  <c r="LJ346" i="4"/>
  <c r="LJ345" i="4"/>
  <c r="LJ344" i="4"/>
  <c r="LJ343" i="4"/>
  <c r="LJ342" i="4"/>
  <c r="LJ341" i="4"/>
  <c r="LJ340" i="4"/>
  <c r="LJ339" i="4"/>
  <c r="LJ338" i="4"/>
  <c r="LJ337" i="4"/>
  <c r="LJ336" i="4"/>
  <c r="LJ335" i="4"/>
  <c r="LJ334" i="4"/>
  <c r="LJ333" i="4"/>
  <c r="LJ332" i="4"/>
  <c r="LJ331" i="4"/>
  <c r="LJ330" i="4"/>
  <c r="LJ329" i="4"/>
  <c r="LJ328" i="4"/>
  <c r="LJ327" i="4"/>
  <c r="LJ326" i="4"/>
  <c r="LJ325" i="4"/>
  <c r="LJ324" i="4"/>
  <c r="LJ323" i="4"/>
  <c r="LJ322" i="4"/>
  <c r="LJ321" i="4"/>
  <c r="LJ320" i="4"/>
  <c r="LJ319" i="4"/>
  <c r="LJ318" i="4"/>
  <c r="LJ317" i="4"/>
  <c r="LJ316" i="4"/>
  <c r="LJ315" i="4"/>
  <c r="LJ314" i="4"/>
  <c r="LJ313" i="4"/>
  <c r="LJ312" i="4"/>
  <c r="LJ311" i="4"/>
  <c r="LJ310" i="4"/>
  <c r="LJ309" i="4"/>
  <c r="LJ308" i="4"/>
  <c r="LJ307" i="4"/>
  <c r="LJ306" i="4"/>
  <c r="LJ305" i="4"/>
  <c r="LJ304" i="4"/>
  <c r="LJ303" i="4"/>
  <c r="LJ302" i="4"/>
  <c r="LJ301" i="4"/>
  <c r="LJ300" i="4"/>
  <c r="LJ299" i="4"/>
  <c r="LJ298" i="4"/>
  <c r="LJ297" i="4"/>
  <c r="LJ296" i="4"/>
  <c r="LJ295" i="4"/>
  <c r="LJ294" i="4"/>
  <c r="LJ293" i="4"/>
  <c r="LJ292" i="4"/>
  <c r="LJ291" i="4"/>
  <c r="LJ290" i="4"/>
  <c r="LJ289" i="4"/>
  <c r="LJ288" i="4"/>
  <c r="LJ287" i="4"/>
  <c r="LJ286" i="4"/>
  <c r="LJ285" i="4"/>
  <c r="LJ284" i="4"/>
  <c r="LJ283" i="4"/>
  <c r="LJ282" i="4"/>
  <c r="LJ281" i="4"/>
  <c r="LJ280" i="4"/>
  <c r="LJ279" i="4"/>
  <c r="LJ278" i="4"/>
  <c r="LJ277" i="4"/>
  <c r="LJ276" i="4"/>
  <c r="LJ275" i="4"/>
  <c r="LJ274" i="4"/>
  <c r="LJ273" i="4"/>
  <c r="LJ272" i="4"/>
  <c r="LJ271" i="4"/>
  <c r="LJ270" i="4"/>
  <c r="LJ269" i="4"/>
  <c r="LJ268" i="4"/>
  <c r="LJ267" i="4"/>
  <c r="LJ266" i="4"/>
  <c r="LJ265" i="4"/>
  <c r="LJ264" i="4"/>
  <c r="LJ263" i="4"/>
  <c r="LJ262" i="4"/>
  <c r="LJ261" i="4"/>
  <c r="LJ260" i="4"/>
  <c r="LJ259" i="4"/>
  <c r="LJ258" i="4"/>
  <c r="LJ257" i="4"/>
  <c r="LJ256" i="4"/>
  <c r="LJ255" i="4"/>
  <c r="LJ254" i="4"/>
  <c r="LJ253" i="4"/>
  <c r="LJ252" i="4"/>
  <c r="LJ251" i="4"/>
  <c r="LJ250" i="4"/>
  <c r="LJ249" i="4"/>
  <c r="LJ248" i="4"/>
  <c r="LJ247" i="4"/>
  <c r="LJ246" i="4"/>
  <c r="LJ245" i="4"/>
  <c r="LJ244" i="4"/>
  <c r="LJ243" i="4"/>
  <c r="LJ242" i="4"/>
  <c r="LJ241" i="4"/>
  <c r="LJ240" i="4"/>
  <c r="LJ239" i="4"/>
  <c r="LJ238" i="4"/>
  <c r="LJ237" i="4"/>
  <c r="LJ236" i="4"/>
  <c r="LJ235" i="4"/>
  <c r="LJ234" i="4"/>
  <c r="LJ233" i="4"/>
  <c r="LJ232" i="4"/>
  <c r="LJ231" i="4"/>
  <c r="LJ230" i="4"/>
  <c r="LJ229" i="4"/>
  <c r="LJ228" i="4"/>
  <c r="LJ227" i="4"/>
  <c r="LJ226" i="4"/>
  <c r="LJ225" i="4"/>
  <c r="LJ224" i="4"/>
  <c r="LJ223" i="4"/>
  <c r="LJ222" i="4"/>
  <c r="LJ221" i="4"/>
  <c r="LJ220" i="4"/>
  <c r="LJ219" i="4"/>
  <c r="LJ218" i="4"/>
  <c r="LJ217" i="4"/>
  <c r="LJ216" i="4"/>
  <c r="LJ215" i="4"/>
  <c r="LJ214" i="4"/>
  <c r="LJ213" i="4"/>
  <c r="LJ212" i="4"/>
  <c r="LJ211" i="4"/>
  <c r="LJ210" i="4"/>
  <c r="LJ209" i="4"/>
  <c r="LJ208" i="4"/>
  <c r="LJ207" i="4"/>
  <c r="LJ206" i="4"/>
  <c r="LJ205" i="4"/>
  <c r="LJ204" i="4"/>
  <c r="LJ203" i="4"/>
  <c r="LJ202" i="4"/>
  <c r="LJ201" i="4"/>
  <c r="LJ200" i="4"/>
  <c r="LJ199" i="4"/>
  <c r="LJ198" i="4"/>
  <c r="LJ197" i="4"/>
  <c r="LJ196" i="4"/>
  <c r="LJ195" i="4"/>
  <c r="LJ194" i="4"/>
  <c r="LJ193" i="4"/>
  <c r="LJ192" i="4"/>
  <c r="LJ191" i="4"/>
  <c r="LJ190" i="4"/>
  <c r="LJ189" i="4"/>
  <c r="LJ188" i="4"/>
  <c r="LJ187" i="4"/>
  <c r="LJ186" i="4"/>
  <c r="LJ185" i="4"/>
  <c r="LJ184" i="4"/>
  <c r="LJ183" i="4"/>
  <c r="LJ182" i="4"/>
  <c r="LJ181" i="4"/>
  <c r="LJ180" i="4"/>
  <c r="LJ179" i="4"/>
  <c r="LJ178" i="4"/>
  <c r="LJ177" i="4"/>
  <c r="LJ176" i="4"/>
  <c r="LJ175" i="4"/>
  <c r="LJ174" i="4"/>
  <c r="LJ173" i="4"/>
  <c r="LJ172" i="4"/>
  <c r="LJ171" i="4"/>
  <c r="LJ170" i="4"/>
  <c r="LJ169" i="4"/>
  <c r="LJ168" i="4"/>
  <c r="LJ167" i="4"/>
  <c r="LJ166" i="4"/>
  <c r="LJ165" i="4"/>
  <c r="LJ164" i="4"/>
  <c r="LJ163" i="4"/>
  <c r="LJ162" i="4"/>
  <c r="LJ161" i="4"/>
  <c r="LJ160" i="4"/>
  <c r="LJ159" i="4"/>
  <c r="LJ158" i="4"/>
  <c r="LJ157" i="4"/>
  <c r="LJ156" i="4"/>
  <c r="LJ155" i="4"/>
  <c r="LJ154" i="4"/>
  <c r="LJ153" i="4"/>
  <c r="LJ152" i="4"/>
  <c r="LJ151" i="4"/>
  <c r="LJ150" i="4"/>
  <c r="LJ149" i="4"/>
  <c r="LJ148" i="4"/>
  <c r="LJ147" i="4"/>
  <c r="LJ146" i="4"/>
  <c r="LJ145" i="4"/>
  <c r="LJ144" i="4"/>
  <c r="LJ143" i="4"/>
  <c r="LJ142" i="4"/>
  <c r="LJ141" i="4"/>
  <c r="LJ140" i="4"/>
  <c r="LJ139" i="4"/>
  <c r="LJ138" i="4"/>
  <c r="LJ137" i="4"/>
  <c r="LJ136" i="4"/>
  <c r="LJ135" i="4"/>
  <c r="LJ134" i="4"/>
  <c r="LJ133" i="4"/>
  <c r="LJ132" i="4"/>
  <c r="LJ131" i="4"/>
  <c r="LJ130" i="4"/>
  <c r="LJ129" i="4"/>
  <c r="LJ128" i="4"/>
  <c r="LJ127" i="4"/>
  <c r="LJ126" i="4"/>
  <c r="LJ125" i="4"/>
  <c r="LJ124" i="4"/>
  <c r="LJ123" i="4"/>
  <c r="LJ122" i="4"/>
  <c r="LJ121" i="4"/>
  <c r="LJ120" i="4"/>
  <c r="LJ119" i="4"/>
  <c r="LJ118" i="4"/>
  <c r="LJ117" i="4"/>
  <c r="LJ116" i="4"/>
  <c r="LJ115" i="4"/>
  <c r="LJ114" i="4"/>
  <c r="LJ113" i="4"/>
  <c r="LJ112" i="4"/>
  <c r="LJ111" i="4"/>
  <c r="LJ110" i="4"/>
  <c r="LJ109" i="4"/>
  <c r="LJ108" i="4"/>
  <c r="LJ107" i="4"/>
  <c r="LJ106" i="4"/>
  <c r="LJ105" i="4"/>
  <c r="LJ104" i="4"/>
  <c r="LJ103" i="4"/>
  <c r="LJ102" i="4"/>
  <c r="LJ101" i="4"/>
  <c r="LJ100" i="4"/>
  <c r="LJ99" i="4"/>
  <c r="LJ98" i="4"/>
  <c r="LJ97" i="4"/>
  <c r="LJ96" i="4"/>
  <c r="LJ95" i="4"/>
  <c r="LJ94" i="4"/>
  <c r="LJ93" i="4"/>
  <c r="LJ92" i="4"/>
  <c r="LJ91" i="4"/>
  <c r="LJ90" i="4"/>
  <c r="LJ89" i="4"/>
  <c r="LJ88" i="4"/>
  <c r="LJ87" i="4"/>
  <c r="LJ86" i="4"/>
  <c r="LJ85" i="4"/>
  <c r="LJ84" i="4"/>
  <c r="LJ83" i="4"/>
  <c r="LJ82" i="4"/>
  <c r="LJ81" i="4"/>
  <c r="LJ80" i="4"/>
  <c r="LJ79" i="4"/>
  <c r="LJ78" i="4"/>
  <c r="LJ77" i="4"/>
  <c r="LJ76" i="4"/>
  <c r="LJ75" i="4"/>
  <c r="LJ74" i="4"/>
  <c r="LJ73" i="4"/>
  <c r="LJ72" i="4"/>
  <c r="LJ71" i="4"/>
  <c r="LJ70" i="4"/>
  <c r="LJ69" i="4"/>
  <c r="LJ68" i="4"/>
  <c r="LJ67" i="4"/>
  <c r="LJ66" i="4"/>
  <c r="LJ65" i="4"/>
  <c r="LJ64" i="4"/>
  <c r="LJ63" i="4"/>
  <c r="LJ62" i="4"/>
  <c r="LJ61" i="4"/>
  <c r="LJ60" i="4"/>
  <c r="LJ59" i="4"/>
  <c r="LJ58" i="4"/>
  <c r="LJ57" i="4"/>
  <c r="LJ56" i="4"/>
  <c r="LJ55" i="4"/>
  <c r="LJ54" i="4"/>
  <c r="LJ53" i="4"/>
  <c r="LJ52" i="4"/>
  <c r="LJ51" i="4"/>
  <c r="LJ50" i="4"/>
  <c r="LJ49" i="4"/>
  <c r="LJ48" i="4"/>
  <c r="LJ47" i="4"/>
  <c r="LJ46" i="4"/>
  <c r="LJ45" i="4"/>
  <c r="LJ44" i="4"/>
  <c r="LJ43" i="4"/>
  <c r="LJ42" i="4"/>
  <c r="LJ41" i="4"/>
  <c r="LJ40" i="4"/>
  <c r="LJ39" i="4"/>
  <c r="LJ38" i="4"/>
  <c r="LJ37" i="4"/>
  <c r="LJ36" i="4"/>
  <c r="LJ35" i="4"/>
  <c r="LJ34" i="4"/>
  <c r="LJ33" i="4"/>
  <c r="LJ32" i="4"/>
  <c r="LJ31" i="4"/>
  <c r="LJ30" i="4"/>
  <c r="LJ29" i="4"/>
  <c r="LJ28" i="4"/>
  <c r="LJ27" i="4"/>
  <c r="LJ26" i="4"/>
  <c r="LJ25" i="4"/>
  <c r="LJ24" i="4"/>
  <c r="LJ23" i="4"/>
  <c r="LJ22" i="4"/>
  <c r="LJ21" i="4"/>
  <c r="LJ20" i="4"/>
  <c r="LJ19" i="4"/>
  <c r="LJ18" i="4"/>
  <c r="LJ17" i="4"/>
  <c r="LJ16" i="4"/>
  <c r="LJ15" i="4"/>
  <c r="LJ14" i="4"/>
  <c r="LJ13" i="4"/>
  <c r="LJ12" i="4"/>
  <c r="LJ11" i="4"/>
  <c r="LJ10" i="4"/>
  <c r="LJ9" i="4"/>
  <c r="LJ8" i="4"/>
  <c r="LJ7" i="4"/>
  <c r="LJ6" i="4"/>
  <c r="LJ5" i="4"/>
  <c r="LJ4" i="4"/>
  <c r="LJ3" i="4"/>
  <c r="LJ2" i="4"/>
  <c r="K79" i="4"/>
  <c r="K78" i="4"/>
  <c r="HB4" i="4"/>
  <c r="HB3" i="4"/>
  <c r="HB2" i="4"/>
  <c r="HB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AN2"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26" i="4"/>
  <c r="C99" i="4"/>
  <c r="C86" i="4"/>
  <c r="C85" i="4"/>
  <c r="C71" i="4"/>
  <c r="C57" i="4"/>
  <c r="C56" i="4"/>
  <c r="C49" i="4"/>
  <c r="C28" i="4"/>
  <c r="C27" i="4"/>
  <c r="C26" i="4"/>
  <c r="C19" i="4"/>
  <c r="C18" i="4"/>
  <c r="C16" i="4"/>
  <c r="C15" i="4"/>
  <c r="C10" i="4"/>
</calcChain>
</file>

<file path=xl/sharedStrings.xml><?xml version="1.0" encoding="utf-8"?>
<sst xmlns="http://schemas.openxmlformats.org/spreadsheetml/2006/main" count="3333" uniqueCount="1843">
  <si>
    <t>Config</t>
  </si>
  <si>
    <t>Параметр</t>
  </si>
  <si>
    <t>Значение</t>
  </si>
  <si>
    <t>Ед.</t>
  </si>
  <si>
    <t>Комментарий</t>
  </si>
  <si>
    <t>Справка</t>
  </si>
  <si>
    <t>[Общие]</t>
  </si>
  <si>
    <t>General.ExecutionReportEnabled</t>
  </si>
  <si>
    <t>Yes</t>
  </si>
  <si>
    <t>-</t>
  </si>
  <si>
    <t>Включить подробную диагностику выполнения расчета. Диагностика обновляется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</si>
  <si>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</si>
  <si>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</si>
  <si>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</si>
  <si>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</si>
  <si>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</si>
  <si>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General.PlateauSlopeFactor</t>
  </si>
  <si>
    <t>Коэффициент α определяет наклон ненулевых плато бетона и арматуры: Et = α·E. По умолчанию α = 0,001, наклон плато — 0,001·E (0,1% от E своей ветви). 0 — горизонтальное плато. Наклон помогает сходимости и меняет напряжения; предельные деформации сохраняются.</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</si>
  <si>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</si>
  <si>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</si>
  <si>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</si>
  <si>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</si>
  <si>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</si>
  <si>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</si>
  <si>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</si>
  <si>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Generated - встроенная геометрия; AutoCAD - импорт Region или генерация бетона по точным контурам при пустом слое бетона. Арматура импортируется из Region. Геометрия AutoCAD всегда в мм.</t>
  </si>
  <si>
    <t>Geometry.Type</t>
  </si>
  <si>
    <t>RectSet</t>
  </si>
  <si>
    <t>Тип сечения для Geometry.Source = Generated. Поддерживается: RoundedRectangle, HollowRectangle, Circle или RectSet.</t>
  </si>
  <si>
    <t>Mesh.StepX</t>
  </si>
  <si>
    <t>мм</t>
  </si>
  <si>
    <t>Шаг бетонной сетки по X для Generated и генерации по контурам AutoCAD.</t>
  </si>
  <si>
    <t>Mesh.StepY</t>
  </si>
  <si>
    <t>Шаг бетонной сетки по Y для Generated и генерации по контурам AutoCAD. Равные шаги дают квадратные элементы.</t>
  </si>
  <si>
    <t>Mesh.BoundarySubdivisions</t>
  </si>
  <si>
    <t>шт</t>
  </si>
  <si>
    <t>Подъячейки по каждой оси граничной ячейки для Generated и контуров AutoCAD; 1 - отбор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</si>
  <si>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</si>
  <si>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</si>
  <si>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</si>
  <si>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</si>
  <si>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</si>
  <si>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</si>
  <si>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</si>
  <si>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</si>
  <si>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</si>
  <si>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</si>
  <si>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</si>
  <si>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</si>
  <si>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</si>
  <si>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</si>
  <si>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</si>
  <si>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</si>
  <si>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</si>
  <si>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</si>
  <si>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</si>
  <si>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[Secant]</t>
  </si>
  <si>
    <t>Solver.SecantMaxRestarts</t>
  </si>
  <si>
    <t>Применяется только к Secant. Максимальное число контролируемых перезапусков приближенной матрицы чувствительности.</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</si>
  <si>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</si>
  <si>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</si>
  <si>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</si>
  <si>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</si>
  <si>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</si>
  <si>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</si>
  <si>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</si>
  <si>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</si>
  <si>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</si>
  <si>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</si>
  <si>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</si>
  <si>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</si>
  <si>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</si>
  <si>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</si>
  <si>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</si>
  <si>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</si>
  <si>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</si>
  <si>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</si>
  <si>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</si>
  <si>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</si>
  <si>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</si>
  <si>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</si>
  <si>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</si>
  <si>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</si>
  <si>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</si>
  <si>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</si>
  <si>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</si>
  <si>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</si>
  <si>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</si>
  <si>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</si>
  <si>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</si>
  <si>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</si>
  <si>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</si>
  <si>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</si>
  <si>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</si>
  <si>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</si>
  <si>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</si>
  <si>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</si>
  <si>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</si>
  <si>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</si>
  <si>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</si>
  <si>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</si>
  <si>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</si>
  <si>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</si>
  <si>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</si>
  <si>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</si>
  <si>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</si>
  <si>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</si>
  <si>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</si>
  <si>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</si>
  <si>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</si>
  <si>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</si>
  <si>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</si>
  <si>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</si>
  <si>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</si>
  <si>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</si>
  <si>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</si>
  <si>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</si>
  <si>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</si>
  <si>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</si>
  <si>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</si>
  <si>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</si>
  <si>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</si>
  <si>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</si>
  <si>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</si>
  <si>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SLS.Crack.Code</t>
  </si>
  <si>
    <t>Методика ширины нормальных трещин: SP63 или SP35. Обе используют готовое текущее НДС; выбор не связан с Stability.Code.</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</si>
  <si>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</si>
  <si>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</si>
  <si>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</si>
  <si>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</si>
  <si>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SLS.Crack.ToleranceLambda</t>
  </si>
  <si>
    <t>Допуск интервала λ при поиске образования трещины методом LoadMultiplier, в том числе при переходе из Auto. Не меняет физические пределы материалов и допуски равновесия.</t>
  </si>
  <si>
    <t>[SP63]</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</si>
  <si>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</si>
  <si>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</si>
  <si>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</si>
  <si>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</si>
  <si>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</si>
  <si>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</si>
  <si>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</si>
  <si>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</si>
  <si>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</si>
  <si>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</si>
  <si>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</si>
  <si>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</si>
  <si>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</si>
  <si>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</si>
  <si>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</si>
  <si>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</si>
  <si>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</si>
  <si>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</si>
  <si>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</si>
  <si>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</si>
  <si>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</si>
  <si>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</si>
  <si>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[SP35]</t>
  </si>
  <si>
    <t>SLS.Crack.SP35.GroupGapTolerance</t>
  </si>
  <si>
    <t>[NDM] Максимальное расстояние между поверхностями растянутых арматурных стержней для их объединения в группу; ввод в INPUT Length.</t>
  </si>
  <si>
    <t>SLS.Crack.SP35.RowTolerance</t>
  </si>
  <si>
    <t>[NDM]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</si>
  <si>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SLS.Crack.SP35.NeighborRatioLimit</t>
  </si>
  <si>
    <t>[NDM]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</si>
  <si>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SLS.Crack.SP35.RadiusDiameterMode</t>
  </si>
  <si>
    <t>Max</t>
  </si>
  <si>
    <t>[NDM] Max/Min/Average выбирает диаметр только для радиусов зоны. Сумма βnd всегда использует реальные диаметры всех стержней.</t>
  </si>
  <si>
    <t>SLS.Crack.SP35.InteractionRadiusMode</t>
  </si>
  <si>
    <t>6d</t>
  </si>
  <si>
    <t>Радиус взаимодействия по СП 35: 3d, 5d или 6d. Один вариант применяется в боковом направлении и к нейтральной линии.</t>
  </si>
  <si>
    <t>SLS.Crack.SP35.RebarProfile</t>
  </si>
  <si>
    <t>Periodic</t>
  </si>
  <si>
    <t>Профиль арматуры для размерного коэффициента раскрытия ψ по СП 35: Periodic - периодический; Smooth - гладкий.</t>
  </si>
  <si>
    <t>[AutoCAD]</t>
  </si>
  <si>
    <t>AutoCAD.Common.ConcreteLayer</t>
  </si>
  <si>
    <t>Concrete</t>
  </si>
  <si>
    <t>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</si>
  <si>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AutoCAD.Common.RebarLayer</t>
  </si>
  <si>
    <t>Reinf</t>
  </si>
  <si>
    <t>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</si>
  <si>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AutoCAD.Common.SectionContourLayer</t>
  </si>
  <si>
    <t>RC_NDM_Contour</t>
  </si>
  <si>
    <t>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</si>
  <si>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AutoCAD.Common.OpeningContourLayer</t>
  </si>
  <si>
    <t>RC_NDM_Opening</t>
  </si>
  <si>
    <t>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</si>
  <si>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[Импорт]</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</si>
  <si>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</si>
  <si>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</si>
  <si>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[Экспорт]</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</si>
  <si>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</si>
  <si>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</si>
  <si>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</si>
  <si>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</si>
  <si>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</si>
  <si>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</si>
  <si>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</si>
  <si>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</si>
  <si>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</si>
  <si>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</si>
  <si>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</si>
  <si>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</si>
  <si>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AutoCAD.Export.ContourFormat</t>
  </si>
  <si>
    <t>Region</t>
  </si>
  <si>
    <t>Формат контуров сечения: Region - бетонная область со всеми отверстиями; Polyline - отдельные замкнутые полилинии наружной границы и отверстий. Не меняет расчетные контуры трещин.</t>
  </si>
  <si>
    <t>AutoCAD.Export.ExportCrackInteractionContour</t>
  </si>
  <si>
    <t>Вывести фактически полученную площадь взаимодействия при выбранном профилем PreCrackState, PostCrackState или CrackedState. Нового расчета при экспорте нет.</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</si>
  <si>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</si>
  <si>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</si>
  <si>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</si>
  <si>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AutoCAD.Export.CrackInteractionLayer</t>
  </si>
  <si>
    <t>RC_NDM_CrackArea</t>
  </si>
  <si>
    <t>Экспортный слой рассчитанной области нормальных трещин по СП 35 или СП 63: наружные контуры и отверстия. При импорте не используется.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</si>
  <si>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</si>
  <si>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</si>
  <si>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</si>
  <si>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</si>
  <si>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</si>
  <si>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</si>
  <si>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</si>
  <si>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</si>
  <si>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</si>
  <si>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</si>
  <si>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</si>
  <si>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</si>
  <si>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</si>
  <si>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</si>
  <si>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</si>
  <si>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</si>
  <si>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</si>
  <si>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</si>
  <si>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</si>
  <si>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</si>
  <si>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</si>
  <si>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</si>
  <si>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</si>
  <si>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</si>
  <si>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</si>
  <si>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</si>
  <si>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</si>
  <si>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</si>
  <si>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</si>
  <si>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</si>
  <si>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</si>
  <si>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</si>
  <si>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</si>
  <si>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</si>
  <si>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</si>
  <si>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</si>
  <si>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</si>
  <si>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</si>
  <si>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</si>
  <si>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</si>
  <si>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</si>
  <si>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</si>
  <si>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</si>
  <si>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</si>
  <si>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</si>
  <si>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</si>
  <si>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</si>
  <si>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</si>
  <si>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</si>
  <si>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</si>
  <si>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</si>
  <si>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</si>
  <si>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</si>
  <si>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</si>
  <si>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</si>
  <si>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</si>
  <si>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</si>
  <si>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</si>
  <si>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</si>
  <si>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</si>
  <si>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</si>
  <si>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</si>
  <si>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</si>
  <si>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</si>
  <si>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</si>
  <si>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</si>
  <si>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</si>
  <si>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</si>
  <si>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</si>
  <si>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</si>
  <si>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</si>
  <si>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</si>
  <si>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</si>
  <si>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</si>
  <si>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</si>
  <si>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</si>
  <si>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</si>
  <si>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</si>
  <si>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</si>
  <si>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</si>
  <si>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</si>
  <si>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</si>
  <si>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</si>
  <si>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</si>
  <si>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</si>
  <si>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</si>
  <si>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</si>
  <si>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</si>
  <si>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</si>
  <si>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</si>
  <si>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</si>
  <si>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</si>
  <si>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</si>
  <si>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</si>
  <si>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</si>
  <si>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</si>
  <si>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</si>
  <si>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</si>
  <si>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</si>
  <si>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</si>
  <si>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</si>
  <si>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</si>
  <si>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</si>
  <si>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</si>
  <si>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</si>
  <si>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</si>
  <si>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</si>
  <si>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</si>
  <si>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</si>
  <si>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</si>
  <si>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</si>
  <si>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</si>
  <si>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</si>
  <si>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</si>
  <si>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</si>
  <si>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</si>
  <si>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</si>
  <si>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</si>
  <si>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</si>
  <si>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</si>
  <si>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</si>
  <si>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</si>
  <si>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</si>
  <si>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</si>
  <si>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</si>
  <si>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</si>
  <si>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</si>
  <si>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</si>
  <si>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</si>
  <si>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</si>
  <si>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</si>
  <si>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</si>
  <si>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</si>
  <si>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</si>
  <si>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 Оба сопротивления вводите положительными, без знака минус для сжатия.</t>
  </si>
  <si>
    <t>Steel.R.SLS(II)</t>
  </si>
  <si>
    <t>II ГПС: Сжатие = R_sc,ser, Растяжение = R_s,ser; R_sc,ser - программный параметр для симметрии. Оба сопротивления вводите положительными, без знака минус для сжатия.</t>
  </si>
  <si>
    <t>Steel.E</t>
  </si>
  <si>
    <t>Модуль арматуры: E_sc при сжатии и E_s при растяжении; по СП 63 модуль принимается одинаковым. Оба модуля вводите положительными.</t>
  </si>
  <si>
    <t>Steel.TwoLine.Es2</t>
  </si>
  <si>
    <t>Для TwoLine: предельные деформации арматуры ε_sc2 при сжатии и ε_s2 при растяжении. Обе деформации вводите положительными по модулю, без знака минус для сжатия.</t>
  </si>
  <si>
    <t>Steel.ThreeLine.Es2</t>
  </si>
  <si>
    <t>Для ThreeLine: предельные деформации арматуры ε_sc2 при сжатии и ε_s2 при растяжении. Обе деформации вводите положительными по модулю, без знака минус для сжатия.</t>
  </si>
  <si>
    <t>Concrete.R.ULS(I)</t>
  </si>
  <si>
    <t>I ГПС по СП: Сжатие = R_b, Растяжение = R_bt. Пользователь вводит итоговые расчетные сопротивления с нужными коэффициентами условий работы. Оба сопротивления вводите положительными, без знака минус для сжатия.</t>
  </si>
  <si>
    <t>Concrete.R.SLS(II)</t>
  </si>
  <si>
    <t>II ГПС по СП: Сжатие = R_b,ser, Растяжение = R_bt,ser. Коэффициенты условий работы учитываются пользователем до ввода. Оба сопротивления вводите положительными, без знака минус для сжатия.</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</si>
  <si>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</si>
  <si>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 Вводите положительное значение, без знака минус.</t>
  </si>
  <si>
    <t>Concrete.E</t>
  </si>
  <si>
    <t>Начальный модуль бетона: E_b при сжатии и E_bt при растяжении; по СП 63 E_bt = E_b. Оба модуля вводите положительными.</t>
  </si>
  <si>
    <t>Concrete.TwoLine.Eb1Red</t>
  </si>
  <si>
    <t>Для TwoLine: ε_b1,red при сжатии и ε_bt1,red при растяжении. Обе деформации вводите положительными по модулю, без знака минус для сжатия.</t>
  </si>
  <si>
    <t>Concrete.ThreeLine.Eb0</t>
  </si>
  <si>
    <t>Для ThreeLine: ε_b0 и ε_bt0 - деформации начала горизонтального участка. Обе деформации вводите положительными по модулю, без знака минус для сжатия.</t>
  </si>
  <si>
    <t>Concrete.TwoThreeLine.Eb2</t>
  </si>
  <si>
    <t>Предельные деформации ε_b2 и ε_bt2 для TwoLine и ThreeLine. Обе деформации вводите положительными по модулю, без знака минус для сжатия.</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</si>
  <si>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</si>
  <si>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</si>
  <si>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</si>
  <si>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</si>
  <si>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</si>
  <si>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</si>
  <si>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</si>
  <si>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</si>
  <si>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</si>
  <si>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</si>
  <si>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</si>
  <si>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</si>
  <si>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</si>
  <si>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</si>
  <si>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</si>
  <si>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</si>
  <si>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</si>
  <si>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</si>
  <si>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</si>
  <si>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</si>
  <si>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</si>
  <si>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</si>
  <si>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</si>
  <si>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</si>
  <si>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</si>
  <si>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</si>
  <si>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</si>
  <si>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</si>
  <si>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</si>
  <si>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</si>
  <si>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</si>
  <si>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</si>
  <si>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</si>
  <si>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</si>
  <si>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</si>
  <si>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</si>
  <si>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</si>
  <si>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</si>
  <si>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</si>
  <si>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</si>
  <si>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</si>
  <si>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</si>
  <si>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</si>
  <si>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</si>
  <si>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</si>
  <si>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</si>
  <si>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</si>
  <si>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</si>
  <si>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</si>
  <si>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</si>
  <si>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</si>
  <si>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</si>
  <si>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</si>
  <si>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</si>
  <si>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</si>
  <si>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</si>
  <si>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</si>
  <si>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</si>
  <si>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</si>
  <si>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</si>
  <si>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</si>
  <si>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</si>
  <si>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</si>
  <si>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</si>
  <si>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</si>
  <si>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</si>
  <si>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</si>
  <si>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</si>
  <si>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</si>
  <si>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</si>
  <si>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</si>
  <si>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</si>
  <si>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</si>
  <si>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</si>
  <si>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</si>
  <si>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</si>
  <si>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</si>
  <si>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</si>
  <si>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</si>
  <si>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</si>
  <si>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</si>
  <si>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</si>
  <si>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</si>
  <si>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</si>
  <si>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</si>
  <si>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</si>
  <si>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</si>
  <si>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</si>
  <si>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</si>
  <si>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</si>
  <si>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</si>
  <si>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</si>
  <si>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</si>
  <si>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Настройки оформления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</si>
  <si>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</si>
  <si>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</si>
  <si>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</si>
  <si>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</si>
  <si>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</si>
  <si>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</si>
  <si>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</si>
  <si>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</si>
  <si>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Offset</t>
  </si>
  <si>
    <t>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</si>
  <si>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</si>
  <si>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</si>
  <si>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</si>
  <si>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</si>
  <si>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</si>
  <si>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</si>
  <si>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</si>
  <si>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</si>
  <si>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</si>
  <si>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</si>
  <si>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</si>
  <si>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</si>
  <si>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</si>
  <si>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</si>
  <si>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</si>
  <si>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</si>
  <si>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</si>
  <si>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</si>
  <si>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</si>
  <si>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</si>
  <si>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</si>
  <si>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</si>
  <si>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</si>
  <si>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</si>
  <si>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ContourLineWeight</t>
  </si>
  <si>
    <t>Общая толщина наружного контура и границ отверстий на Excel-схеме. Прямые, дуги и окружности используют одно значение &gt; 0; по умолчанию 2 pt.</t>
  </si>
  <si>
    <t>1. Общие настройки геометрии</t>
  </si>
  <si>
    <t>Ключ</t>
  </si>
  <si>
    <t>key</t>
  </si>
  <si>
    <t>name</t>
  </si>
  <si>
    <t>val</t>
  </si>
  <si>
    <t>unit</t>
  </si>
  <si>
    <t>note</t>
  </si>
  <si>
    <t>D</t>
  </si>
  <si>
    <t>Диаметр</t>
  </si>
  <si>
    <t>Наружный диаметр бетонного круга.</t>
  </si>
  <si>
    <t>Main</t>
  </si>
  <si>
    <t>Сторона</t>
  </si>
  <si>
    <t>До оси</t>
  </si>
  <si>
    <t>Количество</t>
  </si>
  <si>
    <t>Отступ начала</t>
  </si>
  <si>
    <t>Отступ конца</t>
  </si>
  <si>
    <t>as</t>
  </si>
  <si>
    <t>d</t>
  </si>
  <si>
    <t>n</t>
  </si>
  <si>
    <t>s0</t>
  </si>
  <si>
    <t>s1</t>
  </si>
  <si>
    <t>Units</t>
  </si>
  <si>
    <t>Единицы</t>
  </si>
  <si>
    <t>Circle</t>
  </si>
  <si>
    <t>По окружности</t>
  </si>
  <si>
    <t>Extra</t>
  </si>
  <si>
    <t>Диаметр 2</t>
  </si>
  <si>
    <t>Смещение 2</t>
  </si>
  <si>
    <t>Привязка 2</t>
  </si>
  <si>
    <t>Положение 2</t>
  </si>
  <si>
    <t>Диаметр 3</t>
  </si>
  <si>
    <t>Смещение 3</t>
  </si>
  <si>
    <t>Привязка 3</t>
  </si>
  <si>
    <t>Положение 3</t>
  </si>
  <si>
    <t>d2</t>
  </si>
  <si>
    <t>a2</t>
  </si>
  <si>
    <t>bind2</t>
  </si>
  <si>
    <t>pos2</t>
  </si>
  <si>
    <t>d3</t>
  </si>
  <si>
    <t>a3</t>
  </si>
  <si>
    <t>bind3</t>
  </si>
  <si>
    <t>pos3</t>
  </si>
  <si>
    <t>—</t>
  </si>
  <si>
    <t>EachBar</t>
  </si>
  <si>
    <t>Stacked</t>
  </si>
  <si>
    <t>Круглое сечение</t>
  </si>
  <si>
    <t>EverySecondBar</t>
  </si>
  <si>
    <t>SideBySide</t>
  </si>
  <si>
    <t>Shape</t>
  </si>
  <si>
    <t>Форма сечения</t>
  </si>
  <si>
    <t>LSection</t>
  </si>
  <si>
    <t>Rectangle — прямоугольник; LSection — Г-образное; TwoRectangles — два прямоугольника со смещением.</t>
  </si>
  <si>
    <t>H1</t>
  </si>
  <si>
    <t>Высота верхнего</t>
  </si>
  <si>
    <t>Высота верхнего прямоугольника; для Rectangle — высота всего сечения.</t>
  </si>
  <si>
    <t>B1</t>
  </si>
  <si>
    <t>Ширина верхнего</t>
  </si>
  <si>
    <t>Ширина верхнего прямоугольника; для Rectangle — ширина всего сечения.</t>
  </si>
  <si>
    <t>H2</t>
  </si>
  <si>
    <t>Высота нижнего</t>
  </si>
  <si>
    <t>Высота нижнего прямоугольника; для Rectangle не используется.</t>
  </si>
  <si>
    <t>B2</t>
  </si>
  <si>
    <t>Ширина нижнего</t>
  </si>
  <si>
    <t>Ширина нижнего прямоугольника; для Rectangle не используется.</t>
  </si>
  <si>
    <t>XOffset</t>
  </si>
  <si>
    <t>Смещение верха</t>
  </si>
  <si>
    <t>Для TwoRectangles: смещение верхнего прямоугольника относительно нижнего; плюс — вправо.</t>
  </si>
  <si>
    <t>R1.Top</t>
  </si>
  <si>
    <t>R1.Bottom</t>
  </si>
  <si>
    <t>R1.Left</t>
  </si>
  <si>
    <t>R1.Right</t>
  </si>
  <si>
    <t>Сечение из прямоугольников</t>
  </si>
  <si>
    <t>Rectangle</t>
  </si>
  <si>
    <t>TwoRectangles</t>
  </si>
  <si>
    <t>B</t>
  </si>
  <si>
    <t>Ширина базы</t>
  </si>
  <si>
    <t>Длина горизонтальной базы без дополнительного выноса наклонных торцов.</t>
  </si>
  <si>
    <t>H</t>
  </si>
  <si>
    <t>Высота</t>
  </si>
  <si>
    <t>Полная высота бетонного сечения.</t>
  </si>
  <si>
    <t>Simple</t>
  </si>
  <si>
    <t>Tapered</t>
  </si>
  <si>
    <t>Simple — вертикальный торец; Tapered — наклонный торец с носовым скруглением.</t>
  </si>
  <si>
    <t>Дополнительный вынос наклонного торца; для Simple не используется.</t>
  </si>
  <si>
    <t>Радиус углов</t>
  </si>
  <si>
    <t>Радиус верхнего и нижнего скруглений соответствующего торца.</t>
  </si>
  <si>
    <t>Радиус носового скругления наклонного торца; для Simple не используется.</t>
  </si>
  <si>
    <t>Top</t>
  </si>
  <si>
    <t>Bottom</t>
  </si>
  <si>
    <t>Left</t>
  </si>
  <si>
    <t>Right</t>
  </si>
  <si>
    <t>Скругленный прямоугольник</t>
  </si>
  <si>
    <t>Ширина сечения</t>
  </si>
  <si>
    <t>Наружный размер по горизонтали.</t>
  </si>
  <si>
    <t>Высота сечения</t>
  </si>
  <si>
    <t>Наружный размер по вертикали.</t>
  </si>
  <si>
    <t>R</t>
  </si>
  <si>
    <t>Радиус скругления наружного контура.</t>
  </si>
  <si>
    <t>Bo</t>
  </si>
  <si>
    <t>Ширина отверстия</t>
  </si>
  <si>
    <t>Размер отверстия по горизонтали.</t>
  </si>
  <si>
    <t>Ho</t>
  </si>
  <si>
    <t>Высота отверстия</t>
  </si>
  <si>
    <t>Размер отверстия по вертикали.</t>
  </si>
  <si>
    <t>Ro</t>
  </si>
  <si>
    <t>Радиус скругления углов отверстия.</t>
  </si>
  <si>
    <t>Xo</t>
  </si>
  <si>
    <t>Смещение X</t>
  </si>
  <si>
    <t>Смещение центра отверстия относительно центра наружного контура; плюс — вправо.</t>
  </si>
  <si>
    <t>Yo</t>
  </si>
  <si>
    <t>Смещение Y</t>
  </si>
  <si>
    <t>Смещение центра отверстия относительно центра наружного контура; плюс — вверх.</t>
  </si>
  <si>
    <t>OpeningTop</t>
  </si>
  <si>
    <t>OpeningBottom</t>
  </si>
  <si>
    <t>OpeningLeft</t>
  </si>
  <si>
    <t>Отверстие: слева</t>
  </si>
  <si>
    <t>OpeningRight</t>
  </si>
  <si>
    <t>Отверстие: справа</t>
  </si>
  <si>
    <t>Пустотелый скругленный прямоугольник</t>
  </si>
  <si>
    <t>AutoCAD</t>
  </si>
  <si>
    <t>StrengthStrain</t>
  </si>
  <si>
    <t>Cracks</t>
  </si>
  <si>
    <t>Stability</t>
  </si>
  <si>
    <t>SP63</t>
  </si>
  <si>
    <t>Indeterminate</t>
  </si>
  <si>
    <t>AutoWithL</t>
  </si>
  <si>
    <t>User</t>
  </si>
  <si>
    <t>BothPlanes</t>
  </si>
  <si>
    <t>PhiL2</t>
  </si>
  <si>
    <t>Secant</t>
  </si>
  <si>
    <t>UltimateStrain</t>
  </si>
  <si>
    <t>LoadMultiplier</t>
  </si>
  <si>
    <t>Brent</t>
  </si>
  <si>
    <t>Min</t>
  </si>
  <si>
    <t>Average</t>
  </si>
  <si>
    <t>3d</t>
  </si>
  <si>
    <t>5d</t>
  </si>
  <si>
    <t>Smooth</t>
  </si>
  <si>
    <t>TensionOnly</t>
  </si>
  <si>
    <t>FullTension</t>
  </si>
  <si>
    <t>NearestContour</t>
  </si>
  <si>
    <t>ValuesOnly</t>
  </si>
  <si>
    <t>None</t>
  </si>
  <si>
    <t>Polyline</t>
  </si>
  <si>
    <t>Common</t>
  </si>
  <si>
    <t>CapacityState</t>
  </si>
  <si>
    <t>PreCrackState</t>
  </si>
  <si>
    <t>PostCrackState</t>
  </si>
  <si>
    <t>Inside</t>
  </si>
  <si>
    <t>Stealth</t>
  </si>
  <si>
    <t>Diamond</t>
  </si>
  <si>
    <t>Oval</t>
  </si>
  <si>
    <t>Open</t>
  </si>
  <si>
    <t>Small</t>
  </si>
  <si>
    <t>Wide</t>
  </si>
  <si>
    <t>Подготовка геометрии в AutoCAD и импорт</t>
  </si>
  <si>
    <t>Импорт выполняется из активного чертежа AutoCAD. Бетонную геометрию можно задать готовой сеткой Region либо точным наружным контуром для автоматической генерации сетки. Арматура в обоих вариантах</t>
  </si>
  <si>
    <t>задается отдельными Region.</t>
  </si>
  <si>
    <t>Площадь взаимодействия для трещин - участок бетона вокруг растянутой арматуры, используемый при расчете ширины раскрытия. Точные границы позволяют определить его с учетом формы сечения и отверстий.</t>
  </si>
  <si>
    <t>1. Система координат и масштаб</t>
  </si>
  <si>
    <t>Импорт и экспорт выполняются в глобальной системе координат МСК/WCS: _UCS → _World. При локальной или неизвестной системе координат импорт отклоняется. Автоматическое переключение ПСК не выполняется.</t>
  </si>
  <si>
    <t>Постоянный масштаб геометрии: 1 единица AutoCAD = 1 мм. Координаты и размеры импортируются как мм, площади как мм2, моменты инерции как мм4. Экспорт геометрии всегда выполняется в мм.</t>
  </si>
  <si>
    <t>Единицы INPUT/OUTPUT на Config и единицы самого чертежа этот масштаб не меняют. Размещайте сечение в плоскости XY при Z = 0. Поворот в этой плоскости допускается; наклонные контуры, сплайны и эллипсы</t>
  </si>
  <si>
    <t>не поддерживаются.</t>
  </si>
  <si>
    <t>2. Бетонная сетка и арматура</t>
  </si>
  <si>
    <t>Каждый бетонный элемент и поперечное сечение стержня задаются отдельным Region. Полилинии, блоки и текст не импортируются как расчетные элементы.</t>
  </si>
  <si>
    <t>На Config задайте два разных слоя: AutoCAD.Common.ConcreteLayer - для бетонных элементов, AutoCAD.Common.RebarLayer - для стержней. Эти настройки используются и при импорте, и при экспорте.</t>
  </si>
  <si>
    <t>Сетка должна описывать все сечение и не заполнять отверстия. Стержни должны лежать в бетоне. Каждый бетонный Region станет одним расчетным элементом, каждый арматурный Region - одним стержнем; его</t>
  </si>
  <si>
    <t>эквивалентный диаметр определяется по площади.</t>
  </si>
  <si>
    <t>контура; арматуру - отдельными Region на ее слое. Программа автоматически создаст бетонную сетку с настройками Mesh.StepX, Mesh.StepY и Mesh.BoundarySubdivisions.</t>
  </si>
  <si>
    <r>
      <t>Вариант без готовой сетки:</t>
    </r>
    <r>
      <rPr>
        <sz val="10"/>
        <color theme="1"/>
        <rFont val="Arial"/>
        <family val="2"/>
        <charset val="204"/>
      </rPr>
      <t xml:space="preserve"> оставьте слой бетона пустым. Задайте точный наружный контур и все отверстия полилиниями на соответствующих слоях либо одним Region с вычтенными отверстиями на слое наружного</t>
    </r>
  </si>
  <si>
    <t>Волокна отбираются по центрам ячеек или подъячеек; граница сетки приближенная. После импорта проверьте площадь и дискретизацию. Точный исходный контур сохраняется для схемы и площади взаимодействия</t>
  </si>
  <si>
    <t>для трещин. Для изменения шага сетки измените Mesh и повторите импорт.</t>
  </si>
  <si>
    <t>Генерация включается только при действительно пустом слое бетона. Неподходящие объекты или Region, отсеянные порогом MinArea, приводят к ошибке. Без готовой сетки и наружного контура импорт</t>
  </si>
  <si>
    <t>невозможен; одних отверстий недостаточно.</t>
  </si>
  <si>
    <t>AutoCAD.Import.MinArea задает минимальную площадь импортируемого элемента в INPUT Area. Объекты меньшей площади пропускаются; порог должен сохранять все расчетные стержни. Значение 0 отключает фильтр.</t>
  </si>
  <si>
    <t>3. Точный контур и несколько отверстий</t>
  </si>
  <si>
    <t>ВНИМАНИЕ: для расчета раскрытия трещин настоятельно рекомендуется задать точный наружный контур и все отверстия. Иначе площадь взаимодействия для трещин и ширина раскрытия могут быть завышены или</t>
  </si>
  <si>
    <t>занижены из-за приближенных границ сетки, особенно у криволинейных и пустотелых сечений.</t>
  </si>
  <si>
    <t>При готовой бетонной сетке точные контуры необязательны: они уточняют площадь взаимодействия для трещин и схему, не меняя сетку НДС или устойчивости. При пустом слое бетона наружный контур обязателен</t>
  </si>
  <si>
    <t>и задает форму автоматически создаваемой сетки.</t>
  </si>
  <si>
    <t>На Config задайте AutoCAD.Common.SectionContourLayer - слой наружного контура, и AutoCAD.Common.OpeningContourLayer - слой отверстий. Имена можно оставить заполненными всегда: если слоя нет или он</t>
  </si>
  <si>
    <t>пуст, соответствующие контуры не импортируются.</t>
  </si>
  <si>
    <t>Наружную границу и несколько отверстий можно передать одним Region на слое из настройки AutoCAD.Common.SectionContourLayer на Config. Отверстия предварительно вырезаются командой SUBTRACT; при импорте</t>
  </si>
  <si>
    <t>программа автоматически извлекает наружную границу и границы всех отверстий полученной области.</t>
  </si>
  <si>
    <t>Взрыв Region и дублирование его отверстий на отдельном слое не требуются. Внутренние окружности, не вычтенные из Region, не считаются его отверстиями.</t>
  </si>
  <si>
    <t>Другой вариант - отдельные границы. Наружную замкнутую 2D-полилинию или окружность разместите на AutoCAD.Common.SectionContourLayer, а каждый контур отверстия - на AutoCAD.Common.OpeningContourLayer.</t>
  </si>
  <si>
    <t>Отверстия можно задать также Region. Прямые участки и круговые дуги поддерживаются.</t>
  </si>
  <si>
    <t>Полилиния должна образовывать замкнутый контур. Совпадения ее концов достаточно для импорта. Повтор начальной вершины допустим; нулевые отрезки пропускаются с предупреждением.</t>
  </si>
  <si>
    <t>Разрывы и самопересечения недопустимы. Отдельные отрезки и дуги следует объединить через PEDIT (ПОЛРЕД) либо преобразовать в Region. Отверстия не должны касаться или пересекать друг друга; при</t>
  </si>
  <si>
    <t>заданном наружном контуре они должны лежать внутри него и не касаться его границы.</t>
  </si>
  <si>
    <t>Удалите дубли контуров. Если контурные слои заблокированы, разблокируйте их перед импортом. Исходные объекты при импорте не меняются.</t>
  </si>
  <si>
    <t>Если внутри отверстия есть отдельная бетонная часть, создайте для нее еще один Region на AutoCAD.Common.SectionContourLayer. Отверстие вырежьте из наружного Region. Сетку и стержни внутренней бетонной</t>
  </si>
  <si>
    <t>части разместите на обычных слоях бетона и арматуры.</t>
  </si>
  <si>
    <t>4. Импорт и контроль модели</t>
  </si>
  <si>
    <t>1. На Config выберите настройку Geometry.Source = AutoCAD.</t>
  </si>
  <si>
    <t>2. Нажмите «Импортировать геометрию из AutoCAD». Проверьте число бетонных элементов и стержней, площадь, размеры и схему.</t>
  </si>
  <si>
    <t>3. Задайте сочетания и их расчетные профили на Config, затем нажмите «Выполнить расчет». После изменения чертежа импортируйте геометрию заново перед расчетом.</t>
  </si>
  <si>
    <t>Геометрия Results сохраняется с собственными единицами OUTPUT на момент импорта. Последующая смена единиц не меняет физические размеры сохраненного сечения; новый расчет выводится в текущих OUTPUT без</t>
  </si>
  <si>
    <t>повторного импорта.</t>
  </si>
  <si>
    <t>При смене INPUT пересчитайте вручную уже введенные нагрузки, параметры материалов и размерные настройки Config. Это не относится к сохраненной импортированной геометрии. Если новый импорт завершился</t>
  </si>
  <si>
    <t>ошибкой, прежняя геометрия Results сохраняется.</t>
  </si>
  <si>
    <t>5. Экспорт сохраненных результатов</t>
  </si>
  <si>
    <t>Экспорт использует последний расчет на Results. После изменения нагрузок сначала выполните расчет заново. Для одного только экспорта повторный импорт и расчет не нужны. Геометрия всегда экспортируется</t>
  </si>
  <si>
    <t>в AutoCAD в мм независимо от OUTPUT.</t>
  </si>
  <si>
    <t>На Config включите AutoCAD.Export.ContourEnabled = Yes и выберите настройку AutoCAD.Export.ContourFormat:</t>
  </si>
  <si>
    <t>Region (по умолчанию) - бетонная область со всеми отверстиями на AutoCAD.Common.SectionContourLayer. Отдельные бетонные части экспортируются отдельными Region.</t>
  </si>
  <si>
    <t>Polyline - отдельные замкнутые полилинии: наружная граница на AutoCAD.Common.SectionContourLayer, отверстия на AutoCAD.Common.OpeningContourLayer. Прямые участки и дуги сохраняются.</t>
  </si>
  <si>
    <t>Если сохранены только отверстия, экспортируются только они на слой отверстий; наружная граница по сетке не создается. Оба формата применяются к сгенерированным и импортированным сечениям и</t>
  </si>
  <si>
    <t>поддерживают обратный импорт.</t>
  </si>
  <si>
    <t>Каждый экспорт добавляет объекты. Совпадения не ищутся, старые контуры не удаляются: заранее подготовьте свободное место или уберите ненужные копии. Ответственность за чистоту чертежа при повторном</t>
  </si>
  <si>
    <t>импорте поясняется ниже.</t>
  </si>
  <si>
    <t>Для экспорта рассчитанной площади взаимодействия для трещин, принятой в расчете ширины раскрытия, включите на Config AutoCAD.Export.ExportCrackInteractionContour = Yes и задайте</t>
  </si>
  <si>
    <t>AutoCAD.Export.CrackInteractionLayer. На том же листе в таблице «Настройка расчетных профилей», подразделе «Настройки визуализации», строке «Выводимое состояние» (Visualization.State) выберите</t>
  </si>
  <si>
    <t>PreCrackState, PostCrackState или CrackedState в колонке профиля нужного сочетания.</t>
  </si>
  <si>
    <t>PreCrackState - состояние перед образованием трещины; PostCrackState - сразу после образования; CrackedState - текущее НДС с отключенным растянутым бетоном. Если в той же строке Visualization.State</t>
  </si>
  <si>
    <t>выбрано StrengthState (прочность) или CapacityState (несущая способность), площадь взаимодействия для трещин не экспортируется.</t>
  </si>
  <si>
    <t>Экспортируется принятая в расчете ширины раскрытия площадь взаимодействия для трещин, сохраненная на Results и согласованная с его геометрией. Превышение допустимой ширины не препятствует экспорту ее</t>
  </si>
  <si>
    <t>контура. Актуальность после изменения исходных данных поясняется ниже.</t>
  </si>
  <si>
    <t>Кнопка очистки удаляет оформление, но сохраняет бетон, арматуру, наружные контуры и отверстия, включая прежние экспортированные копии. Повторный экспорт сам чертеж не очищает.</t>
  </si>
  <si>
    <t>Если бетонная сетка была автоматически сгенерирована по контурам AutoCAD, итоговые сообщения импорта и экспорта содержат отдельную строку: «БЕТОННАЯ СЕТКА АВТОМАТИЧЕСКИ СГЕНЕРИРОВАНА ПО КОНТУРАМ</t>
  </si>
  <si>
    <t>AUTOCAD».</t>
  </si>
  <si>
    <t>6. Поясняющие примечания</t>
  </si>
  <si>
    <t>Выбор границ площади взаимодействия для трещин зависит от заданных контуров. Если в Region на слое наружного контура отверстия уже вырезаны командой SUBTRACT, программа автоматически импортирует их</t>
  </si>
  <si>
    <t>как заданные отверстия. Отдельно размещать их на слое отверстий не нужно. Применяются четыре случая:</t>
  </si>
  <si>
    <t>1. Заданы только отверстия. Наружная граница берется по бетонной сетке, а вычитаются только заданные отверстия. Другие пустоты сетки не учитываются.</t>
  </si>
  <si>
    <t>2. Задан только наружный контур. Внутри него принимается сплошной бетон, без отверстий. Если отверстия есть в действительности, задайте их вместе с наружным контуром: пустоты сетки их не заменят.</t>
  </si>
  <si>
    <t>3. Заданы наружный контур и отверстия. Используется точная область внутри наружного контура за вычетом всех заданных отверстий. Границы сетки для этой площади не используются.</t>
  </si>
  <si>
    <t>4. Контуры не заданы. Площадь взаимодействия для трещин определяется по бетонной сетке, включая все ее пустоты. Границы получаются приближенными.</t>
  </si>
  <si>
    <t>отсутствие наложенных друг на друга дублей бетона, арматуры, наружных контуров и отверстий несет пользователь.</t>
  </si>
  <si>
    <r>
      <t>Чистота чертежа и повторный импорт.</t>
    </r>
    <r>
      <rPr>
        <sz val="10"/>
        <color theme="1"/>
        <rFont val="Arial"/>
        <family val="2"/>
        <charset val="204"/>
      </rPr>
      <t xml:space="preserve"> Импортируются все объекты на заданных слоях независимо от того, созданы они пользователем или экспортированы программой. Ответственность за чистоту чертежа и</t>
    </r>
  </si>
  <si>
    <t>Экспорт добавляет новые объекты и не удаляет прежние. Перед повторным импортом оставьте на импортируемых слоях только нужный набор геометрии без дублей; лишние копии удалите или перенесите на другие</t>
  </si>
  <si>
    <t>слои. Дубли контуров могут привести к ошибке импорта, дубли бетона и арматуры - к искажению расчета.</t>
  </si>
  <si>
    <t>заново: изменение Config само по себе не обновляет Results и не блокирует экспорт прежних результатов. Новый импорт заменяет геометрию и удаляет ранее рассчитанную площадь; после него требуется</t>
  </si>
  <si>
    <t>расчет.</t>
  </si>
  <si>
    <r>
      <t>Актуальность площади взаимодействия для трещин.</t>
    </r>
    <r>
      <rPr>
        <sz val="10"/>
        <color theme="1"/>
        <rFont val="Arial"/>
        <family val="2"/>
        <charset val="204"/>
      </rPr>
      <t xml:space="preserve"> Она относится к геометрии, материалам и сочетанию сохраненного расчета. После изменения нагрузок, материалов или расчетных настроек выполните расчет</t>
    </r>
  </si>
  <si>
    <t>Если вручную скопировать в Results часть таблиц из другого расчета, площадь взаимодействия для трещин может оказаться несогласованной с сохраненной геометрией. Такой контур не экспортируется. Для</t>
  </si>
  <si>
    <t>восстановления согласованного Results повторите расчет.</t>
  </si>
  <si>
    <t>Поиск НДС текущего сочетания</t>
  </si>
  <si>
    <t>Прямой расчет определяет НДС сечения при заданных N, Mx и My и проверяет равновесие и предельные деформации материалов.</t>
  </si>
  <si>
    <t>1. Расчетный профиль и материалы</t>
  </si>
  <si>
    <t>На Config в расчетном профиле включите Calculation.Strength.DirectState = Yes. Материалы этой проверки задаются там же настройками MaterialModel.Strength.ValueSet,</t>
  </si>
  <si>
    <t>MaterialModel.Strength.ConcreteDiagram, MaterialModel.Strength.ConcreteTension и MaterialModel.Strength.SteelDiagram: набор характеристик, диаграммы бетона и стали, работа растянутого бетона.</t>
  </si>
  <si>
    <t>Ошибки обязательных настроек сопровождаются ключом, текущим адресом Config и требуемым исправлением. Удаленную строку следует восстановить в указанном разделе, утраченную ссылку на таблицу - через</t>
  </si>
  <si>
    <t>«Формулы → Диспетчер имен».</t>
  </si>
  <si>
    <t>Таблицы допускается перемещать с сохранением именованного диапазона на всю таблицу, включая заголовок. Диапазон должен оставаться непрерывным. Адреса диагностики определяются при чтении данных;</t>
  </si>
  <si>
    <t>комментарии ранее сохраненного Results относятся к предыдущему запуску.</t>
  </si>
  <si>
    <t>2. Нагрузки и поле деформаций</t>
  </si>
  <si>
    <t>Внесите N, Mx и My в таблицу сочетаний на Config в единицах INPUT. Пользовательская точка приложения отсчитывается от центра бетона без арматуры. Ее смещения задаются настройками Config</t>
  </si>
  <si>
    <t>Load.ReferenceOffsetX и Load.ReferenceOffsetY.</t>
  </si>
  <si>
    <t>M_x,user - заданный момент; Y_ref и Y_calc - координаты пользовательской и расчетной точек приложения. M_x - момент после переноса к расчетной точке.</t>
  </si>
  <si>
    <t>X_ref и X_calc - координаты тех же точек по X. Моменты от эксцентриситета N учитываются при переносе усилий.</t>
  </si>
  <si>
    <t>ε_0 - деформация в начале координат; κ_x и κ_y - кривизны. Во внутренней системе знаков растяжение положительно, сжатие отрицательно.</t>
  </si>
  <si>
    <t>3. Условия равновесия</t>
  </si>
  <si>
    <t>Напряжения определяются по деформациям элементов и выбранным диаграммам материалов. Параметры плоскости деформаций уточняются до выполнения трех условий равновесия:</t>
  </si>
  <si>
    <t>N_int, Mx_int и My_int - внутренние усилия. T_N, T_Mx и T_My задаются настройками Solver.ToleranceN, Solver.ToleranceMx и Solver.ToleranceMy на Config.</t>
  </si>
  <si>
    <t>Допуски вводятся в INPUT Force и INPUT Moment - единицах ввода силы и момента. Они определяют точность равновесия, а не число знаков в таблице. Малые моменты зануляет другая настройка Config,</t>
  </si>
  <si>
    <t>Calculation.ZeroMomentPerDepth; 0 отключает такое зануление.</t>
  </si>
  <si>
    <t>4. Численный метод и параметры итераций</t>
  </si>
  <si>
    <t>Solver.Method выбирает самостоятельные схемы Newton или Secant. Newton использует касательную жесткость сечения; Secant уточняет приближенную матрицу чувствительности по предыдущим состояниям.</t>
  </si>
  <si>
    <t>Solver.MaxIterations ограничивает число итераций на ступени нагрузки. Solver.LoadSteps задает число ступеней; их увеличение может повысить устойчивость сходимости ценой дополнительного времени.</t>
  </si>
  <si>
    <t>General.PlateauSlopeFactor задаёт коэффициент α для наклона ненулевых плато бетона и арматуры: Et = α·E своей ветви. По умолчанию α = 0,001, наклон плато — 0,001·E (0,1% от E). 0 сохраняет</t>
  </si>
  <si>
    <t>горизонтальное плато. Наклон помогает сходимости и меняет напряжения, но не предельные деформации; выключенный растянутый бетон не включается. После изменения коэффициента выполните расчёт заново.</t>
  </si>
  <si>
    <t>Решатель автоматически пробует полный шаг и уменьшает его, если равновесие ухудшается. Расчет ведется относительно центра бетонной сетки; исходные координаты геометрии и точка, к которой относится ε_0</t>
  </si>
  <si>
    <t>в Results, не меняются.</t>
  </si>
  <si>
    <t>На Config задаются метод, допуски равновесия, число ступеней нагрузки и бюджет итераций. Для Secant настройка Solver.SecantMaxRestarts ограничивает число перестроений приближенной матрицы. Малый шаг</t>
  </si>
  <si>
    <t>сам по себе не означает найденное равновесие.</t>
  </si>
  <si>
    <t>5. Продолжение диаграмм и статус</t>
  </si>
  <si>
    <t>General.DiagramExtension = Yes линейно продолжает активные ветви с наклоном 0,01*E без конечной границы деформаций. Физические сопротивления и предельные деформации материалов сохраняются.</t>
  </si>
  <si>
    <t>Если найденное равновесие внутри физических пределов, статус - OK. Если оно найдено только за пределами диаграммы, статус - FAIL. NumFail означает, что численный поиск запускался, но равновесие не</t>
  </si>
  <si>
    <t>найдено; это не доказательство разрушения. Выключенный растянутый бетон остается выключенным и при продолжении диаграмм.</t>
  </si>
  <si>
    <t>6. Результаты и диагностика</t>
  </si>
  <si>
    <t>В подробном блоке прочности показаны напряжения, деформации бетона и стали, h - высота сечения по направлению изгиба, x - высота сжатой зоны, ExtUsed - фактическое использование продолженной</t>
  </si>
  <si>
    <t>диаграммы. Геометрические свойства сечения находятся в отдельной таблице.</t>
  </si>
  <si>
    <t>εbc/εbt и εsc/εst - крайние деформации сжатия/растяжения бетона и арматуры. Результаты выводятся в OUTPUT; напряжения и деформации сохраняют внутреннюю систему знаков.</t>
  </si>
  <si>
    <t>Для подробной диагностики включите на Config General.ExecutionReportEnabled = Yes. Диагностика обновляется при каждом запуске.</t>
  </si>
  <si>
    <t>Поиск предельной несущей способности</t>
  </si>
  <si>
    <t>Несущая способность определяется достижением предельной деформации бетона или арматуры на выбранной траектории нагружения. Множитель λ = 1 соответствует заданному сочетанию.</t>
  </si>
  <si>
    <t>1. Расчетный профиль и путь нагружения</t>
  </si>
  <si>
    <t>Расчет включается в профиле настройкой Calculation.Strength.Capacity = Yes. Используется модель прочности MaterialModel.Strength.*, общая с прямым расчетом НДС.</t>
  </si>
  <si>
    <t>LoadPath в строке сочетания задает масштабируемые составляющие: Mx, My, оба момента, N или все усилия. Auto выбирает путь по ненулевым составляющим; пустое значение принимается как Auto.</t>
  </si>
  <si>
    <t>При N + M режим Auto последовательно пробует моментный путь, λ*N и λ*NMxy до получения предельной точки. Найденный предел с λ &lt; 1 завершает поиск. Явно заданный путь не заменяется другим.</t>
  </si>
  <si>
    <t>2. Постоянная и увеличиваемая части</t>
  </si>
  <si>
    <t>N_0 - постоянная часть силы; N_base - масштабируемая составляющая.</t>
  </si>
  <si>
    <t>Индексы 0 и base у моментов также обозначают постоянную и масштабируемую части. При λ = 1 восстанавливается исходное сочетание.</t>
  </si>
  <si>
    <t>Если сила приложена со смещением, заданным на Config настройками Load.ReferenceOffsetX и Load.ReferenceOffsetY, ее добавочный момент увеличивается вместе с N. Пользовательский момент масштабируется</t>
  </si>
  <si>
    <t>только тогда, когда выбранный путь включает этот момент.</t>
  </si>
  <si>
    <t>Например, задано N = 100 тс и Mx = 50 тс·м; смещение силы добавляет еще 10 тс·м. При пути λ*N получаем N = λ·100 и Mx = 50 + λ·10. При λ*Mxy сила и ее добавка остаются постоянными: N = 100, Mx = 10 +</t>
  </si>
  <si>
    <t>λ·50.</t>
  </si>
  <si>
    <t>3. Поиск предельного состояния</t>
  </si>
  <si>
    <t>Capacity.SolutionStrategy: UltimateStrain решает совместную задачу равновесия и предельной деформации; LoadMultiplier уточняет λ последовательными расчетами равновесия. Auto начинает с UltimateStrain</t>
  </si>
  <si>
    <t>и при численной неудаче повторяет тот же путь через LoadMultiplier.</t>
  </si>
  <si>
    <t>Длина численного шага выбирается автоматически. Если обычный шаг UltimateStrain не улучшает решение, программа пробует резервный шаг. Успех подтверждается только равновесием и достижением физического</t>
  </si>
  <si>
    <t>предела с заданными допусками; сам по себе малый шаг не означает успешный расчет.</t>
  </si>
  <si>
    <t>Для силового осевого пути λ*N и для λ*NMxy без пользовательских моментов применяется LoadMultiplier. На горизонтальном участке диаграммы прямой поиск предельной деформации может не дать единственного</t>
  </si>
  <si>
    <t>устойчивого решения.</t>
  </si>
  <si>
    <t>Контролируются сжатие и растяжение бетона и стали. Растяжение бетона проверяется только при включенной растянутой ветви. Пределы берутся из диаграмм выбранной модели, а не из численных допусков.</t>
  </si>
  <si>
    <t>ε_b,ult и ε_s,ult - модули соответствующих предельных деформаций сжатия или растяжения. Максимум определяется по всем активным пределам бетона и арматуры.</t>
  </si>
  <si>
    <t>Точность UltimateStrain задает настройка Config Capacity.ToleranceStrain. Число итераций обоих способов ограничивает Capacity.SolverMaxIterations. Допуски равновесия задаются на Config настройками</t>
  </si>
  <si>
    <t>Solver.ToleranceN, Solver.ToleranceMx и Solver.ToleranceMy.</t>
  </si>
  <si>
    <t>4. Настройки пробного поиска</t>
  </si>
  <si>
    <t>Для LoadMultiplier на Config настройка Capacity.InitialLambda задает первую положительную пробу, Capacity.MaxLambda - техническую границу расширения поиска, Capacity.ToleranceLambda - точность λ.</t>
  </si>
  <si>
    <t>MaxLambda не увеличивает физическую несущую способность и не ограничивает успешный прямой поиск UltimateStrain.</t>
  </si>
  <si>
    <t>Настройка Config Capacity.SearchMethod выбирает уточнение интервала: Bisection делит его пополам; Brent сочетает деление с ускоренными пробами; Secant использует изменение результата между предыдущими</t>
  </si>
  <si>
    <t>пробами. Методы ищут один и тот же физический предел.</t>
  </si>
  <si>
    <t>На Config Capacity.BaseLoadSteps задает число ступеней приложения нагрузки одной пробы, Capacity.MaxRetries - дополнительные попытки при численной несходимости. На каждом повторе число ступеней</t>
  </si>
  <si>
    <t>удваивается; численный шаг выбирается автоматически. Значения λ и усилий этой пробы не меняются.</t>
  </si>
  <si>
    <t>Настройка Config General.DiagramExtension может помогать найти равновесие пробной нагрузки за пределами диаграммы. Физический критерий по деформациям остается исходным: численное продолжение не</t>
  </si>
  <si>
    <t>прибавляет сечению несущую способность.</t>
  </si>
  <si>
    <t>5. Результаты поиска</t>
  </si>
  <si>
    <t>SF_capacity - коэффициент запаса по несущей способности; λ_ult - найденный предельный множитель. При λ_ult ≥ 1 заданная нагрузка проходит проверку, при λ_ult &lt; 1 - не проходит.</t>
  </si>
  <si>
    <t>BaseFail означает подтвержденный физический отказ постоянной части при λ = 0. NumFail означает, что предельную точку не удалось надежно найти численно; сам по себе он не доказывает разрушение.</t>
  </si>
  <si>
    <t>Комментарий объясняет причину и использованный путь.</t>
  </si>
  <si>
    <t>В Results также показаны N_ult, Mx_ult и My_ult - усилия в найденной предельной точке, фактический метод и LoadPath. Усилия возвращаются к пользовательской точке приложения и выводятся в OUTPUT и</t>
  </si>
  <si>
    <t>пользовательских знаках; напряжения и деформации сохраняют физические знаки.</t>
  </si>
  <si>
    <t>Расчет ширины раскрытия нормальных трещин</t>
  </si>
  <si>
    <t>SLS.Crack.Code на Config выбирает методику расчета ширины нормальных трещин: SP63 или SP35. Расчетные зависимости и особенности применения приведены в отдельных подразделах.</t>
  </si>
  <si>
    <t>Обе методики используют текущее НДС и границы бетона для площади взаимодействия. Точные контуры уточняют расчет трещин, но не меняют характеристики бетонной сетки для устойчивости. Методика</t>
  </si>
  <si>
    <t>устойчивости выбирается независимо настройкой Config Stability.Code.</t>
  </si>
  <si>
    <t>СП 63: расчет ширины нормальных трещин</t>
  </si>
  <si>
    <t>Расчет применяется при SLS.Crack.Code = SP63 и Calculation.Crack.Width = Yes в назначенном профиле. Реализовано продолжительное раскрытие для сочетаний II группы; расчет непродолжительного раскрытия</t>
  </si>
  <si>
    <t>по нескольким состояниям не предусмотрен.</t>
  </si>
  <si>
    <t>1. Условие проверки и общая формула</t>
  </si>
  <si>
    <t>a_crc,ult задается настройкой SLS.Crack.Allowable в INPUT Length. Расчетная ширина a_crc выводится в OUTPUT Length.</t>
  </si>
  <si>
    <t>φ_1, φ_2 и φ_3 учитывают длительность нагрузки, поверхность арматуры и характер работы элемента; ψ_s - неравномерность деформаций арматуры между трещинами. σ_s - напряжение выбранной растянутой</t>
  </si>
  <si>
    <t>арматуры; E_s - ее модуль упругости; l_s - расчетное расстояние между трещинами.</t>
  </si>
  <si>
    <t>2. Трещинообразование и применимость расчета</t>
  </si>
  <si>
    <t>Проверка трещинообразования предшествует расчету ширины. Текущее НДС для раскрытия определяется при заданном сочетании без учета растянутого бетона.</t>
  </si>
  <si>
    <t>Путь поиска задается столбцом LoadPath в таблице сочетаний на Config; пустое значение означает Auto. Численный способ выбирается настройкой Config SLS.Crack.InitiationSolutionStrategy. Допуск</t>
  </si>
  <si>
    <t>уточнения λ методом LoadMultiplier задается отдельно в SLS.Crack.ToleranceLambda. Отдельного пути только для трещин нет.</t>
  </si>
  <si>
    <t>λ_crc - найденный множитель выбранной части нагрузки в момент образования трещины. λ = 1 соответствует текущему сочетанию. Нормальная трещина может быть также достоверно исключена без найденной</t>
  </si>
  <si>
    <t>пороговой точки; тогда выводится NotCracked.</t>
  </si>
  <si>
    <t>Подтвержденный NotCracked исключает расчет ширины: статус проверки N/A, численная ячейка a_crc остается пустой. Это не расчетная ширина, равная нулю. Проверка продольных трещин при этом сохраняется.</t>
  </si>
  <si>
    <t>Отказ более высокой пробной нагрузки не означает отказа текущего сочетания. Если допустимое равновесие при λ = 1 не достигает критерия трещины, а более высокая проба достигает другого физического</t>
  </si>
  <si>
    <t>предела, текущее сочетание остается NotCracked.</t>
  </si>
  <si>
    <t>3. Центральное растяжение</t>
  </si>
  <si>
    <t>Центральное растяжение определяется относительно приведенного центра сечения бетон + арматура. При смещении точки приложения, заданном на Config настройками Load.ReferenceOffsetX и</t>
  </si>
  <si>
    <t>Load.ReferenceOffsetY, даже одна сила N может создавать изгиб и требовать общей проверки.</t>
  </si>
  <si>
    <t>N - растягивающая сила; N_crc - сила образования нормальных трещин при центральном растяжении.</t>
  </si>
  <si>
    <t>A_red - приведенная площадь для проверки центрального растяжения; R_bt,ser задается в колонке растяжения строки Concrete.R.SLS(II).</t>
  </si>
  <si>
    <t>A_b и A_s,total - полные площади бетона и продольной арматуры. E_b и E_s берутся из выбранной модели по строкам Concrete.E и Steel.E.</t>
  </si>
  <si>
    <t>Для центрального растяжения множитель равен отношению пороговой силы к текущей. При расчете ширины берется вся площадь бетона за вычетом отверстий и вся фактически растянутая арматура.</t>
  </si>
  <si>
    <t>4. Образование трещины при изгибе и внецентренной силе</t>
  </si>
  <si>
    <t>В общем случае точка трещинообразования определяется достижением предельной растягивающей деформации бетона. При одновременном сжатии и растяжении сечения:</t>
  </si>
  <si>
    <t>ε_bt,ult - критерий трещинообразования; ε_bt2 - предельная деформация растянутой ветви диаграммы бетона.</t>
  </si>
  <si>
    <t>Если все сечение растянуто, но кривизна ненулевая, применяется формула:</t>
  </si>
  <si>
    <t>ε_bt0 - деформация начала предельного участка растянутой диаграммы; ε_1 и ε_2 - растягивающие деформации противоположных граней. Используется модель MaterialModel.CrackInitiation.* назначенного</t>
  </si>
  <si>
    <t>профиля.</t>
  </si>
  <si>
    <t>Настройка Config General.DiagramExtension может помочь численному поиску равновесия, но не увеличивает физический порог образования. На Results сохраняются сила и момент найденной точки,</t>
  </si>
  <si>
    <t>использованный путь и причина неудачи, если точка не найдена.</t>
  </si>
  <si>
    <t>5. Текущее НДС и площадь взаимодействия</t>
  </si>
  <si>
    <t>Для расчета ширины используются напряжения текущего сочетания. В профиле задаются MaterialModel.CrackedState.ValueSet = SLS(II) и MaterialModel.CrackedState.ConcreteTension = Ignore.</t>
  </si>
  <si>
    <t>Настройка Config SLS.Crack.TensionZoneMode выбирает бетонную площадь A_bt: FullTension - всю растянутую часть; Effective - эффективную полосу с ограничениями. A_bt означает площадь бетона расчетной</t>
  </si>
  <si>
    <t>растянутой зоны.</t>
  </si>
  <si>
    <t>h_bt - глубина эффективной полосы; x_t - глубина растянутой части до НЛ; a_s - расстояние от оси крайнего выбранного стержня до растянутой границы бетона; h - габарит сечения по нормали к НЛ.</t>
  </si>
  <si>
    <t>SLS.Crack.CoverDistanceMode задает способ определения a_s: NearestContour - до ближайшей границы бетона по нормали к НЛ; GlobalExtreme - до дальней растянутой опорной линии всего сечения.</t>
  </si>
  <si>
    <t>Если x_t меньше 2a_s, Effective расширяет бетонную полосу до 2a_s, но не глубже 0,5h. Она может зайти за НЛ. Сжатые стержни из этой полосы все равно не входят в расчет раскрытия: выбирается только</t>
  </si>
  <si>
    <t>растянутая арматура.</t>
  </si>
  <si>
    <t>Площадь считается по пересечению полосы с бетоном и выбранными отверстиями. Правила четырех случаев задания контуров приведены в конце раздела подготовки AutoCAD. Без точного наружного контура граница</t>
  </si>
  <si>
    <t>по сетке приближенная; реальная площадь и инерции элементов для НДС не заменяются.</t>
  </si>
  <si>
    <t>6. Арматура, напряжение и эквивалентный диаметр</t>
  </si>
  <si>
    <t>A_s - сумма площадей растянутых стержней, оси которых попали в расчетную зону. Напряжение этих стержней усредняется по площади:</t>
  </si>
  <si>
    <t>Суммирование выполняется по выбранным растянутым стержням; A_s,i и σ_s,i - площадь и текущее напряжение i-го стержня. Усреднение по площади принято в программе как обобщение НДМ для произвольного</t>
  </si>
  <si>
    <t>сечения; отдельной формулой СП 63 оно не является.</t>
  </si>
  <si>
    <t>d_s,eq - эквивалентный диаметр; n_i - число выбранных стержней диаметра d_i. Для смешанных диаметров применено инженерное дополнение по EN 1992-1-1; общий случай отдельно не раскрыт в СП 63.</t>
  </si>
  <si>
    <t>7. Расстояние между трещинами</t>
  </si>
  <si>
    <t>l_s,0 - исходное расстояние между трещинами, до применения нормативных ограничений. A_bt, A_s и d_s,eq определяются по выбранной расчетной зоне.</t>
  </si>
  <si>
    <t>Сначала применяется нижняя граница: принятое расстояние l_s не меньше 10 диаметров и 100 мм.</t>
  </si>
  <si>
    <t>Затем применяется верхняя граница: не больше 40 диаметров и 400 мм. Если d_s,eq больше 40 мм, нижнее и верхнее ограничения противоречат друг другу. Программа использует верхнюю границу 400 мм и явно</t>
  </si>
  <si>
    <t>предупреждает об этом в комментарии выполненного расчета.</t>
  </si>
  <si>
    <t>8. Коэффициенты, задаваемые на Config</t>
  </si>
  <si>
    <t>SLS.Crack.Phi1 задает φ_1: для продолжительного раскрытия 1,4. SLS.Crack.Phi2 задает φ_2: 0,5 для периодического профиля и 0,8 для гладкой арматуры. Применимость коэффициентов определяется расчетной</t>
  </si>
  <si>
    <t>ситуацией.</t>
  </si>
  <si>
    <t>Настройка Config SLS.Crack.Phi3Mode = Auto принимает φ_3 = 1,2 при растягивающей продольной силе и 1,0 в остальных реализованных случаях. При User используется число из настройки Config</t>
  </si>
  <si>
    <t>SLS.Crack.Phi3.</t>
  </si>
  <si>
    <t>Настройка Config SLS.Crack.PsiMode выбирает правило ψ_s: User - число из SLS.Crack.PsiS при пригодных данных образования; Auto - сначала 1 и уточнение только при превышении допуска; AlwaysCalc -</t>
  </si>
  <si>
    <t>уточнение всегда, когда оно возможно.</t>
  </si>
  <si>
    <t>σ_s,crc - среднее по площади напряжение тех же выбранных стержней сразу после образования трещины; σ_s - их среднее при текущем сочетании. Индекс crc обозначает пороговое состояние. Набор стержней не</t>
  </si>
  <si>
    <t>меняется между этими двумя состояниями. Значение ψ_s ограничивается диапазоном 0...1.</t>
  </si>
  <si>
    <t>Настройка Config SLS.Crack.SigmaSCrcAveragingMode задает учет стержней, ставших сжатыми в пороговом состоянии. AllSelected учитывает их напряжения со знаком; TensionOnly принимает их напряжения за 0,</t>
  </si>
  <si>
    <t>но сохраняет площади в знаменателе среднего.</t>
  </si>
  <si>
    <t>Если пригодной точки образования нет либо выбранная арматура в ней не растянута, но растянута при текущем сочетании, ширина продолжает считаться с ψ_s = 1 во всех режимах. Предупреждение выводится</t>
  </si>
  <si>
    <t>только если это значение действительно использовано в формуле.</t>
  </si>
  <si>
    <t>При подтвержденном NotCracked формула ширины не вызывается, пользовательское SLS.Crack.PsiS не меняется и предупреждения о ψ_s = 1 нет. Отсутствие или физический отказ текущего НДС блокирует обе</t>
  </si>
  <si>
    <t>проверки трещин; ошибочные обязательные настройки требуют исправления.</t>
  </si>
  <si>
    <t>9. Ширина, запас и результат</t>
  </si>
  <si>
    <t>SF_crc - коэффициент запаса по ширине. Если он меньше 1, допуск превышен и статус - FAIL. Для неприменимой или пропущенной проверки ширина и запас не выводятся. Рассчитанное a_crc = 0 - другой случай,</t>
  </si>
  <si>
    <t>не подтверждение отсутствия трещины.</t>
  </si>
  <si>
    <t>Подробный блок Results содержит площадь, состав арматуры, напряжения, коэффициенты и ширину. В сводке выводятся общий статус и минимальный запас; в ResultComment - причины пропуска и предупреждения.</t>
  </si>
  <si>
    <t>10. Независимая проверка продольных трещин</t>
  </si>
  <si>
    <t>Она контролирует максимальное сжимающее напряжение в бетоне текущего НДС и выполняется как часть Calculation.Crack.Width. Отдельный поиск равновесия для этой проверки не нужен.</t>
  </si>
  <si>
    <t>σ_c,max - максимальное по модулю сжимающее напряжение бетона текущего НДС; R_b,mc2 задается настройкой Concrete.Rb.mc2.</t>
  </si>
  <si>
    <t>SF_long - запас по продольным трещинам. При отсутствии сжатого бетона проверка неприменима и получает N/A независимо от результата расчета нормальных трещин.</t>
  </si>
  <si>
    <t>По СП 35 п. 7.100 и таблицам 7.6, 7.7 пользователь задает итоговое допустимое сопротивление с учетом применимых коэффициентов условий работы, включая m_b13. m_b13 - коэффициент условий работы бетона</t>
  </si>
  <si>
    <t>для этой проверки. Программа эти коэффициенты повторно не умножает.</t>
  </si>
  <si>
    <t>СП 35: расчет ширины нормальных трещин</t>
  </si>
  <si>
    <t>Ширина нормальных трещин определяется по текущему НДС и площади взаимодействия бетона с растянутой арматурой. Для каждой растянутой группы выполняется отдельная проверка; определяющим является</t>
  </si>
  <si>
    <t>наибольшее раскрытие.</t>
  </si>
  <si>
    <t>Источники положений: [SP35] - требования СП 35; [METHOD] - Методическое пособие 2017 года к СП 35; [NDM] - инженерные допущения реализации. Пояснения пособия и допущения программы не заменяют</t>
  </si>
  <si>
    <t>нормативные требования.</t>
  </si>
  <si>
    <t>1. Исходные данные и применимость</t>
  </si>
  <si>
    <t>На Config задаются SLS.Crack.Code = SP35 и Calculation.Crack.Width = Yes в профиле, назначенном сочетанию.</t>
  </si>
  <si>
    <t>Допустимая ширина задается настройкой SLS.Crack.Allowable в INPUT Length по требованиям проекта. Автоматическое назначение допуска не предусмотрено.</t>
  </si>
  <si>
    <t>Проверка трещинообразования использует общий LoadPath сочетания; пустое значение принимается как Auto. Способ поиска задается SLS.Crack.InitiationSolutionStrategy, допуск λ для LoadMultiplier -</t>
  </si>
  <si>
    <t>SLS.Crack.ToleranceLambda. Подробные правила приведены в справке соответствующих настроек.</t>
  </si>
  <si>
    <t>При увеличении нагрузки проверяется первый достигнутый предел: образование трещины, сжатие бетона, растяжение или сжатие арматуры. Если другой предел наступает раньше трещины, он не становится точкой</t>
  </si>
  <si>
    <t>трещинообразования. При подтвержденном допустимом НДС исходного сочетания без трещины выводится NotCracked.</t>
  </si>
  <si>
    <t>Подтвержденный NotCracked исключает расчет ширины: статус N/A, численная ячейка пустая. При Cracked раскрытие определяется по напряжениям текущего сочетания.</t>
  </si>
  <si>
    <t>Неудача поиска трещинообразования не блокирует расчет ширины при найденном физически допустимом текущем НДС; причина сохраняется в комментарии. Отсутствие или физическая недопустимость текущего НДС</t>
  </si>
  <si>
    <t>блокирует и ширину, и продольные трещины.</t>
  </si>
  <si>
    <t>Проверка продольных трещин выполняется отдельно по сжатому бетону и сохраняется даже при NotCracked. Ее допустимое напряжение задается на Config настройкой Concrete.Rb.mc2.</t>
  </si>
  <si>
    <t>2. Группирование растянутой арматуры</t>
  </si>
  <si>
    <t>Отбираются стержни с положительными напряжением и деформацией в текущем НДС. Пользовательская система знаков нагрузок на отбор не влияет.</t>
  </si>
  <si>
    <t>Группа содержит один или несколько растянутых стержней, объединенных по расстоянию между поверхностями. Предельный зазор задается SLS.Crack.SP35.GroupGapTolerance в INPUT Length; значение новой книги</t>
  </si>
  <si>
    <t>- 10 мм.</t>
  </si>
  <si>
    <t>Объединение транзитивно: связанные пары 1-2 и 2-3 образуют одну группу 1-2-3. Сжатые стержни в группировании не участвуют. Ненулевой допуск зазора - допущение [NDM], а не требование СП.</t>
  </si>
  <si>
    <t>s_12 - зазор между поверхностями; L_12 - расстояние между центрами; d_1 и d_2 - диаметры стержней. Индексы 1 и 2 относятся к стержням, не к рядам.</t>
  </si>
  <si>
    <t>x_1, y_1 и x_2, y_2 - координаты центров рассматриваемой пары стержней.</t>
  </si>
  <si>
    <t>Центр группы определяется по фактическим площадям A_1, A_2, ... ее стержней. x_ц и y_ц - его координаты; суммирование ведется по полному составу группы.</t>
  </si>
  <si>
    <t>[SP35] Коэффициент β учитывает число стержней в группе: 1 стержень - β = 1,00; 2 - 0,85; 3 - 0,75 (таблица 7.26). Для двух и трех стержней таблица описывает группы без просветов между ними.</t>
  </si>
  <si>
    <t>[NDM] Для группы более трех обычных стержней программа использует β = 0,75. Это принятое обобщение, не отдельное правило СП для такой группы. Напрягаемая арматура и канатные пучки в этой версии не</t>
  </si>
  <si>
    <t>поддерживаются.</t>
  </si>
  <si>
    <t>Геометрическая середина между крайними стержнями не используется вместо центра по площадям.</t>
  </si>
  <si>
    <t>3. Площадь взаимодействия и бетонная граница</t>
  </si>
  <si>
    <t>Для каждой растянутой группы строится отдельная площадь взаимодействия с окружающим бетоном. Все группы рассматриваются последовательно.</t>
  </si>
  <si>
    <t>Границы задаются в направлениях вдоль нейтральной линии (НЛ) и по нормали к ней, независимо от поворота сечения.</t>
  </si>
  <si>
    <t>Со стороны растянутой поверхности используется фактическая граница бетонной части, содержащей рассматриваемую группу. Вышележащие стержни не заменяют эту границу. Отверстия вычитаются из полученной</t>
  </si>
  <si>
    <t>площади.</t>
  </si>
  <si>
    <t>После построения боковых границ и ограничения к НЛ определяется пересечение участка с бетонной областью. Отверстия образуют локальные вырезы без изменения боковых границ за пределами отверстий.</t>
  </si>
  <si>
    <t>4. Боковые границы</t>
  </si>
  <si>
    <t>r_бок - исходное расстояние для определения боковых границ площади взаимодействия от центра рассматриваемой группы; k - множитель 3, 5 или 6; d_бок - принятый диаметр стержней этой группы.</t>
  </si>
  <si>
    <t>Множитель выбирается на Config настройкой SLS.Crack.SP35.InteractionRadiusMode: 3d, 5d или 6d. Диаметр выбирается там же настройкой SLS.Crack.SP35.RadiusDiameterMode: Max - наибольший, Min -</t>
  </si>
  <si>
    <t>наименьший, Average - среднее арифметическое диаметров. Эти два выбора используются и сбоку, и в сторону НЛ.</t>
  </si>
  <si>
    <t>[SP35] Пункт 7.110 устанавливает 6d в общем случае и 3d для непрямоугольного сечения с равномерной арматурой по контуру. 5d относится к пучкам и канатам, не поддерживаемым этой версией. Выбор режима</t>
  </si>
  <si>
    <t>требует проверки его нормативной применимости.</t>
  </si>
  <si>
    <t>Слева и справа вдоль НЛ отдельно выбирается ближайшая растянутая группа арматурных стержней по полному расстоянию L между центрами, независимо от принадлежности к ряду.</t>
  </si>
  <si>
    <t>x_1, y_1 и x_2, y_2 - центры рассматриваемой и соседней групп. L - полное расстояние между центрами; t - расстояние между их проекциями на НЛ.</t>
  </si>
  <si>
    <t>Порог q = SLS.Crack.SP35.NeighborRatioLimit сравнивается с t/L отдельно для каждой стороны. Допустимый диапазон 0...1; значение по умолчанию 0,2.</t>
  </si>
  <si>
    <t>b - принятое расстояние от центра группы до боковой границы. При t/L &lt; q сохраняется r_бок; при t/L ≥ q расстояние ограничивается половиной t.</t>
  </si>
  <si>
    <t>Если соседа с этой стороны нет, остается полный r_бок. Группа с той же проекцией на НЛ не считается левым или правым соседом. Если два соседа одинаково близки, используется устойчивый порядок их</t>
  </si>
  <si>
    <t>номеров.</t>
  </si>
  <si>
    <t>Боковые границы - две нормали к НЛ. Близость бетонной грани или отверстия не меняет их положения: расчетный участок обрезается по фактическому контуру бетона.</t>
  </si>
  <si>
    <t>5. Ряды и граница в сторону НЛ</t>
  </si>
  <si>
    <t>В боковом участке группы объединяются в ряды по координате вдоль нормали к НЛ. Максимальный разнос центров одного ряда задается SLS.Crack.SP35.RowTolerance в INPUT Length; значение по умолчанию 50 мм.</t>
  </si>
  <si>
    <t>Ряд 1 - ближайший к растянутой бетонной границе; нумерация возрастает к НЛ. RowTolerance определяет только состав рядов и не изменяет боковые границы.</t>
  </si>
  <si>
    <t>[SP35] Расстояние r к НЛ откладывается от оси последнего растянутого ряда. Если площадь его арматуры строго меньше половины площади каждого другого ряда участка, отсчет переносится на предпоследний</t>
  </si>
  <si>
    <t>полный ряд (п. 7.110, абзац о крайнем ряде).</t>
  </si>
  <si>
    <t>При выборе опорного ряда сравниваются суммы фактических площадей стержней целых принятых групп, без коэффициента β. Условие строгое: равенство половине не требует переноса.</t>
  </si>
  <si>
    <t>r_НЛ - расстояние от опорного ряда к НЛ; d_ряд выбирается по всем его стержням согласно SLS.Crack.SP35.RadiusDiameterMode. Множитель k общий с боковыми границами.</t>
  </si>
  <si>
    <t>Граница ограничивается НЛ. Опорный ряд определяется в боковом участке бетона; после построения конечной площади состав входящих групп повторно проверяется по их центрам.</t>
  </si>
  <si>
    <t>[METHOD] Примеры областей показаны на рисунке 4.42 Методического пособия 2017 года, раздел 4.2.3. Правило переноса отсчета на предпоследний ряд приведено в самом СП 35.</t>
  </si>
  <si>
    <t>6. Состав арматуры и расчетное напряжение</t>
  </si>
  <si>
    <t>Группа неделима: центр внутри конечной площади или на ее границе включает всю группу; центр снаружи исключает ее целиком, в том числе отдельные стержни внутри площади. Частичного включения нет.</t>
  </si>
  <si>
    <t>Число стержней, площадь арматуры, сумма диаметров и β относятся к полному составу принятой группы. При этом каждый исходный стержень должен находиться в бетоне; расположение в отверстии или за</t>
  </si>
  <si>
    <t>наружной границей является ошибкой геометрии.</t>
  </si>
  <si>
    <t>Вышележащие растянутые группы, вошедшие в площадь взаимодействия, участвуют в сумме диаметров. Расчетное напряжение принимается только по рассматриваемой группе: максимальное растягивающее напряжение</t>
  </si>
  <si>
    <t>ее стержней в текущем НДС.</t>
  </si>
  <si>
    <t>Остальные группы проверяются в отдельных итерациях со своими площадями взаимодействия и напряжениями. Если центр рассматриваемой группы не входит в ее конечную площадь, пропускается только эта</t>
  </si>
  <si>
    <t>проверка.</t>
  </si>
  <si>
    <t>7. Площадь бетона и радиус армирования</t>
  </si>
  <si>
    <t>A_r - площадь бетона конечного участка взаимодействия; A_бет,1, A_бет,2, ... - площади его бетонных частей до вычитания отверстий; A_отв,1, A_отв,2, ... - площади отверстий в пределах участка.</t>
  </si>
  <si>
    <t>Можно учитывать несколько отверстий и несколько бетонных частей. В полом сечении рассматривается стенка, где находится выбранная группа; противоположная стенка через пустоту в эту область не</t>
  </si>
  <si>
    <t>добавляется.</t>
  </si>
  <si>
    <t>Если точные границы заданы, учитываются их прямые участки и круговые дуги. Иначе используются границы бетонной сетки. Четыре случая выбора границ перечислены в конце раздела «Подготовка геометрии в</t>
  </si>
  <si>
    <t>AutoCAD и импорт». Для формулы, схемы и экспорта используется одна и та же конечная область.</t>
  </si>
  <si>
    <t>P1...P5 и Q1...Q5 в Results и на схеме - контрольные пересечения с противоположными границами по пяти направлениям. Площадь определяется по всему контуру, включая отверстия между контрольными</t>
  </si>
  <si>
    <t>направлениями.</t>
  </si>
  <si>
    <t>R_r - радиус армирования, расчетная характеристика, не геометрический отступ. Знаменатель учитывает все принятые целые группы: β - коэффициент группы, n - число стержней, d - диаметр.</t>
  </si>
  <si>
    <t>Для одинаковых диаметров вклад группы равен β·n·d; для разных - β, умноженному на сумму фактических диаметров группы:</t>
  </si>
  <si>
    <t>D_1, D_2, ... - суммы диаметров стержней принятых групп; β_1, β_2, ... - коэффициенты этих групп. Индексы обозначают группы, не ряды.</t>
  </si>
  <si>
    <t>Пример для группы из двух стержней 20 и 25 мм и одиночного стержня 16 мм. При A_r в мм2 радиус R_r получается в мм. RadiusDiameterMode влияет на геометрические отступы r, но не на сумму фактических</t>
  </si>
  <si>
    <t>диаметров в знаменателе.</t>
  </si>
  <si>
    <t>8. Формула ширины и напряжение арматуры</t>
  </si>
  <si>
    <t>ψ - размерный коэффициент раскрытия; R_r и ψ в этих зависимостях выражаются в сантиметрах. SLS.Crack.SP35.RebarProfile: Periodic - периодический профиль, Smooth - гладкая арматура.</t>
  </si>
  <si>
    <t>[SP35] Для арматуры в стенках п. 7.109 также предписывает первую зависимость; в этом случае применяется Periodic.</t>
  </si>
  <si>
    <t>a_cr - ширина нормальной трещины; σ_s - наибольшее растягивающее напряжение стержня рассматриваемой группы при текущем сочетании; E_s - модуль упругости арматуры, заданный на Config строкой Steel.E в</t>
  </si>
  <si>
    <t>колонке растяжения; Δ_cr - допустимая ширина из настройки Config SLS.Crack.Allowable.</t>
  </si>
  <si>
    <t>При ψ в сантиметрах формула дает a_cr в сантиметрах. В Results ширина переводится в OUTPUT Length.</t>
  </si>
  <si>
    <t>Напряжения соседних групп и напряжения в точке трещинообразования в формулу раскрытия не подставляются.</t>
  </si>
  <si>
    <t>a_cr,1, a_cr,2, ... - результаты отдельных проверок групп. Определяющая группа выбирается по ширине, а не по максимальному напряжению: большая площадь взаимодействия может дать большее раскрытие при</t>
  </si>
  <si>
    <t>меньшем σ_s.</t>
  </si>
  <si>
    <t>[METHOD] Формулы и пояснения приведены в разделе 4.2.3 Методического пособия 2017 года, формулы (4.306)-(4.312).</t>
  </si>
  <si>
    <t>9. Центральное растяжение</t>
  </si>
  <si>
    <t>[SP35] При центральном растяжении берется вся площадь бетона за вычетом отверстий. НЛ отсутствует, поэтому локальные боковые границы и отсчет r от ряда не строятся.</t>
  </si>
  <si>
    <t>В сумму Σβnd входят все фактически растянутые группы. Напряжение σ_s берется по наиболее растянутому стержню сечения. Правила заданных и неизвестных контуров остаются теми же.</t>
  </si>
  <si>
    <t>10. Результаты и экспорт площади взаимодействия</t>
  </si>
  <si>
    <t>Подробный блок Results содержит определяющую группу и стержень, A_r, R_r, ψ, σ_s и a_cr. Статусы: OK - допуск соблюден; FAIL - превышен; N/A - расчет ширины не выполнялся. Причина указывается в</t>
  </si>
  <si>
    <t>ResultComment.</t>
  </si>
  <si>
    <t>Поля β, n, d и rebars раскрывают состав принятых рядов в формате «1 ряд: ... | 2 ряд: ...». G1, G2, ... - идентификаторы групп; «G2=R5, R6» указывает входящие стержни. По тем же идентификаторам</t>
  </si>
  <si>
    <t>приводятся β, число стержней и диаметры.</t>
  </si>
  <si>
    <t>Фактически полученную площадь взаимодействия можно вывести в AutoCAD. На Config включите AutoCAD.Export.ExportCrackInteractionContour = Yes и задайте AutoCAD.Export.CrackInteractionLayer. В профиле</t>
  </si>
  <si>
    <t>настройкой Visualization.State выберите одно состояние трещин: PreCrackState - перед образованием, PostCrackState - сразу после образования, CrackedState - текущее НДС с отключенным растянутым</t>
  </si>
  <si>
    <t>бетоном.</t>
  </si>
  <si>
    <t>Экспорт использует сохраненную область Results и всегда выводит геометрию в мм. Повторный расчет для одного экспорта не нужен. Нерассчитанная или устаревшая область не выводится; превышение допуска</t>
  </si>
  <si>
    <t>ширины не мешает посмотреть ее контур.</t>
  </si>
  <si>
    <t>Расчет продольного изгиба и устойчивости</t>
  </si>
  <si>
    <t>Проверка устойчивости выполняется перед расчетом НДС и учитывает случайный эксцентриситет и продольный изгиб по выбранной методике. Поддерживается ненапрягаемая арматура.</t>
  </si>
  <si>
    <t>1. Исходные данные</t>
  </si>
  <si>
    <t>Расчет включается настройкой профиля Calculation.Stability.Enabled = Yes. Stability.Code выбирает SP63 или SP35, MaterialModel.Stability.ValueSet - набор характеристик материалов. Для нормативной</t>
  </si>
  <si>
    <t>проверки применяется ULS(I).</t>
  </si>
  <si>
    <t>В таблице «Нагрузки для устойчивости» задайте постоянные + длительные нагрузки для SP63 либо постоянные для SP35. CombinationID связывает их с полным сочетанием. Числа вводятся в тех же единицах INPUT</t>
  </si>
  <si>
    <t>и знаках.</t>
  </si>
  <si>
    <t>Пустое число или отсутствующая строка означает 0. Ошибочная формула и текст требуют исправления; длительную часть программа сама не выделяет и полной нагрузкой автоматически не ограничивает.</t>
  </si>
  <si>
    <t>Если устойчивость не проходит, прочность и трещины продолжаются с исходными усилиями для полноты диагностики. Общий статус сохраняет отказ устойчивости. При успешной проверке последующие расчеты</t>
  </si>
  <si>
    <t>получают увеличенные моменты.</t>
  </si>
  <si>
    <t>2. Главные плоскости и характеристики</t>
  </si>
  <si>
    <t>Программа переносит усилия от пользовательской точки к центру приведенного сечения бетон + арматура и поворачивает их в главные оси. Пользовательская точка задается на Config настройками</t>
  </si>
  <si>
    <t>Load.ReferenceOffsetX и Load.ReferenceOffsetY относительно центра бетона без арматуры.</t>
  </si>
  <si>
    <t>M_1/M_2 - моменты в главных плоскостях; M_x,red/M_y,red - моменты по X/Y относительно приведенного центра. α - угол главной оси 1 от X. Для почти изотропного сечения фиксируется α = 0.</t>
  </si>
  <si>
    <t>При α = 0 плоскость 1 соответствует Mx и размеру по Y, плоскость 2 - My и размеру по X. Площадь и инерции для устойчивости берутся по расчетной сетке; точные контуры трещин эту проверку не меняют.</t>
  </si>
  <si>
    <t>Коэффициент приведения n_s определяется по модулям выбранной модели: Steel.E и Concrete.E на Config.</t>
  </si>
  <si>
    <t>A_red - приведенная площадь; A_b - площадь бетона, A_s - площадь арматуры. Вычитается единица, потому что бетон в месте стержней уже входит в сетку.</t>
  </si>
  <si>
    <t>i и I_red - радиус и приведенный момент инерции проверяемой главной плоскости.</t>
  </si>
  <si>
    <t>r - ядровое расстояние для выбора ветви СП 35; c - расстояние от приведенного центра до соответствующей крайней бетонной границы. r относится к линейному приведенному сечению, а не к точному началу</t>
  </si>
  <si>
    <t>растяжения при нелинейном НДС.</t>
  </si>
  <si>
    <t>3. Длина и случайный эксцентриситет</t>
  </si>
  <si>
    <t>L = Stability.ElementLength; μ_1/μ_2 задаются в Stability.Mu1/Mu2 по принятой расчетной схеме. l_0,1/l_0,2 - расчетные длины главных плоскостей.</t>
  </si>
  <si>
    <t>Настройка Config Stability.AccidentalEccentricityMode выбирает правило: AutoWithL - по L; AutoWithμL - по расчетной длине; User - значения из Stability.AccidentalEccentricityUser1 и</t>
  </si>
  <si>
    <t>Stability.AccidentalEccentricityUser2. AutoWithμL - проверочная опция программы, не замена нормативного правила по геометрической длине.</t>
  </si>
  <si>
    <t>e_a - случайный эксцентриситет по СП 63; h - бетонный габарит проверяемой плоскости.</t>
  </si>
  <si>
    <t>e_c,sl - случайный эксцентриситет по СП 35. Он учитывается в усилиях без смещения геометрии сечения.</t>
  </si>
  <si>
    <t>Настройка Config Stability.AccidentalEccentricityPlanes: BothPlanes учитывает его в обеих главных плоскостях; OnlyMomentPlane - только в плоскости с моментом, если момент задан в одной. Последний</t>
  </si>
  <si>
    <t>вариант - принятое упрощение проекта.</t>
  </si>
  <si>
    <t>При ненулевом моменте случайное плечо направляется в сторону увеличения его модуля. При нулевом моменте направление задают настройки Config Stability.ZeroMomentEccentricitySign1 и</t>
  </si>
  <si>
    <t>Stability.ZeroMomentEccentricitySign2: 1 или -1.</t>
  </si>
  <si>
    <t>4. Расчетный эксцентриситет</t>
  </si>
  <si>
    <t>e_stat - эксцентриситет исходной нагрузки в проверяемой главной плоскости. В формулах устойчивости N принимается положительным модулем сжимающей силы.</t>
  </si>
  <si>
    <t>На Config настройка Stability.SystemType = Determinate задает статически определимую схему: фактическое и случайное плечи складываются. Indeterminate - статически неопределимую: берется большее по</t>
  </si>
  <si>
    <t>модулю с направлением расчетного момента.</t>
  </si>
  <si>
    <t>e_0 - расчетный эксцентриситет СП 63; sign - направление расчетного момента. Для СП 35 используются e_c и e_c,sl. Порог обнуления малых моментов задается Calculation.ZeroMomentPerDepth.</t>
  </si>
  <si>
    <t>5. Продольный изгиб по СП 63</t>
  </si>
  <si>
    <t>φ_l - коэффициент длительности. В этой нормативной формуле M_1 - полный момент относительно наиболее растянутого или наименее сжатого стержня, M_l1 - соответствующая длительная часть. Здесь индекс 1</t>
  </si>
  <si>
    <t>обозначает эти нормативные моменты, не номер главной плоскости. При отсутствии арматуры используется край бетона.</t>
  </si>
  <si>
    <t>δ_e - относительный эксцентриситет. Его границы на Config задают Stability.SP63.DeltaEMin и Stability.SP63.DeltaEMax.</t>
  </si>
  <si>
    <t>k_b - коэффициент бетонного вклада в жесткость.</t>
  </si>
  <si>
    <t>D - условная жесткость; I_b/I_s - моменты инерции бетона/арматуры в проверяемой плоскости. k_s задается настройкой Config Stability.SP63.Ks.</t>
  </si>
  <si>
    <t>N_cr - критическая сила; l_0 - расчетная длина проверяемой плоскости.</t>
  </si>
  <si>
    <t>η - коэффициент увеличения момента. При гибкости l_0/i ≤ 14 он принимается равным 1, хотя N_cr выводится справочно. Если N достигла N_cr, положительный коэффициент получить нельзя и устойчивость</t>
  </si>
  <si>
    <t>получает FAIL.</t>
  </si>
  <si>
    <t>M_design - момент с учетом продольного изгиба. Stability.PhiLMode = PhiL2 задает φ_l = 2; Auto определяет его по нагрузкам с ограничением 1...2.</t>
  </si>
  <si>
    <t>6. СП 35 при большом эксцентриситете</t>
  </si>
  <si>
    <t>При |e_c| &gt; r применяются критическая сила и увеличение момента. Коэффициент длительности считается по моментам относительно наиболее растянутой или наименее сжатой грани бетона:</t>
  </si>
  <si>
    <t>M - полный момент относительно этой грани, M_l - его постоянная часть. При противоположных знаках: если |e_c| ≤ 0,1h, берется φ_l = 1, иначе 1,05. Настройка Config Stability.PhiLMode = PhiL2 принимает</t>
  </si>
  <si>
    <t>2.</t>
  </si>
  <si>
    <t>δ - относительная величина для жесткости; R_b - сопротивление бетона сжатию в МПа из настройки Config Concrete.R.ULS(I), колонки сжатия.</t>
  </si>
  <si>
    <t>φ_p задается настройкой Stability.SP35.PhiP.</t>
  </si>
  <si>
    <t>k_1 учитывает бетонный вклад в условную жесткость.</t>
  </si>
  <si>
    <t>D - условная жесткость этой ветви; модули E_b/E_s и инерции I_b/I_s имеют тот же смысл, что выше.</t>
  </si>
  <si>
    <t>В этой формуле СП 35 нет дополнительного множителя π². Коэффициент η определяется как N_cr/(N_cr - N), расчетный момент - η·N·e_c.</t>
  </si>
  <si>
    <t>Проверяется отношение N/N_cr. Его предел задается на Config настройкой Stability.SP35.NOverNcrLimit; запас равен этому пределу, умноженному на N_cr/N. При запасе меньше 1 устойчивость не проходит.</t>
  </si>
  <si>
    <t>7. СП 35 при малом эксцентриситете</t>
  </si>
  <si>
    <t>При |e_c| ≤ r коэффициенты берутся из таблицы 7.21 на Config. φ_m - коэффициент кратковременной нагрузки, φ_l - длительной; они интерполируются по гибкости l_0/i и, для φ_m, по отношению |e_c|/r.</t>
  </si>
  <si>
    <t>q_l - доля постоянной сжимающей силы из таблицы нагрузок для устойчивости. Она не является табличным коэффициентом φ_l.</t>
  </si>
  <si>
    <t>φ_m и φ_l принимаются по таблице 7.21; φ_ml - их отношение.</t>
  </si>
  <si>
    <t>φ - итоговый коэффициент снижения несущей способности с учетом постоянной части. При ее отсутствии он равен φ_m, при полностью постоянной нагрузке - φ_l.</t>
  </si>
  <si>
    <t>N_ult,stab - предельная сила по устойчивости; R_sc задается в Steel.R.ULS(I). A_b,stab - бетонная площадь с поправкой данной ветви; A_s - площадь арматуры.</t>
  </si>
  <si>
    <t>Если A_s больше 3% площади бетона, бетонный вклад уменьшается на A_s. Это поправка только данной формулы, не повторное вычитание арматуры из приведенного сечения. Настройка Config Stability.PhiLMode</t>
  </si>
  <si>
    <t>здесь не заменяет табличный φ_l.</t>
  </si>
  <si>
    <t>SF_stab - коэффициент запаса устойчивости. Если он меньше 1, полная сила превышает найденный предел.</t>
  </si>
  <si>
    <t>8. Результаты проверки</t>
  </si>
  <si>
    <t>Подробная таблица показывает итоги, данные обеих главных плоскостей и только выбранный нормативный блок. При растяжении без сжатой силы проверка устойчивости неприменима и получает N/A.</t>
  </si>
  <si>
    <t>Моменты приведены по главным осям, по центральным осям X/Y и в пользовательской точке. OUTPUT и пользовательские знаки выбираются на Config в таблицах единиц и знаков. Комментарий показывает ветвь,</t>
  </si>
  <si>
    <t>причину отказа или ошибку исходных данных.</t>
  </si>
  <si>
    <t>Справка по настройкам листа Config</t>
  </si>
  <si>
    <t>Нормативные источники</t>
  </si>
  <si>
    <t>СП 63.13330.2018</t>
  </si>
  <si>
    <t>Бетонные и железобетонные конструкции. Основные положения. СНиП 52-01-2003 (с Изменениями № 1, 2).</t>
  </si>
  <si>
    <t>СП 35.13330.2011</t>
  </si>
  <si>
    <t>Мосты и трубы. Актуализированная редакция СНиП 2.05.03-84* (с Изменениями № 1–5).</t>
  </si>
  <si>
    <t>Пособие к СП 35 (2017)</t>
  </si>
  <si>
    <t>Методическое пособие. Методические рекомендации по применению СП 35.13330.2011 «СНиП 2.05.03-84* Мосты и трубы» (2017).</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</si>
  <si>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</si>
  <si>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</si>
  <si>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</si>
  <si>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</si>
  <si>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Инженерная проверка не проходит: превышен физический предел, допустимая ширина трещины или напряжение по продольным трещинам. Для прямого НДС также означает найденное равновесие за физическими пределами диаграмм; причину поясняет комментарий.</t>
  </si>
  <si>
    <t>BaseFail</t>
  </si>
  <si>
    <t>Постоянная часть выбранного пути уже не проходит физический критерий при λ = 0; λ - множитель выбранных нагрузок. Это подтвержденный физический отказ, не просто несходимость. При допустимом текущем НДС ширина продолжает рассчитываться; в СП 63 недоступное уточнение дает ψ_s = 1 с предупреждением, если формула выполнена. Подтвержденное отсутствие нормальной трещины имеет статус NotCracked, а не BaseFail.</t>
  </si>
  <si>
    <t>NumFail</t>
  </si>
  <si>
    <t>Численный поиск выполнялся, но программа не смогла надежно найти равновесие или предельную точку. Это не доказательство разрушения; проверьте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</si>
  <si>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</si>
  <si>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</si>
  <si>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</si>
  <si>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подробную диагностику.</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</si>
  <si>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</si>
  <si>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</si>
  <si>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На Config в таблице «Единицы измерения» выберите INPUT для ввода и OUTPUT для результатов. INTERNAL показывает постоянные внутренние единицы программы; эту колонку не меняйте.</t>
  </si>
  <si>
    <t>Длина задается строкой Length, площадь - Area, сила - Force, момент - Moment, напряжение - Stress, кривизна - Curvature. Ключи этих настроек имеют вид Units.Length.Input и Units.Length.Output; остальные строятся так же по имени строки.</t>
  </si>
  <si>
    <t>Допустимые единицы: Length - mm, cm, m; Area - mm2, cm2, m2; Force - N, kN, tf; Moment - N*mm, kN*m, tf*m; Stress - Pa, kPa, MPa, kgf/cm2, tf/m2; Curvature - 1/mm, 1/m.</t>
  </si>
  <si>
    <t>Внутри используются мм, мм2, Н, Н*мм, МПа и 1/мм. Программа сама переводит ввод и вывод. INPUT и OUTPUT могут отличаться.</t>
  </si>
  <si>
    <t>При смене INPUT уже введенные числа не пересчитываются. Чтобы сохранить ту же задачу, переведите нагрузки, размеры, параметры материалов и размерные настройки Config, включая численные допуски, в новые единицы.</t>
  </si>
  <si>
    <t>Смена OUTPUT не меняет расчетное НДС. Сохраненные Results и схема остаются в единицах последнего запуска; новые единицы применяются при следующем расчете.</t>
  </si>
  <si>
    <t>Геометрия AutoCAD имеет постоянный масштаб: 1 единица чертежа = 1 мм. Импорт принимает размеры в мм, площади в мм2, инерции в мм4; экспорт геометрии всегда в мм независимо от INPUT/OUTPUT. Настройка Config AutoCAD.Import.MinArea - исключение: введенный порог площади читается в INPUT Area.</t>
  </si>
  <si>
    <t>После импорта можно сменить INPUT/OUTPUT и считать без повторного импорта: сохраненное сечение сохраняет физические размеры, новый Results записывается в текущих OUTPUT. Нагрузки, материалы и настройки Config читаются в текущих INPUT, поэтому их числа при смене единиц нужно пересчитать.</t>
  </si>
  <si>
    <t>Пустая или неизвестная единица - ошибка ввода. Исправьте указанную ячейку Config; значение шаблона вместо нее не подставляется.</t>
  </si>
  <si>
    <t>На Config в таблице «Система знаков» выберите правила в колонке USER: Sign.N.User - для силы N, Sign.Mx.User и Sign.My.User - для моментов Mx и My. Один пользовательский выбор действует при вводе и выводе. INTERNAL показывает фиксированное внутреннее правило.</t>
  </si>
  <si>
    <t>Для N вариант Compression означает, что положительное пользовательское число задает сжатие; Tension - растяжение. Для Mx вариант +Y tension означает растяжение стороны +Y при положительном моменте, -Y tension - стороны -Y. Для My аналогично выбирается +X или -X.</t>
  </si>
  <si>
    <t>Напряжения Stress и деформации Strain всегда сохраняют физический знак: плюс - растяжение, минус - сжатие. Кривизны KappaX/KappaY описывают поле деформаций во внутренних осях; смена пользовательского знака момента их повторно не переворачивает.</t>
  </si>
  <si>
    <t>Цвета показывают физическое состояние бетона и арматуры, а не выбранный знак нагрузки. Положительные запасы, жесткости и пределы тоже не меняют знак.</t>
  </si>
  <si>
    <t>Пустое или неизвестное правило нужно исправить в указанной ячейке. Старый Results относится к знакам последнего расчета; для результатов в новых знаках выполните расчет заново.</t>
  </si>
  <si>
    <t>Внутри сжатие отрицательное, растяжение положительное согласно СП 63 п. 8.1.22. Настройки пользовательских знаков эту математику не меняют.</t>
  </si>
  <si>
    <t>Сочетания задаются в таблице Config и запускаются кнопкой «Выполнить расчет». CombinationID - идентификатор сочетания; N, Mx и My вводятся в INPUT и пользовательской системе знаков. Пустые Mx/My принимаются равными 0.</t>
  </si>
  <si>
    <t>ProfileId выбирает профиль по имени Config Profile.DisplayName. Профиль задает запрошенные проверки и модели материалов, а не очередность действий программы. Comment - ваше пояснение; оно попадет в сводку и заголовок схемы.</t>
  </si>
  <si>
    <t>LoadPath - общий путь для несущей способности и образования трещины. λ - множитель, которым увеличиваются выбранные нагрузки. При λ = 1 это исходное сочетание; остальные составляющие выбранного пути сохраняются.</t>
  </si>
  <si>
    <t>Auto выбирает путь по нагрузкам: только N - λ*N; только Mx - λ*Mx; только My - λ*My; оба момента без N - λ*Mxy. Моменты по двум осям считаются одним изгибным действием.</t>
  </si>
  <si>
    <t>При N вместе с моментами Auto сначала пробует путь по моментам, затем λ*N, затем λ*NMxy, если предыдущая попытка не дала предельную точку. Найденный предел с λ &lt; 1 завершает поиск: это результат для нагрузки выше предела, а не неудачная попытка.</t>
  </si>
  <si>
    <t>Пустой LoadPath равен Auto, в том числе пустой результат формулы. Неизвестный вариант и ошибка формулы требуют исправления. Явно выбранный путь не заменяется другим.</t>
  </si>
  <si>
    <t>Момент от смещенной продольной силы масштабируется вместе с N. Смещения задайте на Config в Load.ReferenceOffsetX и Load.ReferenceOffsetY. Например при λ*N пользовательские Mx/My постоянны, а моменты от смещенной силы меняются вместе с ней.</t>
  </si>
  <si>
    <t>Ненулевые малые нагрузки не исчезают из пути из-за допусков равновесия. Для специального обнуления малых моментов есть Config Calculation.ZeroMomentPerDepth; 0 выключает это правило.</t>
  </si>
  <si>
    <t>Численные способы поиска задаются отдельно на Config: Capacity.SolutionStrategy - для несущей способности, SLS.Crack.InitiationSolutionStrategy - для образования трещины. Их описание приведено в соответствующих методических разделах.</t>
  </si>
  <si>
    <t>В Results показываются принятый путь и причина отказа. BaseFail - физический отказ постоянной части пути; NumFail - численная неудача. NotCracked означает подтвержденное отсутствие нормальной трещины при текущей нагрузке. Неудачная проба большей нагрузки не делает текущее НДС отказавшим.</t>
  </si>
  <si>
    <t>В шаблоне 30 строк, но можно изменить их количество; оставьте хотя бы одну. Расширяйте именно именованный диапазон rngLoadCombinations через Формулы → Диспетчер имен или вставкой ячеек внутри таблицы. Не вставляйте целую строку листа, если рядом есть другие таблицы.</t>
  </si>
  <si>
    <t>На Results между блоками нужны две пустые строки. Если сочетания не помещаются, сообщение укажет, какие именованные блоки нужно сдвинуть. Сохраняйте имена диапазонов; их адрес можно менять через Диспетчер имен.</t>
  </si>
  <si>
    <t>Варианты LoadPath</t>
  </si>
  <si>
    <t>Путь</t>
  </si>
  <si>
    <t>Масштабируемые составляющие</t>
  </si>
  <si>
    <t>Постоянные составляющие</t>
  </si>
  <si>
    <t>Условие применимости</t>
  </si>
  <si>
    <t>Недопустимый случай</t>
  </si>
  <si>
    <t>Зависит от ненулевых N, Mx/My.</t>
  </si>
  <si>
    <t>Зависит от выбранного пути.</t>
  </si>
  <si>
    <t>Хотя бы одну ненулевую нагрузку.</t>
  </si>
  <si>
    <t>Для полностью нулевого сочетания.</t>
  </si>
  <si>
    <t>Пользовательский Mx.</t>
  </si>
  <si>
    <t>N, My и моменты от смещения N.</t>
  </si>
  <si>
    <t>Ненулевой Mx.</t>
  </si>
  <si>
    <t>При Mx = 0.</t>
  </si>
  <si>
    <t>Пользовательский My.</t>
  </si>
  <si>
    <t>N, Mx и моменты от смещения N.</t>
  </si>
  <si>
    <t>Ненулевой My.</t>
  </si>
  <si>
    <t>При My = 0.</t>
  </si>
  <si>
    <t>Оба пользовательских момента.</t>
  </si>
  <si>
    <t>N и моменты от смещения N.</t>
  </si>
  <si>
    <t>Ненулевой Mx или My.</t>
  </si>
  <si>
    <t>При Mx = My = 0.</t>
  </si>
  <si>
    <t>N и моменты от ее смещения.</t>
  </si>
  <si>
    <t>Пользовательские Mx/My.</t>
  </si>
  <si>
    <t>Ненулевую N.</t>
  </si>
  <si>
    <t>При N = 0.</t>
  </si>
  <si>
    <t>Все нагрузки, включая моменты от смещения N.</t>
  </si>
  <si>
    <t>Ничего.</t>
  </si>
  <si>
    <t>На Config в таблице «Нагрузки для устойчивости» задайте дополнительную часть каждого сочетания. Для СП 63 это постоянные + длительные нагрузки, для СП 35 - постоянные. Методика выбирается настройкой Config Stability.Code.</t>
  </si>
  <si>
    <t>CombinationID связывает строку с полным сочетанием по имени, а не по номеру строки. N - сила, Mx/My - моменты; они вводятся в тех же INPUT и знаках и относятся к той же точке приложения. Смещения на Config задают Load.ReferenceOffsetX и Load.ReferenceOffsetY.</t>
  </si>
  <si>
    <t>При включённой устойчивости отсутствие нужного CombinationID даёт InputErr. В найденной строке пустые N, Mx и My означают 0; текст и ошибки формул недопустимы. При повторе ID берётся первая строка.</t>
  </si>
  <si>
    <t>Таблица используется при Calculation.Stability.Enabled = Yes. Выделение длительной части и проверка состава сочетания выполняются пользователем; автоматическое ограничение полной нагрузкой не предусмотрено.</t>
  </si>
  <si>
    <t>Ошибка этой таблицы дает InputErr по устойчивости с местом исправления. Прочность и трещины продолжаются с исходными усилиями; это не означает, что устойчивость проверена успешно.</t>
  </si>
  <si>
    <t>Таблица 7.21 СП 35</t>
  </si>
  <si>
    <t>На Config таблица 7.21 СП 35 содержит коэффициенты для устойчивости при малом эксцентриситете. Для поддерживаемой ненапрягаемой арматуры используются верхние значения нормативной таблицы.</t>
  </si>
  <si>
    <t>l_0/i - гибкость: расчетная длина l_0, деленная на радиус инерции i. φ_m - коэффициент для кратковременной нагрузки, φ_l - для длительной. Индексы m/l обозначают эти две табличные величины.</t>
  </si>
  <si>
    <t>Расчетные колонки l_0/i, φ_m и φ_l должны содержать положительные числа. Гибкость должна строго возрастать сверху вниз. Пустое число или ошибка формулы требуют исправления указанной ячейки.</t>
  </si>
  <si>
    <t>l_0/b и l_0/d - справочные колонки; b и d обозначают размеры из нормативной таблицы. Они не участвуют в расчете. Промежуточные значения определяются линейной интерполяцией между соседними строками и колонками.</t>
  </si>
  <si>
    <t>Последняя строка служит для очень большой гибкости. При сборке она заполнена коэффициентами последней нормативной строки; измененные значения должны быть обоснованы пользователем.</t>
  </si>
  <si>
    <t>Таблица используется только в соответствующей ветви СП 35. В других ветвях она не меняет результат. Формула предельной силы и поправка при большой доле арматуры объяснены в разделе устойчивости.</t>
  </si>
  <si>
    <t>Параметры бетона</t>
  </si>
  <si>
    <t>На Config задайте уже принятые характеристики бетона с учетом нужных коэффициентов условий работы. Программа не умножает их повторно.</t>
  </si>
  <si>
    <t>Concrete.R.ULS(I) задает R_b и R_bt для I группы; Concrete.R.SLS(II) - R_b,ser и R_bt,ser для II группы. Колонки соответствуют сжатию и растяжению.</t>
  </si>
  <si>
    <t>Настройка Concrete.E задает E_b - начальный модуль сжатия и E_bt - растяжения. По СП 63 п. 6.1.15 они равны. Раздельные колонки позволяют явно задать обе ветви. Модуль сдвига G = 0,4E_b не заменяет E_bt.</t>
  </si>
  <si>
    <t>Concrete.TwoThreeLine.Eb2 задает предельные деформации ε_b2 и ε_bt2 сжатой и растянутой ветвей.</t>
  </si>
  <si>
    <t>TwoLine означает двухлинейную диаграмму, ThreeLine - трехлинейную. Вид выбирается на Config настройками профиля MaterialModel.Strength.ConcreteDiagram, MaterialModel.CrackInitiation.ConcreteDiagram и MaterialModel.CrackedState.ConcreteDiagram для соответствующей проверки.</t>
  </si>
  <si>
    <t>Сопротивления и модули вводятся в INPUT Stress - единице напряжения. Деформации безразмерны. Серые контрольные точки и графики нужны для проверки человеком, а не для ручного задания расчетной кривой.</t>
  </si>
  <si>
    <t>Нормативные ссылки: СП 63 пп. 6.1.14, 6.1.20-6.1.24 и 6.1.26. Настройка Concrete.Rb.mc2 отдельно задает допустимое сжатие для проверки продольных трещин.</t>
  </si>
  <si>
    <t>Параметры арматуры</t>
  </si>
  <si>
    <t>На Config задайте характеристики обычной ненапрягаемой арматуры. Разные материалы арматуры в одном сечении эта версия не поддерживает.</t>
  </si>
  <si>
    <t>Steel.R.ULS(I) задает R_sc и R_s для I группы; Steel.R.SLS(II) - R_sc,ser и R_s,ser для II группы. Раздельное R_sc,ser предусмотрено программой; в шаблоне принято R_sc,ser = R_s,ser.</t>
  </si>
  <si>
    <t>Настройка Steel.E задает E_sc и E_s - модули сжатой и растянутой арматуры. По СП 63 п. 6.2.12 они равны. Сопротивления и модули вводятся в INPUT Stress - единице напряжения.</t>
  </si>
  <si>
    <t>Steel.TwoLine.Es2 и Steel.ThreeLine.Es2 задают предельные деформации ε_sc2 и ε_s2 соответствующей диаграммы.</t>
  </si>
  <si>
    <t>TwoLine означает двухлинейную диаграмму, ThreeLine - трехлинейную. Вид выбирается на Config настройками профиля MaterialModel.Strength.SteelDiagram, MaterialModel.CrackInitiation.SteelDiagram и MaterialModel.CrackedState.SteelDiagram для соответствующего расчета.</t>
  </si>
  <si>
    <t>По СП 63 п. 6.2.13 TwoLine относится к физическому пределу текучести, ThreeLine - к условному. Производные точки строятся по пп. 6.2.11, 6.2.14 и 6.2.15; форму можно проверить по контрольным таблицам Config.</t>
  </si>
  <si>
    <t>Все перечисленные здесь настройки задаются на Config в таблице расчетных профилей. Каждая колонка PR1...PR4 - отдельный профиль. Profile.DisplayName задает его имя для выбора в сочетании, Profile.Description - короткое пояснение.</t>
  </si>
  <si>
    <t>Назначьте профиль строке сочетания в столбце ProfileId. Само заполнение колонки профиля расчет не запускает.</t>
  </si>
  <si>
    <t>Расчетные флаги Yes/No: Calculation.Strength.DirectState - текущее НДС по прочности; Calculation.Strength.Capacity - несущая способность; Calculation.Crack.Width - нормальные и продольные трещины; Calculation.Stability.Enabled - устойчивость и продольный изгиб.</t>
  </si>
  <si>
    <t>Если устойчивость не проходит, остальные запрошенные проверки продолжаются с исходными усилиями. Отказ устойчивости остается в общей сводке, даже если прочность или трещины прошли. При успешной проверке дальше используются усилия с учетом продольного изгиба.</t>
  </si>
  <si>
    <t>MaterialModel.Stability.ValueSet выбирает характеристики для устойчивости; нормативный вариант - ULS(I). Диаграммы этой проверке не назначаются.</t>
  </si>
  <si>
    <t>Для прочности настройка MaterialModel.Strength.ValueSet выбирает характеристики, MaterialModel.Strength.ConcreteDiagram и MaterialModel.Strength.SteelDiagram - диаграммы, MaterialModel.Strength.ConcreteTension - работу растянутого бетона.</t>
  </si>
  <si>
    <t>Для образования трещины эти четыре настройки начинаются с MaterialModel.CrackInitiation, для текущего НДС с трещинами - с MaterialModel.CrackedState. Полные ключи указаны в строках Config. При включенных трещинах обе модели обязательны.</t>
  </si>
  <si>
    <t>TwoLine/ThreeLine - двух-/трехлинейная диаграмма; Ignore/UseDiagram - исключение/учет растянутой ветви бетона. Для трещин применяется SLS(II): образование проверяется с растянутым бетоном, текущее НДС - без него.</t>
  </si>
  <si>
    <t>Visualization.State выбирает состояние для схемы и AutoCAD: StrengthState - текущее по прочности; CapacityState - предельное; PreCrackState - перед образованием трещины; PostCrackState - сразу после; CrackedState - текущее с отключенным растянутым бетоном.</t>
  </si>
  <si>
    <t>Visualization.Quantity выбирает Stress - напряжения или Strain - деформации. Visualization.StressPrecision и Visualization.StrainPrecision задают число знаков после запятой в подписях, целое от 0 до 10. Они не округляют расчетные данные Results.</t>
  </si>
  <si>
    <t>Если выбранное состояние не получено, схема и экспорт сообщат причину, но не пересчитают его сами и не подменят другим. Без пригодной точки образования нет соответствующих PreCrackState/PostCrackState; текущее состояние рассчитывается независимо.</t>
  </si>
  <si>
    <t>Пустые и неизвестные активные настройки требуют исправления. Сообщение укажет профиль, точный ключ и текущую ячейку. Программа не выбирает модель вместо пользователя.</t>
  </si>
  <si>
    <t>Таблицы на Config показывают точки двухлинейных TwoLine и трехлинейных ThreeLine диаграмм, полученные из введенных параметров бетона и арматуры. Соседние графики помогают проверить их форму.</t>
  </si>
  <si>
    <t>ε - относительная деформация, безразмерная; σ - напряжение в INPUT Stress. Единицу задает Config Units.Stress.Input. OUTPUT Stress не меняет эту контрольную таблицу.</t>
  </si>
  <si>
    <t>Расчет строит диаграммы по параметрам материалов, а не читает эти контрольные точки. Не редактируйте формулы таблицы: результаты от этого не изменятся, но контрольный график станет неверным.</t>
  </si>
  <si>
    <t>На графиках показаны диаграммы I группы предельных состояний. Материальные модели конкретного расчета выбирайте на Config в расчетных профилях.</t>
  </si>
  <si>
    <t>Таблица «Настройки оформления схемы» на Config управляет размерами, подписями арматуры и толщиной границ сечения на Excel-схеме. Колонка арматуры соответствует ключам Plot.RebarLabels.*, колонка размеров - Plot.Dimensions.*. Звездочка означает имя строки: например, Enabled дает Plot.RebarLabels.Enabled или Plot.Dimensions.Enabled.</t>
  </si>
  <si>
    <t>Enabled включает соответствующие подписи. При No остальные параметры этой колонки не используются. Эти настройки не меняют расчет и экспорт в AutoCAD.</t>
  </si>
  <si>
    <t>Offset — базовый отступ в мм от бетона до размерной линии или линии подписи арматуры. Для обеих групп он умножается на max(1; D/1000), где D — наибольший габарит сечения в мм. При D ≤ 1000 мм коэффициент равен 1. Placement выбирает сторону подписи арматуры или текста размера.</t>
  </si>
  <si>
    <t>TextUnits выбирает pt - пункты Excel или mm - миллиметры сечения. TextHeight задает высоту текста, TextGap - зазор между текстом и линией в выбранных единицах. При pt размер шрифта почти не зависит от масштаба схемы; при mm он меняется вместе с геометрией.</t>
  </si>
  <si>
    <t>LineWeight - толщина основной линии в пунктах. Plot.RebarLabels.LineEnabled оставляет или убирает короткую линию рядом с подписью. Plot.Dimensions.ExtensionLineWeight задает толщину выносных линий, Plot.Dimensions.ArrowType и Plot.Dimensions.ArrowSize - вид и размер стрелок.</t>
  </si>
  <si>
    <t>Color задает цвет текста и основной линии; Plot.Dimensions.ExtensionLineColor - цвет выносных линий. Формат RGB: три целых компонента 0...255.</t>
  </si>
  <si>
    <t>Включенные подписи требуют корректных применимых настроек: TextHeight и LineWeight больше нуля, Offset и TextGap неотрицательны. Сообщение об ошибке указывает ячейку Config, которую нужно исправить.</t>
  </si>
  <si>
    <t>Смещения дополнительных рядов арматуры</t>
  </si>
  <si>
    <t>Второй и третий ряды привязаны непосредственно к стержням основного ряда. Для каждого дополнительного ряда отдельно задаются диаметр, базовое смещение, привязка и положение. Настройки противоположных сторон независимы.</t>
  </si>
  <si>
    <t>Смещение 2 или Смещение 3 задаёт расстояние от линии центров основного ряда до базовой линии дополнительного ряда по нормали в бетон: у наружной границы — внутрь сечения, у отверстия — от пустоты в бетон. Это дополнительный отступ сверх as основного ряда. Единицы — INPUT Length; пустое поле и 0 равнозначны.</t>
  </si>
  <si>
    <t>Разные отступы образуют независимые линии. Например, при 100 и 200 мм оба ряда получают собственные базовые положения от основного ряда, а не друг от друга.</t>
  </si>
  <si>
    <t>При одинаковых отступах стержни образуют одну группу. Добавка 2,5 мм учитывает выступы арматуры периодического профиля. При нулевом отступе группа начинается с основного стержня. При одинаковом положительном отступе второй ряд находится на заданном расстоянии, а третий учитывает диаметр второго и эту добавку.</t>
  </si>
  <si>
    <t>Stacked добавляет контактное расстояние по нормали, SideBySide — вдоль линии. Например, при d2=20 и d3=16 мм и двух отступах 100 мм положение Stacked для третьего ряда даёт 120,5 мм от основного; SideBySide оставляет 100 мм по нормали и добавляет 20,5 мм по касательной. К сумме радиусов каждой приставляемой пары добавлены 2,5 мм на выступы арматуры периодического профиля; расчётные диаметры и площади не меняются.</t>
  </si>
  <si>
    <t>EachBar создаёт стержни у каждой позиции основного ряда, EverySecondBar — у первой, третьей и следующих нечётных позиций. Выбор делается для каждого ряда отдельно и не уменьшает контактные расстояния. Третий ряд можно включить при выключенном втором.</t>
  </si>
  <si>
    <t>Пустой диаметр или 0 выключает дополнительный ряд; его отступ, положение и привязка тогда не используются. Если нет основного ряда, не создаются и связанные с ним дополнительные ряды. Отрицательные отступы, текст и ошибки формул активного ряда требуют исправления указанной ячейки.</t>
  </si>
  <si>
    <t>При ненулевом отступе программа проверяет оба дополнительных ряда: весь диск стержня должен находиться в бетоне, без пересечения других стержней. Недопустимое совпадение не скрывается объединением. На дуге нельзя переносить стержень до центра или через центр кривизны. Например, отдельные линии 100 и 105 мм при диаметрах 20 и 16 мм пересекаются, а 100 и 118 мм допускают касание.</t>
  </si>
  <si>
    <t>Выберите Geometry.Source = Generated и Geometry.Type = Circle. В общей геометрии задайте наружный диаметр бетонного круга D; строки основного и дополнительного армирования относятся ко всей окружности.</t>
  </si>
  <si>
    <t>В основном армировании До оси (as) — расстояние от края бетона до центров стержней; Диаметр (d) и Количество (n) задают основной ряд. Отступ начала (s0) и Отступ конца (s1) отмеряются вдоль линии центров стержней. Пустой или нулевой диаметр либо нулевое количество отключает ряд вместе с его дополнительными рядами.</t>
  </si>
  <si>
    <t>Начало полного оборота — над центром, на «12 часах», обход по часовой стрелке. При s0 = 0 и s1 = 0 стержни равномерно распределяются по полному кругу без повторения начальной точки. При ненулевых отступах — по оставшейся дуге с обоими концами. Сумма отступов меньше длины окружности центров; активное n — целое не меньше 2, as больше d/2 и меньше радиуса бетона.</t>
  </si>
  <si>
    <t>В дополнительном армировании Смещение 2 (a2) и Смещение 3 (a3) задаются независимо от основного ряда, в единицах длины ввода. Привязка EachBar — к каждому основному стержню, EverySecondBar — через один; положение Stacked — вглубь бетона, SideBySide — вдоль линии. Подробные правила приведены в разделе «Смещения дополнительных рядов арматуры».</t>
  </si>
  <si>
    <t>Для круга Stacked направлен к центру, SideBySide — по часовой касательной. Диаметр бетона и общая подпись всех рядов сохраняются со схемой.</t>
  </si>
  <si>
    <t>Выберите Geometry.Type = RoundedRectangle. В общих настройках B — ширина прямой базы, H — высота. Дополнительные настройки заданы отдельно слева и справа: Type = Simple — вертикальная сторона со скруглениями R1; Type = Tapered — выступ с наклонными сторонами. Для выступа дополнительно задаются вынос W и радиус носа R2; для Simple они не используются.</t>
  </si>
  <si>
    <t>Сверху и снизу стержни располагаются на прямых участках между скруглениями; слева и справа — вдоль соответствующей боковой стороны с отступом as.</t>
  </si>
  <si>
    <t>Выберите Geometry.Type = RectSet. Форма Shape: Rectangle — один прямоугольник, LSection — Г-образное сечение, TwoRectangles — два смежных прямоугольника. H1/B1 задают высоту и ширину верхнего прямоугольника, H2/B2 — нижнего. Для Rectangle нужны только H1/B1.</t>
  </si>
  <si>
    <t>Строки R1 относятся к верхнему прямоугольнику, R2 — к нижнему. Для Rectangle строки R2 не используются. По каждой стороне настройки независимы.</t>
  </si>
  <si>
    <t>Yes включает подробную диагностику выполнения расчета.</t>
  </si>
  <si>
    <t>Подробная диагностика обновляется при каждом запуске.</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</si>
  <si>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</si>
  <si>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Объем диагностической информации увеличивается при большом числе сочетаний или долгом поиске решения.</t>
  </si>
  <si>
    <t>No отключает подробную диагностику. Расчетная логика и результаты при этом не меняются.</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</si>
  <si>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</si>
  <si>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</si>
  <si>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отключает информационные окна успешного завершения действий.</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</si>
  <si>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</si>
  <si>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</si>
  <si>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</si>
  <si>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</si>
  <si>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</si>
  <si>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</si>
  <si>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</si>
  <si>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</si>
  <si>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</si>
  <si>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В разделе [Общие] на Config задайте неотрицательный числовой коэффициент α. Наклон ненулевых плато физических диаграмм бетона и арматуры равен Et = α·E. При α = 0 плато горизонтальное; при α &gt; 0 напряжение на плато изменяется с деформацией.</t>
  </si>
  <si>
    <t>По умолчанию α = 0,001: наклон плато равен 0,001·E, то есть 0,1% от модуля соответствующей ветви. E — Eb/Ebt для сжатого/растянутого бетона и Esc/Es для сжатой/растянутой арматуры. Например, при E = 200000 МПа наклон равен 200 МПа. Это численная настройка программы для улучшения сходимости, а не нормативный коэффициент.</t>
  </si>
  <si>
    <t>Напряжение в начале плато сохраняется; далее его изменение равно α·E·Δε, где Δε — приращение деформации от начала плато. Напряжения и касательная жесткость определяются по одной диаграмме. Увеличение коэффициента сильнее меняет напряжения, несущую способность, образование и раскрытие трещин; улучшение сходимости не гарантируется для любого сочетания.</t>
  </si>
  <si>
    <t>Предельные деформации не изменяются. Выключенный растянутый бетон остается выключенным. Настройка независима от General.DiagramExtension, которое продолжает диаграммы за физическими пределами.</t>
  </si>
  <si>
    <t>Контрольные точки и графики материалов на Config учитывают текущее значение коэффициента. Results сохраняет фактически использованные диаграммы последнего расчета, включая наклон и разрешенное продолжение. После изменения коэффициента выполните расчет заново. Пустая ячейка, отрицательное значение и текст вместо числа недопустимы.</t>
  </si>
  <si>
    <t>Yes линейно продолжает активные ветви за физическими пределами с наклоном 0,01*E без конечной границы деформаций. No использует обычные диаграммы. Выбор обязателен.</t>
  </si>
  <si>
    <t>Физические сопротивления и предельные деформации от этого не растут. Равновесие только в продолженной части не является допустимым состоянием; оно может помочь подтвердить BaseFail - отказ постоянной части выбранного пути - вместо численной неудачи NumFail.</t>
  </si>
  <si>
    <t>Выключенный растянутый бетон остается выключенным. Для найденного состояния ExtUsed = Yes показывает фактическое использование продолженной части. Промежуточная итерация вне предела с возвратом в физический диапазон сама по себе не делает результат отказавшим.</t>
  </si>
  <si>
    <t>Настройка действует при расчёте прочности, несущей способности и трещин; формулы устойчивости не меняются. Физическое равновесие при Yes/No должно совпадать в пределах точности. В Results выводится участок диаграммы, охватывающий деформации всех найденных НДС с этой моделью. Границы вывода не ограничивают расчёт.</t>
  </si>
  <si>
    <t>Значение обязательно и неотрицательно: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вместо них не применяется default.</t>
  </si>
  <si>
    <t>Инженерный порог обнуления малых моментов после переноса усилий, поворота осей и учета устойчивости. Исключает влияние численных остатков на выбор расчетной ветви.</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</si>
  <si>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</si>
  <si>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</si>
  <si>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</si>
  <si>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</si>
  <si>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Порог не является допуском равновесия. Завышенное значение исключает из расчета реальные малые моменты и эксцентриситеты; при их проверке порог следует уменьшить или отключить.</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</si>
  <si>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</si>
  <si>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 параметрическое построение бетонной сетки, арматуры и аннотаций для Circle, RoundedRectangle, HollowRectangle и RectSet.</t>
  </si>
  <si>
    <t>AutoCAD: заранее нажмите 'Импортировать геометрию из AutoCAD'. Бетон берется из Region на AutoCAD.Common.ConcreteLayer. Если этот слой пуст, сетка автоматически строится по наружному контуру и заданным отверстиям с Mesh.StepX, Mesh.StepY и Mesh.BoundarySubdivisions. Арматура в обоих вариантах импортируется из Region на AutoCAD.Common.RebarLayer. Геометрия сохраняется в Results и показывается на предварительной схеме.</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</si>
  <si>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</si>
  <si>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</si>
  <si>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</si>
  <si>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</si>
  <si>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форму задают импортированные элементы либо точные наружные контуры и отверстия.</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</si>
  <si>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</si>
  <si>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</si>
  <si>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и генерации бетона по контурам AutoCAD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</si>
  <si>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</si>
  <si>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</si>
  <si>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</si>
  <si>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</si>
  <si>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</si>
  <si>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При Generated и генерации бетона по контурам AutoCAD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</si>
  <si>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</si>
  <si>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Если шаг не делит габарит целиком, последние базовые ячейки могут пересекать границу, даже когда их центр уже за габаритом. При разбиении учитываются все центры подъячеек, попавшие в бетон; положение центра базовой ячейки само по себе не исключает ее внутреннюю часть.</t>
  </si>
  <si>
    <t>Учитываются все заданные отверстия и заходы наружного контура внутрь ячейки. При значении больше 1 такие ячейки уточняются подъячейками, даже если четыре угла находятся в бетоне: небольшой проем или узкий вырез могут проходить между ними.</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</si>
  <si>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</si>
  <si>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Увеличение числа подъячеек уточняет криволинейные границы и уступы, увеличивая время построения. Достаточность дискретизации проверяется по сходимости геометрических характеристик.</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</si>
  <si>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</si>
  <si>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</si>
  <si>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Оба смещения обязательны: допускаются конечные положительные, отрицательные и нулевые числа в INPUT-единице длины. Пустота, TODO,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</si>
  <si>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</si>
  <si>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Смещения учитываются при переносе усилий к расчетной точке. Изменение Load.ReferenceOffsetX/Y изменяет моменты от эксцентриситета N.</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</si>
  <si>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</si>
  <si>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</si>
  <si>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</si>
  <si>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Newton уточняет равновесие по текущей касательной жесткости сечения. Обычно это основной рабочий вариант.</t>
  </si>
  <si>
    <t>Secant использует приближенную зависимость изменения усилий от деформаций и при застое начинает приближение заново. Он полезен для контрольной проверки, но может работать дольше.</t>
  </si>
  <si>
    <t>Искомые параметры плоскости деформаций: ε_0, κ_x и κ_y.</t>
  </si>
  <si>
    <t>Выбор влияет на прямое НДС и пробные состояния поиска LoadMultiplier. UltimateStrain решает отдельную предельную задачу. Пустой или неизвестный метод дает InputErr, а не скрытое переключение.</t>
  </si>
  <si>
    <t>Максимальное число итераций на ступени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</si>
  <si>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</si>
  <si>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Значение новой книги - 80. Длина шага подбирается автоматически по уменьшению невязки; увеличение бюджета итераций не меняет допуски равновесия.</t>
  </si>
  <si>
    <t>Увеличение может помочь тяжелой нелинейной задаче, но увеличивает время и не исправляет ошибочные исходные данные.</t>
  </si>
  <si>
    <t>Число ступеней приложения нагрузки в прямом расчете НДС.</t>
  </si>
  <si>
    <t>Равновесие определяется последовательно от частичной до полной нагрузки N + Mx + My.</t>
  </si>
  <si>
    <t>Больше ступеней обычно устойчивее для нелинейных диаграмм, но каждая ступень требует своих итераций.</t>
  </si>
  <si>
    <t>Задайте положительный допуск по силе N в INPUT Force; единица выбирается на Config в Units.Force.Input.</t>
  </si>
  <si>
    <t>Условие сходимости: |N_int - N| ≤ Solver.ToleranceN, где N_int - внутренняя сила сечения.</t>
  </si>
  <si>
    <t>Около 1 Н соответствует 0,001 кН или 0,0001 tf. Меньший допуск строже, но может увеличить число итераций или дать NumFail - численную неудачу.</t>
  </si>
  <si>
    <t>Задайте положительный допуск по моменту Mx в INPUT Moment; единица выбирается на Config в Units.Moment.Input.</t>
  </si>
  <si>
    <t>Условие сходимости: |Mx_int - Mx| ≤ Solver.ToleranceMx, где Mx_int - внутренний момент сечения по X.</t>
  </si>
  <si>
    <t>Около 1000 Н·мм соответствует 0,001 кН·м или 0,0001 tf·m. Меньший допуск строже, но может увеличить число итераций или дать NumFail.</t>
  </si>
  <si>
    <t>Задайте положительный допуск по моменту My в INPUT Moment; единица выбирается на Config в Units.Moment.Input.</t>
  </si>
  <si>
    <t>Условие сходимости: |My_int - My| ≤ Solver.ToleranceMy, где My_int - внутренний момент сечения по Y.</t>
  </si>
  <si>
    <t>Смысл и пересчет такие же, как у Config Solver.ToleranceMx. Меньший допуск строже, но может увеличить число итераций или дать NumFail.</t>
  </si>
  <si>
    <t>Максимальное число перестроений приближенной матрицы чувствительности Secant.</t>
  </si>
  <si>
    <t>Перестроение выполняется при застое, когда текущая матрица не обеспечивает уменьшение невязки.</t>
  </si>
  <si>
    <t>Настройка используется только при Solver.Method = Secant.</t>
  </si>
  <si>
    <t>Выберите способ поиска предельной точки для LoadPath из таблицы сочетаний: Auto, UltimateStrain или LoadMultiplier. λ - множитель выбранных нагрузок; исходное сочетание соответствует λ = 1.</t>
  </si>
  <si>
    <t>UltimateStrain одновременно ищет равновесие и достижение предельной деформации. LoadMultiplier подбирает λ пробными расчетами равновесия. Auto сначала пробует UltimateStrain, а при численной неудаче повторяет тот же путь через LoadMultiplier.</t>
  </si>
  <si>
    <t>Для λ*N, а также λ*NMxy без пользовательских моментов сразу применяется LoadMultiplier: чистая силовая задача может быть вырожденной на горизонтальном плато диаграммы. Это не замена LoadPath.</t>
  </si>
  <si>
    <t>CapacitySolutionMethod в Results показывает фактически использованный метод. Подробное построение путей описано в разделах сочетаний и несущей способности.</t>
  </si>
  <si>
    <t>Оба метода используют одинаковые материалы и физические пределы. Несходимость - NumFail, а не доказательство разрушения. Пустой или неизвестный выбор требует исправления Config.</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</si>
  <si>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</si>
  <si>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</si>
  <si>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</si>
  <si>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</si>
  <si>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Недостаточный лимит может дать NumFail для физически допустимой нагрузки. Завышенный лимит увеличивает время неуспешного поиска.</t>
  </si>
  <si>
    <t>Лимит следует увеличивать при остановке по числу итераций после проверки исходных данных и диаграмм. Увеличение не исправляет ошибки единиц, материалов или геометрии.</t>
  </si>
  <si>
    <t>Capacity.SolverMaxIterations - это защитный численный параметр программы. Он не является расчетным коэффициентом СП.</t>
  </si>
  <si>
    <t>Задайте положительный безразмерный допуск для попадания в предельную деформацию при UltimateStrain. Он не является самим физическим пределом.</t>
  </si>
  <si>
    <t>Физический предел берется из диаграммы выбранной модели материала. ε_ult означает его модуль; ult - предельный. Допуск отношения текущей деформации к пределу равен max(10⁻⁶; Capacity.ToleranceStrain / max(|ε_ult|; 10⁻⁹)).</t>
  </si>
  <si>
    <t>Финальная точка также должна удовлетворять равновесию и физическим пределам. Численный допуск не разрешает превышение диаграммы и не обязан менять уже более точно найденный результат.</t>
  </si>
  <si>
    <t>Для LoadMultiplier точность множителя задает Config Capacity.ToleranceLambda. Допустимое значение Capacity.ToleranceStrain все равно обязательно.</t>
  </si>
  <si>
    <t>Меньший допуск может повысить точность, но увеличить число итераций. Он безразмерен и не меняется вместе с единицами.</t>
  </si>
  <si>
    <t>Это защитная верхняя граница расширения скобки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</si>
  <si>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</si>
  <si>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</si>
  <si>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</si>
  <si>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</si>
  <si>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Настройка выбирает численный поиск λ - множителя нагрузок - только для фактически используемого LoadMultiplier.</t>
  </si>
  <si>
    <t>Bisection делит надежный интервал поиска пополам; Brent сохраняет интервал и пробует более быстрые шаги по промежуточным точкам; Secant прогнозирует следующую точку по двум предыдущим и чувствительнее к неровной зависимости.</t>
  </si>
  <si>
    <t>В успешном прямом UltimateStrain эта настройка не участвует, но допустимый выбор Bisection, Brent или Secant обязателен. Ошибка не заменяется другим методом.</t>
  </si>
  <si>
    <t>Это способы численного поиска программы, а не отдельные нормативные коэффициенты. Условия перехода к LoadMultiplier описаны у Config Capacity.SolutionStrategy.</t>
  </si>
  <si>
    <t>Это начальная величина λ для метода LoadMultiplier на выбранной траектории LoadPath.</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</si>
  <si>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</si>
  <si>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</si>
  <si>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</si>
  <si>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</si>
  <si>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</si>
  <si>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</si>
  <si>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</si>
  <si>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</si>
  <si>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</si>
  <si>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</si>
  <si>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</si>
  <si>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</si>
  <si>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</si>
  <si>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Пара BaseLoadSteps/MaxRetries проверяется до расчета: число ступеней каждой разрешенной попытки должно быть не больше 2147483646. Например при BaseLoadSteps = 1 допускается не более 30 повторов, при 3 - не более 29. Это техническая граница счетчика Long, а не ограничение нагрузок по СП; чрезмерные значения дают InputErr с указанием ячейки и просьбой уменьшить настройку.</t>
  </si>
  <si>
    <t>Повтор использует больше ступеней нагрузки. Длина каждого шага подбирается автоматически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</si>
  <si>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</si>
  <si>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</si>
  <si>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Значение по умолчанию - 0. Один повтор ограничивает дополнительные затраты одной попыткой с уменьшенным шагом; 2...3 повтора увеличивают затраты при несходимости. Параметр не зависит от единиц измерения.</t>
  </si>
  <si>
    <t>Это базовое число ступеней приложения нагрузки для каждой λ-точки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</si>
  <si>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</si>
  <si>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</si>
  <si>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Базовое число и все его разрешенные удвоения должны помещаться в расчетный счетчик: BaseLoadSteps·2^{MaxRetries} ≤ 2147483646. При нарушении измените указанный параметр до запуска НДС. Даже допустимое, но очень большое число ступеней может сделать расчет непрактично долгим; эта граница проверяет представимость, а не рекомендуемую производительность.</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</si>
  <si>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</si>
  <si>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</si>
  <si>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</si>
  <si>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Значение по умолчанию - 1. Дополнительные ступени только после численной неудачи задаются через Capacity.MaxRetries.</t>
  </si>
  <si>
    <t>Значения 2...4 повышают дробность приложения нагрузки и затраты каждой λ-точки. Дальнейшее увеличение оправдано только при подтвержденном влиянии числа ступеней на сходимость.</t>
  </si>
  <si>
    <t>Допустимы SP63 и SP35. Все обязательные настройки устойчивости должны присутствовать и содержать корректные значения: пустая ячейка, TODO, ошибка формулы или неизвестный вариант дают InputErr до расчетов. Сообщение содержит ключ, текущую ячейку Config и действие пользователя; при переносе именованной таблицы адрес обновляется после чтения.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</si>
  <si>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</si>
  <si>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</si>
  <si>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</si>
  <si>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</si>
  <si>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</si>
  <si>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</si>
  <si>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</si>
  <si>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Даже положительные L и μ должны давать представимую расчетную длину и представимый положительный квадрат l₀². Если произведение или квадрат переполняет числовой диапазон либо квадрат слишком мал и округляется до нуля, до расчета выводится InputErr с адресами длины и соответствующего коэффициента. Это техническое ограничение арифметики, а не нормативный предел: при слишком большом значении уменьшите L или μ, при слишком малом увеличьте; проверьте INPUT-единицу длины.</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</si>
  <si>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</si>
  <si>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</si>
  <si>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Требуется положительный безразмерный коэффициент в каждой плоскости. Ноль и отрицательное значение дают InputErr с текущим адресом поля; значение 2 - default новой книги, а не подстановка при ошибке.</t>
  </si>
  <si>
    <t>Коэффициент задает расчетную длину в соответствующей главной плоскости приведенного сечения.</t>
  </si>
  <si>
    <t>Переполнение произведения μ·L является ошибкой ввода: программа указывает обе участвующие ячейки и не подставляет коэффициент по умолчанию. Представимые значения не ограничиваются новым произвольным нормативным порогом.</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</si>
  <si>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</si>
  <si>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</si>
  <si>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</si>
  <si>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</si>
  <si>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</si>
  <si>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</si>
  <si>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</si>
  <si>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</si>
  <si>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</si>
  <si>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Допустимы строго 1 и -1. Ноль, другое число, пустое значение и ошибка формулы дают InputErr; это направление, а не масштаб эксцентриситета.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</si>
  <si>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</si>
  <si>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</si>
  <si>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</si>
  <si>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</si>
  <si>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</si>
  <si>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</si>
  <si>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</si>
  <si>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</si>
  <si>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</si>
  <si>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</si>
  <si>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Используется только при Stability.AccidentalEccentricityMode = User.</t>
  </si>
  <si>
    <t>В режиме User требуется положительный модуль в обеих плоскостях. Отрицательное значение не преобразуется в положительное скрытно. В автоматических режимах это поле не участвует в формуле, допустимо также число 0, но оно должно оставаться корректным обязательным числом.</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</si>
  <si>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</si>
  <si>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</si>
  <si>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</si>
  <si>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</si>
  <si>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</si>
  <si>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</si>
  <si>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</si>
  <si>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</si>
  <si>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</si>
  <si>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</si>
  <si>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</si>
  <si>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</si>
  <si>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</si>
  <si>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</si>
  <si>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</si>
  <si>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</si>
  <si>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</si>
  <si>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Коэффициент k_s учитывает вклад арматуры в условную жесткость D = k_b·E_b·I_b + k_s·E_s·I_s по СП 63.</t>
  </si>
  <si>
    <t>Задайте положительное число. Некорректное значение дает InputErr с адресом Config, в том числе при неактивной ветви СП 63.</t>
  </si>
  <si>
    <t>Нижняя граница δ_e = e_0/h в формуле k_b по СП 63. Принятая нормативная граница - 0.15.</t>
  </si>
  <si>
    <t>Задайте неотрицательное число; ноль отключает эту программную границу. Если верхняя граница DeltaEMax также включена, нижняя не должна превышать верхнюю. Некорректный диапазон дает InputErr с адресом Config, в том числе при неактивной ветви СП 63.</t>
  </si>
  <si>
    <t>Верхняя граница δ_e = e_0/h в формуле k_b по СП 63. Принятая нормативная граница - 1.5.</t>
  </si>
  <si>
    <t>Задайте неотрицательное число; ноль отключает эту программную границу. Если нижняя граница DeltaEMin также включена, верхняя не должна быть меньше нижней. Некорректный диапазон дает InputErr с адресом Config, в том числе при неактивной ветви СП 63.</t>
  </si>
  <si>
    <t>Пользовательский коэффициент φ_p для устойчивости по СП 35. Для ненапрягаемой арматуры в текущей постановке обычно используется 1.</t>
  </si>
  <si>
    <t>Задайте положительное число.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</si>
  <si>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Предел отношения N/N_cr для ветви η СП 35. В Results условие выводится как коэффициент запаса NOverNcrLimit·N_cr/N: значение больше 1 означает, что оно выполняется.</t>
  </si>
  <si>
    <t>Задайте положительное число. Некорректный ввод дает InputErr с адресом Config, в том числе при неактивной ветви СП 35.</t>
  </si>
  <si>
    <t>Выберите SP35 или SP63 для ширины нормальных трещин. Общий расчет включается настройкой профиля Calculation.Crack.Width на Config.</t>
  </si>
  <si>
    <t>Методика устойчивости выбирается независимо настройкой Config Stability.Code. Продольные трещины проверяются по текущему сжатому бетону при любой методике ширины.</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</si>
  <si>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</si>
  <si>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</si>
  <si>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</si>
  <si>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</si>
  <si>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</si>
  <si>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</si>
  <si>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Выберите способ поиска точки образования нормальной трещины. Физический путь задается отдельно столбцом LoadPath в таблице сочетаний на Config.</t>
  </si>
  <si>
    <t>UltimateStrain напрямую ищет равновесие на первом деформационном пределе. LoadMultiplier подбирает множитель нагрузки λ пробными расчетами и уточняет найденную предельную плоскость. λ = 1 соответствует исходному сочетанию.</t>
  </si>
  <si>
    <t>Проверяются образование трещины, сжатие бетона, растяжение и сжатие арматуры. Если другой предел достигнут раньше трещины, он не выдается за точку трещинообразования. NotCracked требует подтвержденного допустимого НДС при исходной нагрузке.</t>
  </si>
  <si>
    <t>Auto сначала пробует UltimateStrain, при численной неудаче повторяет тот же путь через LoadMultiplier. На пути λ*N такой резерв используется и при явно выбранном UltimateStrain: постоянные моменты и эксцентриситет не меняются. Отрицательный λ сам по себе не означает отсутствие трещины. Неудача поиска точки образования не блокирует ширину при пригодном текущем НДС.</t>
  </si>
  <si>
    <t>Введите положительное число без единиц. Оно ограничивает разность верхней и нижней пробных λ при поиске точки образования трещины методом LoadMultiplier. λ = 1 соответствует исходному сочетанию.</t>
  </si>
  <si>
    <t>Больший допуск может уменьшить число проб, но дает менее точное начальное приближение предельной нагрузки. Найденная плоскость по-прежнему проверяется по равновесию и физическим пределам материалов. Если точка не подтверждена, программа дополнительно сужает тот же интервал, не обнуляя бюджет итераций.</t>
  </si>
  <si>
    <t>Настройка применяется также при переходе Auto к LoadMultiplier. Прямой поиск UltimateStrain и отдельный допуск несущей способности Capacity.ToleranceLambda она не изменяет.</t>
  </si>
  <si>
    <t>Площадь бетона A_bt для СП 63: FullTension - вся растянутая часть; Effective - ограниченная полоса у растянутой поверхности.</t>
  </si>
  <si>
    <t>Для Effective: h_bt = min(max(x_t; 2a_s); 0,5h), где x_t - глубина растянутой зоны до НЛ; a_s - отступ крайнего выбранного стержня от бетонной границы; h - габарит по нормали к НЛ.</t>
  </si>
  <si>
    <t>При x_t &lt; 2a_s полоса может зайти за нейтральную линию, но сжатые стержни не добавляются в расчет ширины. Смысл отступа задается отдельно на Config в SLS.Crack.CoverDistanceMode.</t>
  </si>
  <si>
    <t>Площадь определяется пересечением полосы с бетонной областью за вычетом учитываемых отверстий, в том числе с частичным пересечением элементов. Центр бетонного элемента не является правилом включения всей его площади. Выбор точного контура или сетки описан в конце раздела подготовки AutoCAD.</t>
  </si>
  <si>
    <t>Формула расстояния между трещинами и ограничения приведены в методике СП 63. Для SLS.Crack.Code = SP35 эта настройка не применяется.</t>
  </si>
  <si>
    <t>Способ определения a_s от оси крайнего растянутого стержня до бетонной границы по нормали к НЛ. Применяется только в СП 63.</t>
  </si>
  <si>
    <t>NearestContour берет ближайший выход из бетона в сторону растянутой поверхности. GlobalExtreme берет дальнюю опорную линию всего сечения в том же направлении; для невыпуклой формы расстояние может быть больше.</t>
  </si>
  <si>
    <t>Это расстояние участвует в эффективной полосе Config SLS.Crack.TensionZoneMode = Effective. Оно не меняет НДС, прочность или устойчивость. При центральном растяжении без нейтральной линии настройка не участвует.</t>
  </si>
  <si>
    <t>Коэффициент длительности нагрузки φ_1 в формуле ширины СП 63. Для продолжительного раскрытия - 1,4 по п. 8.2.6.</t>
  </si>
  <si>
    <t>Введите применимое положительное значение на Config. Программа рассчитывает продолжительное раскрытие; отдельная процедура непродолжительного раскрытия по нескольким состояниям не реализована. Для СП 35 эта настройка не используется.</t>
  </si>
  <si>
    <t>Коэффициент профиля арматуры φ_2 в формуле ширины СП 63.</t>
  </si>
  <si>
    <t>Периодическому профилю соответствует 0,5, гладкому - 0,8 по СП 63, п. 8.2.6. Введите применимое значение на Config; при SLS.Crack.Code = SP35 эта настройка не используется.</t>
  </si>
  <si>
    <t>Режим определения коэффициента характера работы элемента φ_3 в формуле ширины СП 63.</t>
  </si>
  <si>
    <t>Auto принимает 1,2 при растягивающей продольной силе, 1,0 в остальных реализованных случаях. User использует число Config SLS.Crack.Phi3.</t>
  </si>
  <si>
    <t>Настройка не меняет НДС или бетонную площадь. Для SLS.Crack.Code = SP35 она не используется.</t>
  </si>
  <si>
    <t>Коэффициент φ_3 применяется при SLS.Crack.Phi3Mode = User и должен быть положительным.</t>
  </si>
  <si>
    <t>В режиме Auto число не подставляется в формулу, но для СП 63 ячейка все равно должна содержать корректный положительный коэффициент. Для SLS.Crack.Code = SP35 настройка не используется.</t>
  </si>
  <si>
    <t>Режим определения ψ_s - коэффициента неравномерности деформаций арматуры между трещинами в формуле СП 63. При SLS.Crack.Code = SP35 не используется.</t>
  </si>
  <si>
    <t>User при пригодной точке образования берет число из Config SLS.Crack.PsiS. Auto сначала считает ширину с 1 и уточняет коэффициент только при превышении допуска Config SLS.Crack.Allowable. AlwaysCalc выполняет уточнение всегда, когда оно возможно.</t>
  </si>
  <si>
    <t>Уточнение сравнивает средние по площади напряжения одного и того же набора стержней при текущей нагрузке и сразу после образования трещины. Формула и обозначения приведены в разделе СП 63.</t>
  </si>
  <si>
    <t>При непригодной точке трещинообразования либо отсутствии растяжения выбранной арматуры в ней ширина по допустимому текущему НДС определяется с ψ_s = 1 во всех режимах. Предупреждение в ResultComment выводится только при фактическом использовании коэффициента.</t>
  </si>
  <si>
    <t>Подтвержденный NotCracked означает отсутствие нормальной трещины: ширина не считается, имеет N/A, пользовательское PsiS не меняется и предупреждения о назначении 1 нет. Продольные трещины при пригодном текущем НДС проверяются независимо.</t>
  </si>
  <si>
    <t>Способ учета сжатых стержней при определении среднего по площади напряжения σ_s,crc сразу после трещинообразования по СП 63.</t>
  </si>
  <si>
    <t>AllSelected учитывает напряжения со знаком. TensionOnly принимает сжимающие напряжения за 0, но сохраняет площади этих стержней в знаменателе среднего.</t>
  </si>
  <si>
    <t>Набор стержней выбирается по текущему НДС и не пересобирается для порогового состояния. Настройка влияет только на уточнение коэффициента Config SLS.Crack.PsiMode, а не на текущие напряжения, площадь или диаметр арматуры.</t>
  </si>
  <si>
    <t>Пользовательский коэффициент неравномерности деформаций ψ_s применяется при SLS.Crack.PsiMode = User и пригодных данных трещинообразования.</t>
  </si>
  <si>
    <t>Для СП 63 положительное число обязательно и в режимах Auto/AlwaysCalc, хотя тогда оно не задает итоговый коэффициент. Для SLS.Crack.Code = SP35 эта настройка не используется.</t>
  </si>
  <si>
    <t>Правила уточнения и принятия 1 при недоступных пороговых данных описаны у Config SLS.Crack.PsiMode. При подтвержденном NotCracked число не меняется: формула ширины не вызывается.</t>
  </si>
  <si>
    <t>Задайте наибольшее расстояние между поверхностями растянутых стержней, при котором они объединяются в группу. Число неотрицательное, в INPUT Length; в новой книге 10 мм.</t>
  </si>
  <si>
    <t>0 объединяет касающиеся стержни. Положительный допуск разрешает небольшой зазор и является допущением программы, не требованием СП. Группа неделима: в площадь взаимодействия она входит целиком по своему центру.</t>
  </si>
  <si>
    <t>Допустимый разнос центров групп одного ряда по нормали к НЛ. Задается в INPUT Length; значение по умолчанию 50 мм.</t>
  </si>
  <si>
    <t>Ряд 1 находится у растянутой поверхности бетона, следующие номера растут к НЛ. Этот допуск только распределяет группы по рядам: боковые границы площади взаимодействия и выбор соседей он не меняет.</t>
  </si>
  <si>
    <t>Порог сравнивается отдельно для ближайшей растянутой группы арматурных стержней слева и справа от рассматриваемой группы вдоль нейтральной линии (НЛ). L - полное расстояние между центрами групп, t - расстояние между их проекциями на НЛ.</t>
  </si>
  <si>
    <t>Допустимый диапазон 0...1; значение по умолчанию 0,2. При t/L ниже порога боковой отступ равен r; при равенстве или превышении - min(r; t/2).</t>
  </si>
  <si>
    <t>Выберите диаметр d для расстояния r, которым ограничивается площадь взаимодействия: Max - наибольший, Min - наименьший, Average - среднее арифметическое диаметров отдельных стержней.</t>
  </si>
  <si>
    <t>Для боковых границ учитываются стержни рассматриваемой группы, для границы в сторону нейтральной линии - стержни опорного ряда. В формуле радиуса армирования R_r всегда складываются реальные диаметры, независимо от этого выбора. R_r - отношение площади бетона к вкладу арматуры.</t>
  </si>
  <si>
    <t>Режим 3d, 5d или 6d задает отступ r для боковых границ площади взаимодействия и границы к НЛ. Значение новой книги - 6d.</t>
  </si>
  <si>
    <t>СП 35, п. 7.110: 6d - общий случай; 3d - непрямоугольное сечение с равномерной арматурой по контуру; 5d - пучки и канаты. Последние не поддерживаются этой версией; выбор режима требует проверки нормативной применимости.</t>
  </si>
  <si>
    <t>Выберите Periodic для периодического профиля или Smooth для гладкой арматуры. Этот выбор задает зависимость коэффициента ψ от радиуса армирования R_r в формуле ширины.</t>
  </si>
  <si>
    <t>ψ - размерный коэффициент раскрытия, R_r - отношение площади взаимодействия к вкладу арматуры. По СП 35 п. 7.109 арматура в стенках также относится к первой зависимости: для этого случая выбирайте Periodic.</t>
  </si>
  <si>
    <t>Единый слой расчетных бетонных элементов для импорта и экспорта. Каждый Region - объект «Область» - на этом слое становится одним элементом сетки. Полилинии, блоки и текст не становятся расчетными элементами.</t>
  </si>
  <si>
    <t>Если на слое нет ни одного объекта, бетонная сетка автоматически генерируется по точному наружному контуру и всем заданным отверстиям с настройками Mesh. Если нет и наружного контура, импорт отклоняется. Непригодные объекты или Region, отсеянные MinArea, не считаются пустым слоем и не запускают генерацию.</t>
  </si>
  <si>
    <t>Имя обязательно и должно отличаться от Config AutoCAD.Common.RebarLayer. Точные границы задаются отдельно на Config через AutoCAD.Common.SectionContourLayer и AutoCAD.Common.OpeningContourLayer.</t>
  </si>
  <si>
    <t>Координаты и размеры Region читаются как мм, площадь как мм2, инерции как мм4 независимо от INPUT/OUTPUT и единиц чертежа. Config AutoCAD.Import.MinArea - только пользовательский порог в INPUT Area; он не масштабирует чертеж.</t>
  </si>
  <si>
    <t>В расчете НДС используются фактические площадь и инерции Region. На схеме произвольная форма представляется прямоугольником той же площади, отношения главных инерций и направления главных осей. Метки представления: Rectangle - исходный прямоугольник; Equivalent rectangle - эквивалентный прямоугольник; Equivalent square - равноплощадный квадрат.</t>
  </si>
  <si>
    <t>У квадрата направление берется по пригодной прямой грани. У круга и других элементов без определимого направления - по среднему направлению остальных ориентированных бетонных элементов. Если такого направления нет, угол 0. Поэтому углы около +89° и -89° дают вертикаль, а не горизонталь.</t>
  </si>
  <si>
    <t>Сохраненные ширина, высота и поворот нужны для схемы и границ сетки; они не заменяют реальные инерции в расчете. Цвет при экспорте определяется физическим сжатием или растяжением из сохраненного Results.</t>
  </si>
  <si>
    <t>Единый слой арматуры для импорта и экспорта. Каждый Region - объект «Область» - на этом слое становится одним стержнем; эквивалентный круглый диаметр определяется по его площади.</t>
  </si>
  <si>
    <t>Имя обязательно и должно отличаться от Config AutoCAD.Common.ConcreteLayer. Материал выбирается при расчете по профилю на Config, а не по имени слоя.</t>
  </si>
  <si>
    <t>Цвет экспортируемого стержня показывает его физическое сжатие или растяжение из Results. Разные материалы и профили арматуры в одном сечении эта версия не поддерживает.</t>
  </si>
  <si>
    <t>Единый слой точной наружной границы для импорта и экспорта. На нем допустимы замкнутая 2D-полилиния, окружность или Region - объект «Область». Region с вырезанными отверстиями передает также все эти отверстия; взрывать его не нужно.</t>
  </si>
  <si>
    <t>Слой может отсутствовать или быть пустым: импорт бетонных элементов продолжается. Если точный наружный контур задан без отверстий, внутри него считается сплошной бетон. При необходимости задайте отверстия тоже.</t>
  </si>
  <si>
    <t>Порядок подготовки, глобальная система координат, замыкание полилиний и четыре случая выбора границ описаны в первом разделе справки «Подготовка геометрии в AutoCAD и импорт». Контур не заменяет сетку для НДС.</t>
  </si>
  <si>
    <t>Единый слой отдельно заданных отверстий для импорта и экспорта. Можно разместить несколько замкнутых 2D-полилиний, окружностей или Region - объектов «Область». Отверстия, уже вырезанные в наружном Region, здесь не дублируйте.</t>
  </si>
  <si>
    <t>Отверстия можно задать и без наружного контура: наружная граница берется по сетке, а вычитаются только эти точные отверстия. Пустой или отсутствующий слой не блокирует импорт.</t>
  </si>
  <si>
    <t>Отверстия не должны касаться или пересекать друг друга и известную наружную границу. Остальные правила и четыре случая учета границ приведены в первом разделе подготовки AutoCAD.</t>
  </si>
  <si>
    <t>Это нижний порог площади Region для импорта.</t>
  </si>
  <si>
    <t>Region с меньшей площадью исключаются из расчетной модели. Порог применяется к бетону и арматуре.</t>
  </si>
  <si>
    <t>Завышенный порог исключает расчетные стержни малой площади.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</si>
  <si>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</si>
  <si>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</si>
  <si>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</si>
  <si>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Выбор обязателен: укажите Worst или ID сохраненного сочетания. Пустая ячейка, TODO, ошибка Excel и отсутствующая строка не заменяются Worst; сообщение указывает текущую ячейку Config и способ исправления.</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</si>
  <si>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</si>
  <si>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</si>
  <si>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</si>
  <si>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</si>
  <si>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</si>
  <si>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</si>
  <si>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</si>
  <si>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</si>
  <si>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Значение Yes/No обязательно. Пустота, TODO, неизвестное значение, ошибка Excel и потерянная строка дают сообщение с адресом текущей ячейки; default не применяется.</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</si>
  <si>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</si>
  <si>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</si>
  <si>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</si>
  <si>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</si>
  <si>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сохраненных Results и не пересчитывает свойства сечения заново.</t>
  </si>
  <si>
    <t>Yes выгружает сохраненную наружную границу сечения и отверстия. Формат задает AutoCAD.Export.ContourFormat. No отключает только исходные контуры сечения, не расчетную область трещин.</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</si>
  <si>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</si>
  <si>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Исходный внешний контур и отверстия экспортируются из rngNDMSectionContours. Без отдельно импортированных точных контуров эта опция не подменяет их приблизительной границей сетки.</t>
  </si>
  <si>
    <t>Имена Common.SectionContourLayer и Common.OpeningContourLayer обязательны; отсутствующие слои создаются. Распределение контуров по слоям и цветам зависит от выбранного формата и описано в его справке. Это не слой рассчитанной области Ar.</t>
  </si>
  <si>
    <t>Каждый экспорт добавляет новые контуры без поиска совпадающих объектов и без автоматического удаления прежнего вывода. За чистоту места экспорта отвечает пользователь: заранее удалите ненужные объекты или выберите свободную область чертежа.</t>
  </si>
  <si>
    <t>Region (по умолчанию): известный наружный контур и все отверстия образуют Region бетона на Common.SectionContourLayer. Каждая отдельная бетонная часть получает свой Region. Все границы одного Region имеют единый цвет ACI 30 (оранжевый).</t>
  </si>
  <si>
    <t>Если известны только отверстия, Region выводит их отдельно на Common.OpeningContourLayer цветом ACI 4 (голубой), не создавая наружный контур по сетке.</t>
  </si>
  <si>
    <t>Polyline: наружная граница и каждое отверстие выводятся отдельными замкнутыми полилиниями. Наружные границы - на Common.SectionContourLayer, ACI 30; отверстия - на Common.OpeningContourLayer, ACI 4. Прямые и круговые дуги сохраняются точно.</t>
  </si>
  <si>
    <t>Оба формата можно импортировать обратно. Выбор влияет только на исходные контуры сечения и действует при ContourEnabled = Yes. Контур расчетной области трещин остается полилинией на собственном слое. Пустое или неизвестное значение активной настройки требует исправления в указанной ячейке Config.</t>
  </si>
  <si>
    <t>Yes выводит сохраненную критическую область СП 35 или фактическую область СП 63. No не меняет расчет и не выводит эту дополнительную геометрию.</t>
  </si>
  <si>
    <t>Область выводится только вместе с состоянием трещин, выбранным Visualization.State профиля: PreCrackState, PostCrackState или CrackedState. Для StrengthState/CapacityState она не выводится.</t>
  </si>
  <si>
    <t>Экспорт использует последний расчет на Results и сохраняет наружные контуры, отверстия и круговые дуги. Если область не рассчитана или устарела, она не выводится. Превышение допуска ширины не мешает посмотреть рассчитанную область.</t>
  </si>
  <si>
    <t>Все координаты экспорта всегда в мм. Слой задается AutoCAD.Export.CrackInteractionLayer, цвет объектов - ACI 31. Каждый запуск добавляет новый контур без автоматической очистки места экспорта.</t>
  </si>
  <si>
    <t>Выбор обязателен: пустота, TODO,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</si>
  <si>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</si>
  <si>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</si>
  <si>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</si>
  <si>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Это отдельная семантика готового результата, не слой сетки, наружного контура или отверстий исходной модели. Не размещайте на этом слое пользовательские исходные объекты: команда очистки удаляет оформление NDM.</t>
  </si>
  <si>
    <t>Настройка обязательна при включенном AutoCAD.Export.ExportCrackInteractionContour и при ручной очистке оформления. Объекты области взаимодействия получают цвет ACI 31, в том числе на существующем слое.</t>
  </si>
  <si>
    <t>Имя обязательно, не длиннее 255 символов, без управляющих символов, запятой, двойных кавычек и символов &lt; &gt; / \ : ; ? * | = '. Ошибка указывает текущую ячейку Config; при EXTNAMES=0 ограничения самого чертежа строже, и программа не меняет этот параметр скрытно.</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</si>
  <si>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</si>
  <si>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</si>
  <si>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Базовые слои бетона и арматуры нельзя совмещать со слоями подписей, контура и техническими RC_NDM_Axes/LoadPoint/NeutralLine/Warnings. Слои подписей могут быть общими между категориями.</t>
  </si>
  <si>
    <t>Очистка удаляет не-Region объекты только со слоев оформления. Бетон, арматура, наружные контуры и отверстия на общих слоях сохраняются целиком, включая ранее экспортированные копии; все Region сохраняются и на других слоях. Пользовательские линии и тексты размещайте вне слоев оформления. Очистка не зависит от экспортных флагов, цветов или формата подписей.</t>
  </si>
  <si>
    <t>Настройка влияет только на экспорт и не меняет расчет.</t>
  </si>
  <si>
    <t>Задайте обязательный целый индекс ACI от 1 до 255. Эти значения применяются к областям/подписям и к новому слою; специальные 0 (ByBlock) и 256 (ByLayer) не допускаются. Дробь не округляется, пустота и ошибка формулы не заменяются цветом по умолчанию.</t>
  </si>
  <si>
    <t>Цвет выбирается по сохраненному физическому состоянию элемента. Пользовательские знаки N/Mx/My не меняют принадлежность к сжатию или растяжению; напряжения и деформации сохраняют внутренний знак: сжатие отрицательное, растяжение положительное.</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</si>
  <si>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</si>
  <si>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</si>
  <si>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</si>
  <si>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</si>
  <si>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Yes автоматически перестраивает схему сразу после успешного расчета.</t>
  </si>
  <si>
    <t>No оставляет схему как есть; ее можно обновить отдельной кнопкой.</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</si>
  <si>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</si>
  <si>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</si>
  <si>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</si>
  <si>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</si>
  <si>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</si>
  <si>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</si>
  <si>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</si>
  <si>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</si>
  <si>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</si>
  <si>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</si>
  <si>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</si>
  <si>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</si>
  <si>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</si>
  <si>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</si>
  <si>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</si>
  <si>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</si>
  <si>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</si>
  <si>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</si>
  <si>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</si>
  <si>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</si>
  <si>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</si>
  <si>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</si>
  <si>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</si>
  <si>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</si>
  <si>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</si>
  <si>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сохраненных Results. Изменение этого режима после расчета только меняет отображение уже сохраненных осей.</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</si>
  <si>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</si>
  <si>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</si>
  <si>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</si>
  <si>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</si>
  <si>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</si>
  <si>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</si>
  <si>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</si>
  <si>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Yes показывает на Excel-схеме сохраненные точные наружные контуры и отверстия из Results. Они могут быть получены как из генератора книги, так и при импорте из AutoCAD.</t>
  </si>
  <si>
    <t>Этот контур нужен как читаемая внешняя граница сечения поверх расчетной сетки. Он не влияет на расчет и не заменяет сами бетонные элементы.</t>
  </si>
  <si>
    <t>Если точные контуры не сохранены, программа не придумывает их по сетке. No скрывает только этот дополнительный контур.</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</si>
  <si>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</si>
  <si>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</si>
  <si>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</si>
  <si>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</si>
  <si>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</si>
  <si>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</si>
  <si>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</si>
  <si>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Настройки оформления схемы: Enabled</t>
  </si>
  <si>
    <t>Enabled - строка таблицы аннотаций на Config. В колонке арматуры это Plot.RebarLabels.Enabled, в колонке размеров - Plot.Dimensions.Enabled. Обязательный выбор Yes/No для соответствующего типа аннотаций. При No параметры отключенной группы не читаются.</t>
  </si>
  <si>
    <t>Единица указана в столбце «Ед.» на Config и связана с текущими INPUT через формулу, если параметр размерный.</t>
  </si>
  <si>
    <t>Расчетные зависимости приведены в соответствующем методическом разделе справки.</t>
  </si>
  <si>
    <t>Настройки оформления схемы: Placement</t>
  </si>
  <si>
    <t>Placement - строка таблицы аннотаций на Config. В колонке арматуры это Plot.RebarLabels.Placement, в колонке размеров - Plot.Dimensions.Placement. 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</si>
  <si>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Настройки оформления схемы: Offset</t>
  </si>
  <si>
    <t>Offset - строка таблицы аннотаций на Config. В колонке арматуры это Plot.RebarLabels.Offset, в колонке размеров - Plot.Dimensions.Offset. 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</si>
  <si>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</si>
  <si>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</si>
  <si>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У размеров полученный отступ задаёт расстояние от измеряемой границы до размерной линии. Для сечений до 1000 мм включительно базовый Offset не увеличивается.</t>
  </si>
  <si>
    <t>У арматуры полученный отступ отсчитывается от бетонной границы. При Outside на прямой стороне расстояние от оси ряда до линии подписи равно as + Offset × max(1; D/1000). TextGap задаёт отдельный зазор от линии до текста и этим коэффициентом не умножается.</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</si>
  <si>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</si>
  <si>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Для постоянного экранного размера текста и зазора применяется TextUnits = pt; Offset остается геометрическим отступом.</t>
  </si>
  <si>
    <t>Настройки оформления схемы: LineEnabled</t>
  </si>
  <si>
    <t>LineEnabled - строка колонки арматуры на Config: Plot.RebarLabels.LineEnabled. Показывать короткую линию обозначения арматуры; если No, остается только текст подписи.</t>
  </si>
  <si>
    <t>Настройки оформления схемы: LineWeight</t>
  </si>
  <si>
    <t>LineWeight - строка таблицы аннотаций на Config. В колонке арматуры это Plot.RebarLabels.LineWeight, в колонке размеров - Plot.Dimensions.LineWeight. Толщина основной линии аннотации.</t>
  </si>
  <si>
    <t>Введите положительную толщину основной линии в пунктах Excel (pt). Арматурные подписи и размеры имеют отдельные значения в своих колонках.</t>
  </si>
  <si>
    <t>Это только оформление Excel-схемы, без влияния на расчет и экспорт в AutoCAD.</t>
  </si>
  <si>
    <t>Настройки оформления схемы: ExtensionLineWeight</t>
  </si>
  <si>
    <t>ExtensionLineWeight - строка колонки размеров на Config: Plot.Dimensions.ExtensionLineWeight. Толщина выносных линий; применяется только для размерных линий.</t>
  </si>
  <si>
    <t>Введите положительную толщину выносных линий размеров в пунктах Excel (pt). Основная размерная линия настраивается отдельно строкой LineWeight.</t>
  </si>
  <si>
    <t>Настройка меняет только оформление размерных линий Excel-схемы.</t>
  </si>
  <si>
    <t>Настройки оформления схемы: TextUnits</t>
  </si>
  <si>
    <t>TextUnits - строка таблицы аннотаций на Config. В колонке арматуры это Plot.RebarLabels.TextUnits, в колонке размеров - Plot.Dimensions.TextUnits. Единицы для TextHeight и TextGap: pt - обычные пункты Excel, mm - реальные миллиметры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</si>
  <si>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</si>
  <si>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</si>
  <si>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</si>
  <si>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</si>
  <si>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</si>
  <si>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</si>
  <si>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Настройки оформления схемы: TextHeight</t>
  </si>
  <si>
    <t>TextHeight - строка таблицы аннотаций на Config. В колонке арматуры это Plot.RebarLabels.TextHeight, в колонке размеров - Plot.Dimensions.TextHeight.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</si>
  <si>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</si>
  <si>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</si>
  <si>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</si>
  <si>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</si>
  <si>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</si>
  <si>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Настройки оформления схемы: TextGap</t>
  </si>
  <si>
    <t>TextGap - строка таблицы аннотаций на Config. В колонке арматуры это Plot.RebarLabels.TextGap, в колонке размеров - Plot.Dimensions.TextGap.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</si>
  <si>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</si>
  <si>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размеров это расстояние от размерной линии до текста. Для арматуры - от короткой линии обозначения или точки расположения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</si>
  <si>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</si>
  <si>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</si>
  <si>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Настройки оформления схемы: ArrowType</t>
  </si>
  <si>
    <t>ArrowType - строка колонки размеров на Config: Plot.Dimensions.ArrowType. Тип стрелки размерной линии.</t>
  </si>
  <si>
    <t>Выберите форму стрелок: Triangle - треугольник, Stealth - треугольник с вырезом, Diamond - ромб, Oval - овал, Open - открытая стрелка.</t>
  </si>
  <si>
    <t>Это только оформление размерных линий Excel-схемы. На размеры сечения, расчет и экспорт в AutoCAD выбор не влияет.</t>
  </si>
  <si>
    <t>Настройки оформления схемы: ArrowSize</t>
  </si>
  <si>
    <t>ArrowSize - строка колонки размеров на Config: Plot.Dimensions.ArrowSize. Размер стрелок размерной линии.</t>
  </si>
  <si>
    <t>Выберите размер стрелок: Small - малый, Medium - средний, Wide - широкий. Это варианты Excel, а не длина в мм.</t>
  </si>
  <si>
    <t>Выбор меняет только стрелки размерных линий Excel-схемы.</t>
  </si>
  <si>
    <t>Настройки оформления схемы: Color</t>
  </si>
  <si>
    <t>Color - строка таблицы аннотаций на Config. В колонке арматуры это Plot.RebarLabels.Color, в колонке размеров - Plot.Dimensions.Color. Цвет текста и основной линии: три целых RGB-компонента 0–255. Значение 0,0,0 означает черный цвет.</t>
  </si>
  <si>
    <t>Задайте три целых числа от 0 до 255 через запятую: красный, зеленый, синий. Например 0,0,0 - черный, 255,0,0 - красный.</t>
  </si>
  <si>
    <t>Колонка арматуры задает цвет ее подписей и основных линий; колонка размеров - цвет размерного текста и основных линий. Это только Excel-схема.</t>
  </si>
  <si>
    <t>Настройки оформления схемы: ExtensionLineColor</t>
  </si>
  <si>
    <t>ExtensionLineColor - строка колонки размеров на Config: Plot.Dimensions.ExtensionLineColor. Цвет выносных линий размеров: три целых RGB-компонента 0–255. Значение 0,0,0 означает черный цвет.</t>
  </si>
  <si>
    <t>Задайте цвет выносных линий размеров тремя целыми числами от 0 до 255: красный, зеленый, синий. Например 140,140,140 - серый.</t>
  </si>
  <si>
    <t>Настройка относится только к размерным линиям Excel-схемы. Цвет основных линий и текста задается отдельно строкой Color.</t>
  </si>
  <si>
    <t>Настройки оформления схемы: ContourLineWeight</t>
  </si>
  <si>
    <t>ContourLineWeight — общая толщина наружных границ и границ отверстий на Excel-схеме, в пунктах (pt). Значение по умолчанию — 2 pt.</t>
  </si>
  <si>
    <t>Одинаково применяется к прямым, дугам и окружностям у созданных программой и импортированных сечений. Не зависит от единиц длины и масштаба диаграммы. Введите положительное число; при Plot.ContourEnabled = No значение не используется.</t>
  </si>
  <si>
    <t>Сопротивления бетона I группы: R_b при сжатии и R_bt при растяжении.</t>
  </si>
  <si>
    <t>Они используются для прочности и устойчивости и не заменяются сопротивлениями II группы. Config MaterialModel.Strength.ConcreteTension = Ignore выключает растянутую ветвь, UseDiagram учитывает ее.</t>
  </si>
  <si>
    <t>Введите итоговые сопротивления с применимыми коэффициентами условий работы. Единица - Config Units.Stress.Input; повторно коэффициенты к сопротивлениям программа не применяет.</t>
  </si>
  <si>
    <t>Сопротивления бетона II группы: R_b,ser при сжатии и R_bt,ser при растяжении.</t>
  </si>
  <si>
    <t>Эти значения нужны для образования трещины и текущего НДС с трещинами. Модели выбираются на Config в профиле настройками с началом MaterialModel.CrackInitiation и MaterialModel.CrackedState.</t>
  </si>
  <si>
    <t>Введите уже итоговые значения с применимыми коэффициентами условий работы. Единица задается на Config в Units.Stress.Input; программа сама выполнит пересчет.</t>
  </si>
  <si>
    <t>Допустимое сжимающее напряжение R_b,mc2 для проверки продольных трещин по II группе.</t>
  </si>
  <si>
    <t>При Calculation.Crack.Width = Yes проверяется максимальное по модулю сжимающее напряжение бетона текущего НДС. При отсутствии сжатого бетона проверка имеет N/A.</t>
  </si>
  <si>
    <t>Запас SF_long = R_b,mc2 / σ_c,max; при SF_long &lt; 1 статус FAIL.</t>
  </si>
  <si>
    <t>СП 35: область проверки - п. 7.2 и таблица 7.1; условие - п. 7.100; сопротивления - таблица 7.6; условия работы - таблица 7.7. Введите значение с уже учтенным m_b13 - коэффициентом условий работы для продольных трещин - и другими нужными поправками.</t>
  </si>
  <si>
    <t>Начальные модули бетона E_b и E_bt задаются отдельно для сжатия и растяжения в Units.Stress.Input.</t>
  </si>
  <si>
    <t>СП 63, п. 6.1.15 принимает одинаковые модули. Отдельная колонка растяжения позволяет задать другую растянутую ветвь, если это обосновано расчетной постановкой.</t>
  </si>
  <si>
    <t>Модули используются при построении диаграмм и определении приведенных характеристик сечения.</t>
  </si>
  <si>
    <t>Параметр задается на Config в таблице бетона. TwoLine означает двухлинейную диаграмму, ThreeLine - трехлинейную; рабочая диаграмма выбирается в расчетном профиле.</t>
  </si>
  <si>
    <t>Индексы точек диаграммы: 0 - начало плато трехлинейной диаграммы; 1,red - переход к плато двухлинейной; 2 - предельная деформация. Сжатая и растянутая ветви задаются отдельно.</t>
  </si>
  <si>
    <t>Для сжатия и растяжения вводите положительные модули деформаций; физические знаки назначает программа. Эти числа не меняются при смене единиц длины, нагрузки или напряжения.</t>
  </si>
  <si>
    <t>Диаграммы бетона описаны в СП 63, пп. 6.1.14, 6.1.20-6.1.24 и 6.1.26. Принятые характеристики и применимые условия работы выбирает пользователь.</t>
  </si>
  <si>
    <t>Сопротивления арматуры I группы R_sc и R_s задаются в колонках сжатия и растяжения в Units.Stress.Input.</t>
  </si>
  <si>
    <t>Эти значения используются в прочности и устойчивости. TwoLine/ThreeLine - двух-/трехлинейная диаграмма; ее тип выбирается в расчетном профиле на Config.</t>
  </si>
  <si>
    <t>Производные точки деформаций строятся по СП 63, пп. 6.2.11, 6.2.14 и 6.2.15.</t>
  </si>
  <si>
    <t>Сопротивления арматуры II группы R_s,ser и R_sc,ser задаются в колонках растяжения и сжатия в Units.Stress.Input.</t>
  </si>
  <si>
    <t>СП 63 использует R_s,ser; отдельное R_sc,ser здесь является программным параметром сжатой ветви для симметричного ввода. В шаблоне принято R_sc,ser = R_s,ser.</t>
  </si>
  <si>
    <t>Эти характеристики используются при образовании трещины и для текущего НДС с трещинами, а не вместо сопротивлений I группы для прочности.</t>
  </si>
  <si>
    <t>Модули арматуры E_sc и E_s задаются отдельно для сжатия и растяжения в Units.Stress.Input.</t>
  </si>
  <si>
    <t>СП 63, п. 6.2.12 принимает одинаковые модули при растяжении и сжатии. Раздельные колонки позволяют задать ветви независимо при обоснованной постановке.</t>
  </si>
  <si>
    <t>E_s используется в диаграмме растяжения и формуле ширины нормальных трещин.</t>
  </si>
  <si>
    <t>Параметр задается на Config для обычной ненапрягаемой арматуры. TwoLine - двухлинейная диаграмма, ThreeLine - трехлинейная; тип выбирается в расчетном профиле.</t>
  </si>
  <si>
    <t>ε_sc2 и ε_s2 - предельные деформации сжатия и растяжения. Задаются положительными модулями и не пересчитываются при смене единиц.</t>
  </si>
  <si>
    <t>В одном сечении используется одна модель арматуры. Для реальных стержней разных классов или профилей нужно отдельное инженерное решение; программа не проверяет их нормативную совместимость автоматически.</t>
  </si>
  <si>
    <t>Справка по результатам расчета листа Results</t>
  </si>
  <si>
    <t>Results хранит результаты последнего завершенного запуска, включая не прошедшие проверки. Схема и экспорт в AutoCAD читают эти сохраненные данные: изменение Config само по себе их не пересчитывает.</t>
  </si>
  <si>
    <t>Числа выводятся в выбранных OUTPUT и пользовательских знаках. Нагрузки соответствуют правилам Config Sign.N.User, Sign.Mx.User, Sign.My.User; напряжения и деформации сохраняют физический знак: плюс -</t>
  </si>
  <si>
    <t>растяжение, минус - сжатие. Единицы заданы на Config ключами Units.*.Output, где звездочка означает Length, Area, Force, Moment, Stress или Curvature.</t>
  </si>
  <si>
    <t>Ширину столбцов можно менять для удобства чтения: расчет и очистка сохраняют ваш выбор. В строках данных перенос текста отключен; при длинном комментарии расширьте столбец.</t>
  </si>
  <si>
    <t>1. Сводка и подробные проверки</t>
  </si>
  <si>
    <t>В верхней сводке одна строка на сочетание: общий статус, прочность, трещины, устойчивость и запасы. Worst означает определяющее сочетание; критерий выбирается на Config в</t>
  </si>
  <si>
    <t>General.WorstCombinationCriterion. N/A не означает успех: проверка может быть выключена, неприменима или не иметь обязательного результата. Причина указана рядом.</t>
  </si>
  <si>
    <t>Над сводкой показаны время полного расчета и объем поиска: вызовы решателя НДС, его итерации, старты и итерации UltimateStrain. Старт - реально предпринятая попытка с начальной плоскостью; учитываются</t>
  </si>
  <si>
    <t>и неудачные попытки. Счетчики суммируются по всем сочетаниям одного запуска и обнуляются перед следующим.</t>
  </si>
  <si>
    <t>Блок прочности содержит текущее НДС и найденное предельное состояние; блок трещин - трещинообразование, ширину нормальных и проверку продольных трещин; блок устойчивости - продольный изгиб и итоговые</t>
  </si>
  <si>
    <t>усилия. Методики приведены выше.</t>
  </si>
  <si>
    <t>ResultComment содержит расчетную ветвь, причину отказа или пропуска, предупреждения и адреса ошибок ввода. Общий комментарий объединяет сообщения отдельных проверок.</t>
  </si>
  <si>
    <t>2. Элементы и известные контуры</t>
  </si>
  <si>
    <t>Таблица rngNDMSectionGeometry хранит бетонные элементы и арматуру. Area - площадь; LocalIx/LocalIy/LocalIxy - собственные моменты инерции относительно осей элемента. Width/Height/Rotation - ширина,</t>
  </si>
  <si>
    <t>высота и поворот прямоугольного представления элемента на схеме.</t>
  </si>
  <si>
    <t>Для импортированного бетона расчет использует фактические площадь и инерции AutoCAD. Прямоугольное представление нужно для схемы и границ сетки; оно не заменяет расчетные характеристики. Для</t>
  </si>
  <si>
    <t>произвольной формы прямоугольник сохраняет площадь, отношение главных инерций и направление главных осей.</t>
  </si>
  <si>
    <t>Отдельная таблица rngNDMSectionContours хранит достоверные наружные границы и отверстия - прямые, дуги и окружности. ID - имя контура, Outer - наружная граница, Opening - отверстие. Эти границы</t>
  </si>
  <si>
    <t>сохраняются один раз на сечение, а не на каждое сочетание.</t>
  </si>
  <si>
    <t>Отверстия могут быть известны без наружного контура. Пустая таблица означает только отсутствие заданных точных границ, а не отсутствие пустот. Правила сочетания контуров и сетки перечислены в конце</t>
  </si>
  <si>
    <t>раздела подготовки AutoCAD.</t>
  </si>
  <si>
    <t>Не исправляйте сохраненные таблицы вручную. Если координаты или обязательные поля повреждены, сообщение укажет поле и текущую ячейку Results. Восстановите данные повторным расчетом или импортом.</t>
  </si>
  <si>
    <t>3. Деформации и напряжения элементов</t>
  </si>
  <si>
    <t>Таблица rngNDMElementResults хранит состояние каждого элемента: StrengthState - текущее по прочности; CapacityState - предельное; PreCrackState - до образования трещины; PostCrackState - сразу после;</t>
  </si>
  <si>
    <t>CrackedState - текущее с отключенным растянутым бетоном.</t>
  </si>
  <si>
    <t>Сохраняются только фактически полученные состояния. Для схемы и AutoCAD выберите на Config в профиле Visualization.State и Visualization.Quantity: Stress - напряжение, Strain - деформация. Если</t>
  </si>
  <si>
    <t>выбранного состояния нет, программа сообщит причину и не подменит его другим.</t>
  </si>
  <si>
    <t>4. Свойства всего сечения</t>
  </si>
  <si>
    <t>Таблица rngNDMSectionProperties показывает два представления: Concrete - только бетон; Transformed - приведенное сечение, где арматура заменена эквивалентной по жесткости площадью бетона.</t>
  </si>
  <si>
    <t>Для приведения используются модули выбранной модели. Поскольку бетонная сетка включает площадь под стержнями, дополнительный вклад арматуры равен (n_s - 1)·A_s.</t>
  </si>
  <si>
    <t>Area - площадь; CentroidX/Y - координаты центра тяжести. Ix/Iy/Ixy - моменты инерции относительно осей модели; Ixc/Iyc/Ixyc - относительно параллельных осей через центр тяжести. Индекс c здесь</t>
  </si>
  <si>
    <t>означает центральный момент.</t>
  </si>
  <si>
    <t>PrincipalAngle - угол главной центральной оси 1 от +X, положительный против часовой стрелки. PrincipalI1 - больший главный момент инерции; PrincipalI2 - меньший. RadiusX/Y и PrincipalRadius1/2 -</t>
  </si>
  <si>
    <t>радиусы инерции по центральным и главным осям.</t>
  </si>
  <si>
    <t>5. Ядровое расстояние</t>
  </si>
  <si>
    <t>CoreDistance - ядровое расстояние r для линейного сечения. Оно используется при выборе ветви устойчивости СП 35.</t>
  </si>
  <si>
    <t>A - площадь, I - центральный момент инерции выбранного представления Concrete или Transformed; c - расстояние до крайней бетонной границы на стороне, противоположной смещению силы. Арматура меняет</t>
  </si>
  <si>
    <t>приведенные A/I, но не расширяет бетонный контур.</t>
  </si>
  <si>
    <t>Plus/Minus относятся к направлению смещения силы. Например CoreDistanceYMinus - предел для смещения в сторону -Y; крайнее волокно для него находится с другой стороны. X/Y - центральные оси, 1/2 -</t>
  </si>
  <si>
    <t>главные оси. Для выбора ветви устойчивости используются значения приведенного сечения в соответствующей плоскости.</t>
  </si>
  <si>
    <t>Это линейная характеристика. При нелинейной работе материалов, плато диаграммы или отключении растянутого бетона появление растяжения в НДС не обязано точно совпадать с ядровой границей.</t>
  </si>
  <si>
    <t>6. Диаграммы, подписи и площадь взаимодействия</t>
  </si>
  <si>
    <t>Таблица rngNDMMaterialDiagrams хранит фактические точки диаграмм материалов последнего расчета. По ней можно проверить, какая модель использовалась для нужного состояния.</t>
  </si>
  <si>
    <t>rngNDMSectionAnnotations хранит размеры, подписи арматуры и рассчитанную для сочетания площадь взаимодействия A_r. Исходные наружные контуры и отверстия сохраняются отдельно.</t>
  </si>
  <si>
    <t>Фактически полученную площадь взаимодействия можно вывести в AutoCAD: задайте на Config AutoCAD.Export.ExportCrackInteractionContour = Yes и в профиле Visualization.State выберите одно из состояний</t>
  </si>
  <si>
    <t>трещин. Экспорт использует сохраненную площадь, без нового расчета, и всегда выводит геометрию в мм.</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</si>
  <si>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</si>
  <si>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</si>
  <si>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</si>
  <si>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t>Добавление нового типа сечения</t>
  </si>
  <si>
    <t/>
  </si>
  <si>
    <t>Геометрию нового сечения можно задать декларативно: описать, что нужно получить — границы бетона, отверстия и расположение стержней.</t>
  </si>
  <si>
    <t>Построение сетки, создание стержней и проверки программа выполняет по этому описанию автоматически. Оно задаётся готовыми методами API в классе VBA.</t>
  </si>
  <si>
    <t>Возможности</t>
  </si>
  <si>
    <t>Готовые контуры: facade.RectanglePath — прямоугольник; facade.CirclePath — окружность; facade.AdjacentRectangles — общий контур смежных прямоугольников без перекрытий.</t>
  </si>
  <si>
    <t>Многоугольник: задайте вершины и радиусы через CPolygonSpec.AddVertex (0 — без скругления), затем Seal и facade.RoundedPolygon. Замкнутую последовательность отрезков и дуг создают через CGeometryPath.AddLine / AddArc, затем Seal True и facade.AddPath.</t>
  </si>
  <si>
    <t>Для выбора участка методом Chain имя сегмента можно получить по координатам точки через path.ResolveAnchor. Выбирайте точку внутри нужного отрезка или дуги: общий стык нескольких сегментов неоднозначен. Подробный пример — в modSectionRecipeApiGuide. Готовую замкнутую линию назначьте наружной границей через Outer или отверстием через Opening, указав имя наружной границы. Для отдельных бетонных областей задают свои наружные контуры. Точные вызовы и примеры всех способов — в modSectionRecipeApiGuide.</t>
  </si>
  <si>
    <t>В классе нового типа опишите, как программа должна получить линию центров арматурных стержней. В штатных типах она строится автоматически из контура с учётом расстояния as до осей стержней. Для нового типа можно также использовать смещение контура или задать отдельный отрезок, дугу, окружность либо непрерывную последовательность таких участков. В API геометрическая линия называется Path («путь»); замкнутая линия может задавать и границу бетона или отверстия.</t>
  </si>
  <si>
    <t>Затем укажите диаметр стержней и способ их размещения: заданное число стержней, наибольшее допустимое расстояние между соседними стержнями, точное расстояние между ними или отдельные места, заданные расстояниями от начала линии. Для нескольких независимых линий число стержней задаётся отдельно на каждой.</t>
  </si>
  <si>
    <t>Можно сместить линию размещения арматуры, повернуть или отразить её; создать дополнительный ряд относительно стержней уже заданного ряда. Можно также спроецировать центры стержней исходного ряда на другую линию: по нормали к исходной линии либо по отдельно заданному направлению. Центры новых стержней будут находиться в точках пересечения лучей проекции с целевой линией.</t>
  </si>
  <si>
    <t>Размеры сечения, поясняющий текст и подписи числа и диаметра стержней задаются отдельно. RebarLabel поддерживает любую нормаль normalX/normalY, например (1,1) для диагонали; у отверстия её направляют в пустоту. Текст подписи и размера, в том числе Dimension с Aligned, следует своей линии и разворачивается для удобного чтения. На стороне без арматуры подпись не выводится.</t>
  </si>
  <si>
    <t>Порядок действий</t>
  </si>
  <si>
    <t>1. В редакторе VBA (Alt+F11) создайте класс с Implements ISectionRecipe.</t>
  </si>
  <si>
    <t>2. В CreateDefinition получите копии входных таблиц через context.Table и закрытую копию единиц через context.Units. Переведите введённые размеры в мм методами CUnitSystem; перенастраивать этот объект нельзя. Сам класс описания сечения не должен читать ячейки Excel.</t>
  </si>
  <si>
    <t>3. Создайте CSectionDefinitionBuilder и один раз вызовите Initialize. Задайте геометрические линии с уникальными именами (ID). Создающие команды сразу регистрируют линии; их результат повторно передавать в AddPath не нужно. Замкнутую наружную границу назначьте методом Outer, а отверстие — Opening с именем соответствующей наружной границы.</t>
  </si>
  <si>
    <t>4. Опишите получение линий центров арматуры, например смещением контура на as. Задайте диаметры и число стержней либо расстояния между ними. Дополнительные ряды можно связать с основным. В CRebarRuleOptions AnnotationGroup объединяет стержни в подпись, Publication задаёт порядок вывода, Coincidence — обработку совпадений. Параметры читает ReadRebarInputs. В AddReinforcement создают CRebarContactBuilder: один на основной ряд, отдельные настройки в Initialize и один AppendRow на активный ряд. Последний необязательный аргумент AppendRow — baseOffset в мм от линии основного ряда по нормали в бетон (по умолчанию 0). Одинаковые отступы образуют контактную группу, разные — независимые группы. Внутри группы он учитывает диаметры отдельно для Stacked и SideBySide; EverySecondBar не меняет контактных расстояний. Оба RebarDependent объявляют от Main; отключённые ряды пропускают. Произвольные смещения задаются NormalOffset/TangentOffset. Пример — в modSectionRecipeApiGuide.</t>
  </si>
  <si>
    <t>5. При необходимости добавьте размеры и подписи. Anchor задаёт исходную точку, PathAnchor — точку готовой линии; Dimension с Aligned показывает истинное расстояние между ними, с Horizontal/Vertical — проекцию. Вызовите Finish, чтобы проверить контуры и ссылки и завершить описание. После него новые команды и повторный Finish запрещены. Арматурные условия и фактическое размещение проверяются общим Build до создания сетки.</t>
  </si>
  <si>
    <t>6. В CSectionTypeRegistry.Class_Initialize добавьте вызов RegisterRecipe с именем типа, экземпляром нового класса и именами его входных таблиц. Запустите макрос UpdateSectionRecipeTypes через Alt+F8: он обновит только список Geometry.Type по реестру, сохранив выбранный тип и остальные таблицы Config.</t>
  </si>
  <si>
    <t>7. Проверьте форму, сетку, арматуру, схему, единицы, равновесие и сообщения при неверном вводе. Проверьте каждую сторону с отключённой арматурой. Примеры реализации есть в VBE этой книги: CSectionRecipeCircle и CSectionRecipeRoundedRectangle.</t>
  </si>
  <si>
    <t>Короткий пример контура</t>
  </si>
  <si>
    <t>В примерах уже создан объект facade типа CSectionDefinitionBuilder; path имеет тип CGeometryPath, options — CRebarRuleOptions. Все размеры здесь в мм. Следующие две строки задают наружную границу прямоугольника 600 × 1000 мм:</t>
  </si>
  <si>
    <t>Set path = facade.RectanglePath("Boundary", 0#, 0#, 600#, 1000#) ' Boundary: имя; (0,0): нижний угол; 600,1000: B,H в мм.</t>
  </si>
  <si>
    <t>facade.Outer "OUTER", path.ID ' OUTER: имя границы бетона; path.ID: замкнутый контур.</t>
  </si>
  <si>
    <t>Для отверстия создайте другую замкнутую линию и передайте в Opening её имя и имя наружной границы, внутри которой находится отверстие. Если нужны ссылки на отдельные стороны, задайте имена в RectanglePath через bottomEdgeID/rightEdgeID/topEdgeID/leftEdgeID, а для многоугольника — в CPolygonSpec.AddVertex через outgoingEdgeID и cornerID. Например, Top и Bottom затем можно передать в Chain вместе с именем исходной линии и параметрами концов от 0 до 1. Имена сохраняют исходный смысл после поворота и отражения. Примеры и правила публикации контуров приведены в modSectionRecipeApiGuide этой книги.</t>
  </si>
  <si>
    <t>Короткий пример арматуры</t>
  </si>
  <si>
    <t>На горизонтальном отрезке от (50; 950) до (550; 950) размещаются пять стержней диаметром 20 мм. В этом примере линия задана координатами; для её получения из наружного контура есть методы Offset и OffsetRoundedPolygon. Имя Top объединяет стержни для общей подписи:</t>
  </si>
  <si>
    <t>Set path = facade.LinePath("TopAxis", 50#, 950#, 550#, 950#) ' TopAxis: имя; (50,950) и (550,950): концы линии, мм.</t>
  </si>
  <si>
    <t>Set options = New CRebarRuleOptions: options.AnnotationGroup = "Top" ' Top: общая подпись верхних рядов.</t>
  </si>
  <si>
    <t>facade.RebarByCount "Top.Main", path.ID, 5, 20#, options ' Top.Main: ряд; path.ID: линия; 5: число; 20: диаметр, мм.</t>
  </si>
  <si>
    <t>Нулевое число стержней или нулевой диаметр отключают ряд. Условие EverySecond создаёт дополнительный ряд только у первого, третьего и следующих нечётных стержней исходного ряда; на каждой независимой линии отсчёт начинается заново.</t>
  </si>
  <si>
    <t>Короткий пример аннотаций</t>
  </si>
  <si>
    <t>Первая строка добавляет подпись числа и диаметра стержней верхнего ряда. Вторая — горизонтальный размер B между x = 0 и x = 600 на уровне y = 1000:</t>
  </si>
  <si>
    <t>facade.RebarRowLabel "Top", "Top.Main", 0#, 1# ' Top: группа; Top.Main: ряд; (0,1): направление подписи вверх.</t>
  </si>
  <si>
    <t>facade.HorizontalDistance "DIM_B", "B", 0#, 600#, 1000# ' DIM_B: имя; B: подпись; 0,600: X точек; 1000: Y, мм.</t>
  </si>
  <si>
    <t>Подпись арматуры учитывает фактически созданные стержни и исчезает, если их нет. Размеры сечения сохраняются и на сторонах без арматуры.</t>
  </si>
  <si>
    <t>Чтение размеров и армирования</t>
  </si>
  <si>
    <t>Эта структура необязательна. В другой таблице `reader.ValueAt(строка, столбец)` читает значение по позиции внутри диапазона, начиная с 1. Рецепт сам согласованно разбирает эти данные, проверяет их и переводит единицы через `context.Units`; также доступен снимок `context.Table("имя диапазона")`. После чтения геометрия, армирование и аннотации задаются теми же декларативными методами. Обращаться к листу из геометрического ядра не требуется.</t>
  </si>
  <si>
    <t>Справочник методов создания сечения</t>
  </si>
  <si>
    <t>Откройте редактор VBA (Alt+F11), окно проекта (Ctrl+R), затем Modules → modSectionRecipeApiGuide. Здесь описаны методы создания геометрии, арматуры и аннотаций, чтение размеров и подключение нового типа. Справочник разбит на девять разделов; для каждого метода указаны назначение, точная запись вызова, параметры, единицы и значения по умолчанию. Найти метод можно через Ctrl+F по имени.</t>
  </si>
  <si>
    <t>Как примеры нового сечения используйте штатные классы-рецепты CSectionRecipeCircle (круг), CSectionRecipeRectSet (прямоугольные сечения), CSectionRecipeRoundedRectangle (скруглённые стороны) и CSectionRecipeHollowRectangle (сечение с отверстием). Они находятся в редакторе VBA этой книги: Alt+F11 → Ctrl+R → Class Modules. В рецептах чтение и проверка данных отделены от создания границ бетона, армирования и аннотаций. Подробности — в modSectionRecipeApiGuide.</t>
  </si>
  <si>
    <r>
      <t>Единицы измерения</t>
    </r>
    <r>
      <rPr>
        <u/>
        <sz val="9"/>
        <color theme="10"/>
        <rFont val="Arial"/>
        <family val="2"/>
        <charset val="204"/>
      </rPr>
      <t xml:space="preserve"> </t>
    </r>
    <r>
      <rPr>
        <u/>
        <sz val="9"/>
        <color rgb="FF0000FF"/>
        <rFont val="Arial"/>
        <family val="2"/>
        <charset val="204"/>
      </rPr>
      <t>(Подробнее)</t>
    </r>
  </si>
  <si>
    <r>
      <t>Сочетания нагрузок</t>
    </r>
    <r>
      <rPr>
        <u/>
        <sz val="9"/>
        <color theme="10"/>
        <rFont val="Arial"/>
        <family val="2"/>
        <charset val="204"/>
      </rPr>
      <t xml:space="preserve"> </t>
    </r>
    <r>
      <rPr>
        <u/>
        <sz val="9"/>
        <color rgb="FF0000FF"/>
        <rFont val="Arial"/>
        <family val="2"/>
        <charset val="204"/>
      </rPr>
      <t>(Подробнее)</t>
    </r>
  </si>
  <si>
    <r>
      <t>Система знаков</t>
    </r>
    <r>
      <rPr>
        <u/>
        <sz val="9"/>
        <color theme="10"/>
        <rFont val="Arial"/>
        <family val="2"/>
        <charset val="204"/>
      </rPr>
      <t xml:space="preserve"> </t>
    </r>
    <r>
      <rPr>
        <u/>
        <sz val="9"/>
        <color rgb="FF0000FF"/>
        <rFont val="Arial"/>
        <family val="2"/>
        <charset val="204"/>
      </rPr>
      <t>(Подробнее)</t>
    </r>
  </si>
  <si>
    <r>
      <t>Материал арматуры</t>
    </r>
    <r>
      <rPr>
        <u/>
        <sz val="9"/>
        <color theme="10"/>
        <rFont val="Arial"/>
        <family val="2"/>
        <charset val="204"/>
      </rPr>
      <t xml:space="preserve"> </t>
    </r>
    <r>
      <rPr>
        <u/>
        <sz val="9"/>
        <color rgb="FF0000FF"/>
        <rFont val="Arial"/>
        <family val="2"/>
        <charset val="204"/>
      </rPr>
      <t>(Подробнее)</t>
    </r>
  </si>
  <si>
    <r>
      <t>Материал бетона</t>
    </r>
    <r>
      <rPr>
        <u/>
        <sz val="9"/>
        <color theme="10"/>
        <rFont val="Arial"/>
        <family val="2"/>
        <charset val="204"/>
      </rPr>
      <t xml:space="preserve"> </t>
    </r>
    <r>
      <rPr>
        <u/>
        <sz val="9"/>
        <color rgb="FF0000FF"/>
        <rFont val="Arial"/>
        <family val="2"/>
        <charset val="204"/>
      </rPr>
      <t>(Подробнее)</t>
    </r>
  </si>
  <si>
    <r>
      <t>Настройка расчетных профилей</t>
    </r>
    <r>
      <rPr>
        <u/>
        <sz val="9"/>
        <color theme="10"/>
        <rFont val="Arial"/>
        <family val="2"/>
        <charset val="204"/>
      </rPr>
      <t xml:space="preserve"> </t>
    </r>
    <r>
      <rPr>
        <u/>
        <sz val="9"/>
        <color rgb="FF0000FF"/>
        <rFont val="Arial"/>
        <family val="2"/>
        <charset val="204"/>
      </rPr>
      <t>(Подробнее)</t>
    </r>
  </si>
  <si>
    <r>
      <t>Нагрузки для устойчивости</t>
    </r>
    <r>
      <rPr>
        <u/>
        <sz val="9"/>
        <color theme="10"/>
        <rFont val="Arial"/>
        <family val="2"/>
        <charset val="204"/>
      </rPr>
      <t xml:space="preserve"> </t>
    </r>
    <r>
      <rPr>
        <u/>
        <sz val="9"/>
        <color rgb="FF0000FF"/>
        <rFont val="Arial"/>
        <family val="2"/>
        <charset val="204"/>
      </rPr>
      <t>(Подробнее)</t>
    </r>
  </si>
  <si>
    <r>
      <t>Настройки оформления схемы</t>
    </r>
    <r>
      <rPr>
        <u/>
        <sz val="9"/>
        <color theme="10"/>
        <rFont val="Arial"/>
        <family val="2"/>
        <charset val="204"/>
      </rPr>
      <t xml:space="preserve"> </t>
    </r>
    <r>
      <rPr>
        <u/>
        <sz val="9"/>
        <color rgb="FF0000FF"/>
        <rFont val="Arial"/>
        <family val="2"/>
        <charset val="204"/>
      </rPr>
      <t>(Подробнее)</t>
    </r>
  </si>
  <si>
    <t>Расчетный снимок Results: элементы, геометрия, свойства сечения, диаграммы материалов и аннотации</t>
  </si>
  <si>
    <t>RunID</t>
  </si>
  <si>
    <t>LoopID</t>
  </si>
  <si>
    <t>SegmentID</t>
  </si>
  <si>
    <t>Sequence</t>
  </si>
  <si>
    <t>LoopRole</t>
  </si>
  <si>
    <t>SegmentType</t>
  </si>
  <si>
    <t>StartX</t>
  </si>
  <si>
    <t>StartY</t>
  </si>
  <si>
    <t>EndX</t>
  </si>
  <si>
    <t>EndY</t>
  </si>
  <si>
    <t>CenterX</t>
  </si>
  <si>
    <t>CenterY</t>
  </si>
  <si>
    <t>Radius</t>
  </si>
  <si>
    <t>SweepAngle, rad</t>
  </si>
  <si>
    <t>SourceID</t>
  </si>
  <si>
    <t>LengthUnit (SectionXY)</t>
  </si>
  <si>
    <t>Достоверные контуры и отверстия сечения</t>
  </si>
  <si>
    <t>RoundedRectangle</t>
  </si>
  <si>
    <t>HollowRectangle</t>
  </si>
  <si>
    <t>General</t>
  </si>
  <si>
    <t>Edges</t>
  </si>
  <si>
    <t>2. Участки контура</t>
  </si>
  <si>
    <t>Участок</t>
  </si>
  <si>
    <t>Размер</t>
  </si>
  <si>
    <t>Диаметр D из General; это контрольный размер, а не длина окружности или линии арматуры.</t>
  </si>
  <si>
    <t>R1: сверху</t>
  </si>
  <si>
    <t>Размер B1 из General; отдельное армирование стороны прямоугольника R1.</t>
  </si>
  <si>
    <t>R1: снизу</t>
  </si>
  <si>
    <t>R1: слева</t>
  </si>
  <si>
    <t>Размер H1 из General; отдельное армирование стороны прямоугольника R1.</t>
  </si>
  <si>
    <t>R1: справа</t>
  </si>
  <si>
    <t>Размер B2 из General; отдельное армирование стороны прямоугольника R2.</t>
  </si>
  <si>
    <t>Размер H2 из General; отдельное армирование стороны прямоугольника R2.</t>
  </si>
  <si>
    <t>Left.Type</t>
  </si>
  <si>
    <t>Left.W</t>
  </si>
  <si>
    <t>Left.R1</t>
  </si>
  <si>
    <t>Left.R2</t>
  </si>
  <si>
    <t>Right.Type</t>
  </si>
  <si>
    <t>Right.W</t>
  </si>
  <si>
    <t>Right.R1</t>
  </si>
  <si>
    <t>Right.R2</t>
  </si>
  <si>
    <t>сверху</t>
  </si>
  <si>
    <t>Габарит стороны до учёта скруглений; параметры армирования задаются в общей таблице.</t>
  </si>
  <si>
    <t>снизу</t>
  </si>
  <si>
    <t>слева</t>
  </si>
  <si>
    <t>справа</t>
  </si>
  <si>
    <t>Отверстие: сверху</t>
  </si>
  <si>
    <t>Отверстие: снизу</t>
  </si>
  <si>
    <t>1. Основное армирование</t>
  </si>
  <si>
    <t>as — от края бетона до оси; s0/s1 — отступы вдоль линии размещения.</t>
  </si>
  <si>
    <t>2. Дополнительное армирование</t>
  </si>
  <si>
    <t>Смещения 2/3 отсчитываются независимо от основного ряда; 0 или пустой диаметр отключает ряд.</t>
  </si>
  <si>
    <t>General содержит размеры сечения. Edges перечисляет участки с отдельным армированием; столбец «Размер» ссылается на H, B или D из General. Основное и дополнительное армирование задаются в общей таблице справа, в блоках Main и Extra.</t>
  </si>
  <si>
    <t>В General параметр XOffset задаёт смещение верхнего прямоугольника вправо относительно нижнего; используется для TwoRectangles. Прямоугольники должны иметь общий участок по X.</t>
  </si>
  <si>
    <t>Выберите Geometry.Type = HollowRectangle. B/H/R — наружные ширина, высота и радиус углов. В General Bo/Ho/Ro — размеры и радиус отверстия; Xo/Yo — смещение его центра вправо и вверх относительно центра наружного контура. Нулевой радиус означает прямой угол.</t>
  </si>
  <si>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</si>
  <si>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</si>
  <si>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t>Форма слева</t>
  </si>
  <si>
    <t>Вынос слева</t>
  </si>
  <si>
    <t>Радиус R1 слева</t>
  </si>
  <si>
    <t>Радиус R2 слева</t>
  </si>
  <si>
    <t>Форма справа</t>
  </si>
  <si>
    <t>Вынос справа</t>
  </si>
  <si>
    <t>Радиус R1 справа</t>
  </si>
  <si>
    <t>Радиус R2 справа</t>
  </si>
  <si>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</si>
  <si>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</si>
  <si>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Армирование выбранного сечения</t>
    </r>
    <r>
      <rPr>
        <u/>
        <sz val="11"/>
        <color theme="10"/>
        <rFont val="Calibri"/>
        <family val="2"/>
        <charset val="204"/>
        <scheme val="minor"/>
      </rPr>
      <t xml:space="preserve"> </t>
    </r>
    <r>
      <rPr>
        <u/>
        <sz val="11"/>
        <color rgb="FF0000FF"/>
        <rFont val="Calibri"/>
        <family val="2"/>
        <charset val="204"/>
        <scheme val="minor"/>
      </rPr>
      <t>(Подробнее)</t>
    </r>
  </si>
  <si>
    <t>Структура штатных таблиц Config рекомендуется для новых сечений: под неё готов универсальный CSectionInputReader. В General задаются все размеры, в Edges перечисляются участки с отдельным армированием. Столбец «Размер» ссылается на H, B или D из General и не задаёт длину линии центров стержней. Например, `context.Reader("rngMyGeometry").PositiveLength("General", "B")` читает ширину B и переводит её в мм. Русские подписи и порядок строк не участвуют в поиске.</t>
  </si>
  <si>
    <t>Основное и дополнительное армирование находятся в общей таблице rngRebarInput. Формулы подставляют ключи вида MySection.Top из выбранного типа и его Edges. Для чтения используют `context.Reader("rngRebarInput", "MySection.")`: после задания префикса можно обращаться к строке Top в блоках Main и Extra. В реестре рецепту указывают обе входные таблицы. При смене типа ключи обновляются, а введённые параметры армирования остаются для ручного изменения.</t>
  </si>
  <si>
    <t>Доступны Circle, RoundedRectangle, HollowRectangle и RectSet. Таблицы геометрии идут друг под другом, общая таблица армирования — справа. Ключи берутся формулами из Edges; ввод при смене типа сохраняется. Серым выделены строки без участка и n у отверстия HollowRectangle. Оранжевым — доступные поля ввода, включая необязательные.</t>
  </si>
  <si>
    <t>Для сторон отверстия поле n выделено серым: его значение не используется, стержни проецируются с соответствующего наружного ряда. Диаметр, as и концевые отступы задаются независимо. Если наружный ряд отключён, соответствующий ряд отверстия также не создаётся. Внутренние as нужны для ограничения линий у отверстия и читаются даже при выключенных рядах.</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</si>
</sst>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
  </numFmts>
  <fonts count="27" x14ac:knownFonts="1">
    <font>
      <sz val="11"/>
      <color theme="1"/>
      <name val="Calibri"/>
      <family val="2"/>
      <charset val="204"/>
      <scheme val="minor"/>
    </font>
    <font>
      <b/>
      <sz val="11"/>
      <color theme="1"/>
      <name val="Calibri"/>
      <family val="2"/>
      <charset val="204"/>
      <scheme val="minor"/>
    </font>
    <font>
      <sz val="9"/>
      <color theme="1"/>
      <name val="Arial"/>
      <family val="2"/>
      <charset val="204"/>
    </font>
    <font>
      <sz val="9"/>
      <color rgb="FF000000"/>
      <name val="Arial"/>
      <family val="2"/>
      <charset val="204"/>
    </font>
    <font>
      <b/>
      <sz val="9"/>
      <color rgb="FF000000"/>
      <name val="Arial"/>
      <family val="2"/>
      <charset val="204"/>
    </font>
    <font>
      <i/>
      <sz val="9"/>
      <color rgb="FF666666"/>
      <name val="Arial"/>
      <family val="2"/>
      <charset val="204"/>
    </font>
    <font>
      <sz val="9"/>
      <color rgb="FF666666"/>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b/>
      <sz val="10"/>
      <color rgb="FFFF0000"/>
      <name val="Arial"/>
      <family val="2"/>
      <charset val="204"/>
    </font>
    <font>
      <i/>
      <sz val="12"/>
      <color theme="1"/>
      <name val="Arial"/>
      <family val="2"/>
      <charset val="204"/>
    </font>
    <font>
      <b/>
      <sz val="15"/>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sz val="11"/>
      <color rgb="FF000000"/>
      <name val="Arial"/>
      <family val="2"/>
      <charset val="204"/>
    </font>
    <font>
      <b/>
      <sz val="13"/>
      <color rgb="FF000000"/>
      <name val="Arial"/>
      <family val="2"/>
      <charset val="204"/>
    </font>
    <font>
      <b/>
      <sz val="16"/>
      <color rgb="FF000000"/>
      <name val="Arial"/>
      <family val="2"/>
      <charset val="204"/>
    </font>
    <font>
      <sz val="11"/>
      <color rgb="FF000000"/>
      <name val="Consolas"/>
      <family val="3"/>
      <charset val="204"/>
    </font>
    <font>
      <u/>
      <sz val="9"/>
      <color theme="10"/>
      <name val="Arial"/>
      <family val="2"/>
      <charset val="204"/>
    </font>
    <font>
      <u/>
      <sz val="9"/>
      <color rgb="FF0000FF"/>
      <name val="Arial"/>
      <family val="2"/>
      <charset val="204"/>
    </font>
    <font>
      <b/>
      <sz val="12"/>
      <color rgb="FFFF0000"/>
      <name val="Arial"/>
      <family val="2"/>
      <charset val="204"/>
    </font>
  </fonts>
  <fills count="8">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FFFFF"/>
        <bgColor indexed="64"/>
      </patternFill>
    </fill>
    <fill>
      <patternFill patternType="solid">
        <fgColor rgb="FFFAFAFA"/>
        <bgColor indexed="64"/>
      </patternFill>
    </fill>
    <fill>
      <patternFill patternType="solid">
        <fgColor rgb="FFBDD7EE"/>
        <bgColor indexed="64"/>
      </patternFill>
    </fill>
    <fill>
      <patternFill patternType="solid">
        <fgColor rgb="FFFFF2E6"/>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rgb="FFC0C0C0"/>
      </left>
      <right style="thin">
        <color rgb="FFC0C0C0"/>
      </right>
      <top style="thin">
        <color rgb="FFC0C0C0"/>
      </top>
      <bottom style="thin">
        <color rgb="FFC0C0C0"/>
      </bottom>
      <diagonal/>
    </border>
    <border>
      <left style="dashed">
        <color rgb="FF000000"/>
      </left>
      <right style="dashed">
        <color rgb="FF000000"/>
      </right>
      <top style="dashed">
        <color rgb="FF000000"/>
      </top>
      <bottom style="dashed">
        <color rgb="FF000000"/>
      </bottom>
      <diagonal/>
    </border>
    <border>
      <left style="dashed">
        <color rgb="FF000000"/>
      </left>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7" fillId="0" borderId="0" applyNumberFormat="0" applyFill="0" applyBorder="0" applyAlignment="0" applyProtection="0"/>
  </cellStyleXfs>
  <cellXfs count="82">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3" borderId="3" xfId="0" applyFont="1" applyFill="1" applyBorder="1" applyAlignment="1">
      <alignment horizontal="center" vertical="center"/>
    </xf>
    <xf numFmtId="0" fontId="3" fillId="4" borderId="3" xfId="0" applyFont="1" applyFill="1" applyBorder="1" applyAlignment="1">
      <alignment horizontal="center" vertical="center"/>
    </xf>
    <xf numFmtId="0" fontId="4" fillId="2" borderId="3" xfId="0" applyFont="1" applyFill="1" applyBorder="1" applyAlignment="1">
      <alignment horizontal="center" vertical="center"/>
    </xf>
    <xf numFmtId="0" fontId="4" fillId="2" borderId="3" xfId="0" applyFont="1" applyFill="1" applyBorder="1" applyAlignment="1">
      <alignment horizontal="right" vertical="center"/>
    </xf>
    <xf numFmtId="0" fontId="5" fillId="3" borderId="3" xfId="0" applyFont="1" applyFill="1" applyBorder="1" applyAlignment="1">
      <alignment horizontal="center" vertical="center"/>
    </xf>
    <xf numFmtId="0" fontId="5" fillId="3" borderId="3" xfId="0" applyFont="1" applyFill="1" applyBorder="1" applyAlignment="1">
      <alignment horizontal="right" vertical="center"/>
    </xf>
    <xf numFmtId="0" fontId="3" fillId="4" borderId="3" xfId="0" applyFont="1" applyFill="1" applyBorder="1" applyAlignment="1">
      <alignment horizontal="right" vertical="center"/>
    </xf>
    <xf numFmtId="0" fontId="6" fillId="4" borderId="3" xfId="0" applyFont="1" applyFill="1" applyBorder="1" applyAlignment="1">
      <alignment horizontal="center" vertical="center"/>
    </xf>
    <xf numFmtId="0" fontId="6" fillId="4" borderId="3" xfId="0" applyFont="1" applyFill="1" applyBorder="1" applyAlignment="1">
      <alignment horizontal="right" vertical="center"/>
    </xf>
    <xf numFmtId="0" fontId="8" fillId="0" borderId="0" xfId="0" applyFont="1"/>
    <xf numFmtId="0" fontId="8" fillId="2" borderId="1" xfId="0" applyFont="1" applyFill="1" applyBorder="1"/>
    <xf numFmtId="0" fontId="2" fillId="0" borderId="1" xfId="0" applyFont="1" applyBorder="1"/>
    <xf numFmtId="0" fontId="8" fillId="2" borderId="3" xfId="0" applyFont="1" applyFill="1" applyBorder="1"/>
    <xf numFmtId="0" fontId="8" fillId="2" borderId="3" xfId="0" applyFont="1" applyFill="1" applyBorder="1" applyAlignment="1">
      <alignment horizontal="center" vertical="center"/>
    </xf>
    <xf numFmtId="0" fontId="8" fillId="2" borderId="3" xfId="0" applyFont="1" applyFill="1" applyBorder="1" applyAlignment="1">
      <alignment horizontal="left"/>
    </xf>
    <xf numFmtId="0" fontId="2" fillId="0" borderId="3" xfId="0" applyFont="1" applyBorder="1"/>
    <xf numFmtId="0" fontId="9" fillId="3" borderId="3" xfId="0" applyFont="1" applyFill="1" applyBorder="1"/>
    <xf numFmtId="0" fontId="9" fillId="3" borderId="3" xfId="0" applyFont="1" applyFill="1" applyBorder="1" applyAlignment="1">
      <alignment horizontal="center" vertical="center"/>
    </xf>
    <xf numFmtId="0" fontId="8" fillId="2" borderId="4" xfId="0" applyFont="1" applyFill="1" applyBorder="1" applyAlignment="1">
      <alignment horizontal="left"/>
    </xf>
    <xf numFmtId="0" fontId="2" fillId="0" borderId="4" xfId="0" applyFont="1" applyBorder="1" applyAlignment="1">
      <alignment horizontal="left"/>
    </xf>
    <xf numFmtId="0" fontId="9" fillId="3" borderId="4" xfId="0" applyFont="1" applyFill="1" applyBorder="1" applyAlignment="1">
      <alignment horizontal="left"/>
    </xf>
    <xf numFmtId="0" fontId="2" fillId="3" borderId="3" xfId="0" applyFont="1" applyFill="1" applyBorder="1" applyAlignment="1">
      <alignment horizontal="center" vertical="center"/>
    </xf>
    <xf numFmtId="0" fontId="8" fillId="2" borderId="4" xfId="0" applyFont="1" applyFill="1" applyBorder="1" applyAlignment="1">
      <alignment horizontal="center" vertical="center"/>
    </xf>
    <xf numFmtId="0" fontId="2" fillId="3" borderId="4" xfId="0" applyFont="1" applyFill="1" applyBorder="1" applyAlignment="1">
      <alignment horizontal="center" vertical="center"/>
    </xf>
    <xf numFmtId="0" fontId="8" fillId="2" borderId="4" xfId="0" applyFont="1" applyFill="1" applyBorder="1"/>
    <xf numFmtId="0" fontId="9" fillId="3" borderId="4" xfId="0" applyFont="1" applyFill="1" applyBorder="1" applyAlignment="1">
      <alignment horizontal="center" vertical="center"/>
    </xf>
    <xf numFmtId="49" fontId="2" fillId="0" borderId="3" xfId="0" applyNumberFormat="1" applyFont="1" applyBorder="1" applyAlignment="1">
      <alignment horizontal="center" vertical="center"/>
    </xf>
    <xf numFmtId="0" fontId="10" fillId="0" borderId="0" xfId="0" applyFont="1"/>
    <xf numFmtId="0" fontId="10" fillId="0" borderId="0" xfId="0" applyFont="1" applyAlignment="1">
      <alignment wrapText="1"/>
    </xf>
    <xf numFmtId="0" fontId="10" fillId="0" borderId="5" xfId="0" applyFont="1" applyBorder="1" applyAlignment="1">
      <alignment vertical="top" wrapText="1"/>
    </xf>
    <xf numFmtId="0" fontId="11" fillId="3" borderId="5" xfId="0" applyFont="1" applyFill="1" applyBorder="1" applyAlignment="1">
      <alignment vertical="top" wrapText="1"/>
    </xf>
    <xf numFmtId="0" fontId="10" fillId="3" borderId="5" xfId="0" applyFont="1" applyFill="1" applyBorder="1" applyAlignment="1">
      <alignment vertical="top" wrapText="1"/>
    </xf>
    <xf numFmtId="0" fontId="11" fillId="2" borderId="5" xfId="0" applyFont="1" applyFill="1" applyBorder="1" applyAlignment="1">
      <alignment horizontal="left" vertical="top" wrapText="1"/>
    </xf>
    <xf numFmtId="0" fontId="11" fillId="0" borderId="5" xfId="0" applyFont="1" applyBorder="1" applyAlignment="1">
      <alignment vertical="top" wrapText="1"/>
    </xf>
    <xf numFmtId="0" fontId="10" fillId="0" borderId="5" xfId="0" applyFont="1" applyBorder="1" applyAlignment="1">
      <alignment horizontal="left" vertical="top" wrapText="1"/>
    </xf>
    <xf numFmtId="0" fontId="16" fillId="5" borderId="5" xfId="0" applyFont="1" applyFill="1" applyBorder="1" applyAlignment="1">
      <alignment horizontal="left" vertical="top" wrapText="1"/>
    </xf>
    <xf numFmtId="0" fontId="17" fillId="0" borderId="3" xfId="1" applyBorder="1" applyAlignment="1">
      <alignment horizontal="center" vertical="center"/>
    </xf>
    <xf numFmtId="0" fontId="18" fillId="3" borderId="0" xfId="1" applyFont="1" applyFill="1"/>
    <xf numFmtId="0" fontId="24" fillId="0" borderId="3" xfId="1" applyFont="1" applyBorder="1" applyAlignment="1">
      <alignment horizontal="center" vertical="center"/>
    </xf>
    <xf numFmtId="0" fontId="0" fillId="6" borderId="0" xfId="0" applyFill="1"/>
    <xf numFmtId="0" fontId="26" fillId="6" borderId="0" xfId="0" applyFont="1" applyFill="1" applyAlignment="1">
      <alignment horizontal="left" vertical="center"/>
    </xf>
    <xf numFmtId="0" fontId="1" fillId="0" borderId="2" xfId="0" applyFont="1" applyBorder="1"/>
    <xf numFmtId="0" fontId="2" fillId="0" borderId="3" xfId="0" applyFont="1" applyBorder="1" applyAlignment="1">
      <alignment horizontal="center" vertical="center"/>
    </xf>
    <xf numFmtId="0" fontId="8" fillId="2" borderId="3" xfId="0" applyFont="1" applyFill="1" applyBorder="1" applyAlignment="1">
      <alignment horizontal="center"/>
    </xf>
    <xf numFmtId="0" fontId="3" fillId="7" borderId="3" xfId="0" applyFont="1" applyFill="1" applyBorder="1" applyAlignment="1">
      <alignment horizontal="center" vertical="center"/>
    </xf>
    <xf numFmtId="164" fontId="2" fillId="7" borderId="3" xfId="0" applyNumberFormat="1" applyFont="1" applyFill="1" applyBorder="1" applyAlignment="1">
      <alignment horizontal="center" vertical="center"/>
    </xf>
    <xf numFmtId="0" fontId="2" fillId="7" borderId="4" xfId="0" applyFont="1" applyFill="1" applyBorder="1" applyAlignment="1">
      <alignment horizontal="center" vertical="center"/>
    </xf>
    <xf numFmtId="0" fontId="8" fillId="7" borderId="3" xfId="0" applyFont="1" applyFill="1" applyBorder="1" applyAlignment="1">
      <alignment horizontal="center" vertical="center"/>
    </xf>
    <xf numFmtId="0" fontId="8" fillId="7" borderId="4" xfId="0" applyFont="1" applyFill="1" applyBorder="1" applyAlignment="1">
      <alignment horizontal="center" vertical="center"/>
    </xf>
    <xf numFmtId="49" fontId="2" fillId="7" borderId="3" xfId="0" applyNumberFormat="1" applyFont="1" applyFill="1" applyBorder="1" applyAlignment="1">
      <alignment horizontal="center" vertical="center"/>
    </xf>
    <xf numFmtId="0" fontId="8" fillId="2" borderId="3" xfId="0" applyFont="1" applyFill="1" applyBorder="1" applyAlignment="1">
      <alignment horizontal="right"/>
    </xf>
    <xf numFmtId="0" fontId="9" fillId="3" borderId="3" xfId="0" applyFont="1" applyFill="1" applyBorder="1" applyAlignment="1">
      <alignment horizontal="right"/>
    </xf>
    <xf numFmtId="0" fontId="2" fillId="0" borderId="3" xfId="0" applyFont="1" applyBorder="1" applyAlignment="1">
      <alignment horizontal="right"/>
    </xf>
    <xf numFmtId="0" fontId="2" fillId="0" borderId="3" xfId="0" applyFont="1" applyBorder="1" applyAlignment="1">
      <alignment horizontal="center" vertical="center"/>
    </xf>
    <xf numFmtId="0" fontId="2" fillId="7" borderId="3" xfId="0" applyFont="1" applyFill="1" applyBorder="1" applyAlignment="1">
      <alignment horizontal="center" vertical="center"/>
    </xf>
    <xf numFmtId="0" fontId="18" fillId="3" borderId="0" xfId="1" applyFont="1" applyFill="1"/>
    <xf numFmtId="0" fontId="2" fillId="0" borderId="0" xfId="0" applyFont="1"/>
    <xf numFmtId="0" fontId="3" fillId="3" borderId="0" xfId="1" applyFont="1" applyFill="1"/>
    <xf numFmtId="0" fontId="8" fillId="2" borderId="3" xfId="0" applyFont="1" applyFill="1" applyBorder="1" applyAlignment="1">
      <alignment horizontal="center"/>
    </xf>
    <xf numFmtId="0" fontId="8" fillId="2" borderId="4" xfId="0" applyFont="1" applyFill="1" applyBorder="1" applyAlignment="1">
      <alignment horizontal="center"/>
    </xf>
    <xf numFmtId="0" fontId="2" fillId="7" borderId="3" xfId="0" applyFont="1" applyFill="1" applyBorder="1" applyAlignment="1">
      <alignment horizontal="center" vertical="center"/>
    </xf>
    <xf numFmtId="0" fontId="4" fillId="3" borderId="3" xfId="0" applyFont="1" applyFill="1" applyBorder="1" applyAlignment="1">
      <alignment horizontal="left" vertical="center"/>
    </xf>
    <xf numFmtId="0" fontId="18" fillId="0" borderId="0" xfId="1" applyFont="1"/>
    <xf numFmtId="0" fontId="0" fillId="0" borderId="0" xfId="0"/>
    <xf numFmtId="49" fontId="20" fillId="0" borderId="5" xfId="0" applyNumberFormat="1" applyFont="1" applyFill="1" applyBorder="1" applyAlignment="1">
      <alignment horizontal="left" vertical="top" wrapText="1"/>
    </xf>
    <xf numFmtId="0" fontId="7" fillId="3" borderId="5" xfId="0" applyFont="1" applyFill="1" applyBorder="1" applyAlignment="1">
      <alignment horizontal="left" vertical="top" wrapText="1"/>
    </xf>
    <xf numFmtId="49" fontId="10" fillId="0" borderId="5" xfId="0" applyNumberFormat="1" applyFont="1" applyBorder="1" applyAlignment="1">
      <alignment vertical="top" wrapText="1"/>
    </xf>
    <xf numFmtId="0" fontId="12" fillId="3" borderId="5" xfId="0" applyFont="1" applyFill="1" applyBorder="1" applyAlignment="1">
      <alignment horizontal="left" vertical="top" wrapText="1"/>
    </xf>
    <xf numFmtId="49" fontId="11" fillId="0" borderId="5" xfId="0" applyNumberFormat="1" applyFont="1" applyBorder="1" applyAlignment="1">
      <alignment vertical="top" wrapText="1"/>
    </xf>
    <xf numFmtId="49" fontId="13" fillId="0" borderId="5" xfId="0" applyNumberFormat="1" applyFont="1" applyBorder="1" applyAlignment="1">
      <alignment vertical="top" wrapText="1"/>
    </xf>
    <xf numFmtId="0" fontId="14" fillId="5" borderId="5" xfId="0" applyFont="1" applyFill="1" applyBorder="1" applyAlignment="1">
      <alignment horizontal="center" vertical="top" wrapText="1"/>
    </xf>
    <xf numFmtId="0" fontId="15" fillId="3" borderId="5" xfId="0" applyFont="1" applyFill="1" applyBorder="1" applyAlignment="1">
      <alignment horizontal="left" vertical="top" wrapText="1"/>
    </xf>
    <xf numFmtId="0" fontId="11" fillId="3" borderId="5" xfId="0" applyFont="1" applyFill="1" applyBorder="1" applyAlignment="1">
      <alignment vertical="top"/>
    </xf>
    <xf numFmtId="49" fontId="22" fillId="3" borderId="5" xfId="0" applyNumberFormat="1" applyFont="1" applyFill="1" applyBorder="1" applyAlignment="1">
      <alignment horizontal="left" vertical="top" wrapText="1"/>
    </xf>
    <xf numFmtId="49" fontId="21" fillId="2" borderId="5" xfId="0" applyNumberFormat="1" applyFont="1" applyFill="1" applyBorder="1" applyAlignment="1">
      <alignment horizontal="left" vertical="top" wrapText="1"/>
    </xf>
    <xf numFmtId="49" fontId="23" fillId="3" borderId="5" xfId="0" applyNumberFormat="1" applyFont="1" applyFill="1" applyBorder="1" applyAlignment="1">
      <alignment horizontal="left" vertical="top" wrapText="1"/>
    </xf>
    <xf numFmtId="0" fontId="1" fillId="0" borderId="0" xfId="0" applyFont="1"/>
    <xf numFmtId="0" fontId="2" fillId="7" borderId="3" xfId="0" applyFont="1" applyFill="1" applyBorder="1" applyAlignment="1">
      <alignment horizontal="left"/>
    </xf>
  </cellXfs>
  <cellStyles count="2">
    <cellStyle name="Гиперссылка" xfId="1" builtinId="8"/>
    <cellStyle name="Обычный" xfId="0" builtinId="0"/>
  </cellStyles>
  <dxfs count="9">
    <dxf>
      <fill>
        <patternFill>
          <bgColor rgb="FFE6E6E6"/>
        </patternFill>
      </fill>
    </dxf>
    <dxf>
      <fill>
        <patternFill>
          <bgColor rgb="FFE6E6E6"/>
        </patternFill>
      </fill>
    </dxf>
    <dxf>
      <fill>
        <patternFill>
          <bgColor rgb="FFE6E6E6"/>
        </patternFill>
      </fill>
    </dxf>
    <dxf>
      <fill>
        <patternFill>
          <bgColor rgb="FFE6E6E6"/>
        </patternFill>
      </fill>
    </dxf>
    <dxf>
      <fill>
        <patternFill>
          <bgColor rgb="FFE6E6E6"/>
        </patternFill>
      </fill>
    </dxf>
    <dxf>
      <fill>
        <patternFill>
          <bgColor rgb="FFE6E6E6"/>
        </patternFill>
      </fill>
    </dxf>
    <dxf>
      <fill>
        <patternFill>
          <bgColor rgb="FFE6E6E6"/>
        </patternFill>
      </fill>
    </dxf>
    <dxf>
      <fill>
        <patternFill>
          <bgColor rgb="FFE6E6E6"/>
        </patternFill>
      </fill>
    </dxf>
    <dxf>
      <fill>
        <patternFill>
          <bgColor rgb="FFE6E6E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-15.565</c:v>
                </c:pt>
                <c:pt idx="1">
                  <c:v>-15.5</c:v>
                </c:pt>
                <c:pt idx="2">
                  <c:v>0</c:v>
                </c:pt>
                <c:pt idx="3">
                  <c:v>1.1000000000000001</c:v>
                </c:pt>
                <c:pt idx="4">
                  <c:v>1.1022750000000001</c:v>
                </c:pt>
              </c:numCache>
            </c:numRef>
          </c:yVal>
          <c:smooth val="0"/>
          <c:extLst>
            <c:ext xmlns:c16="http://schemas.microsoft.com/office/drawing/2014/chart" uri="{C3380CC4-5D6E-409C-BE32-E72D297353CC}">
              <c16:uniqueId val="{00000001-5136-4EFB-B254-E7C91965B528}"/>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-15.54875</c:v>
                </c:pt>
                <c:pt idx="1">
                  <c:v>-15.5</c:v>
                </c:pt>
                <c:pt idx="2">
                  <c:v>-9.2999999999999989</c:v>
                </c:pt>
                <c:pt idx="3">
                  <c:v>0</c:v>
                </c:pt>
                <c:pt idx="4">
                  <c:v>0.66</c:v>
                </c:pt>
                <c:pt idx="5">
                  <c:v>1.1000000000000001</c:v>
                </c:pt>
                <c:pt idx="6">
                  <c:v>1.1016250000000001</c:v>
                </c:pt>
              </c:numCache>
            </c:numRef>
          </c:yVal>
          <c:smooth val="0"/>
          <c:extLst>
            <c:ext xmlns:c16="http://schemas.microsoft.com/office/drawing/2014/chart" uri="{C3380CC4-5D6E-409C-BE32-E72D297353CC}">
              <c16:uniqueId val="{00000002-5136-4EFB-B254-E7C91965B528}"/>
            </c:ext>
          </c:extLst>
        </c:ser>
        <c:dLbls>
          <c:showLegendKey val="0"/>
          <c:showVal val="0"/>
          <c:showCatName val="0"/>
          <c:showSerName val="0"/>
          <c:showPercent val="0"/>
          <c:showBubbleSize val="0"/>
        </c:dLbls>
        <c:axId val="281339664"/>
        <c:axId val="281341960"/>
      </c:scatterChart>
      <c:valAx>
        <c:axId val="28133966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1341960"/>
        <c:crossesAt val="0"/>
        <c:crossBetween val="midCat"/>
      </c:valAx>
      <c:valAx>
        <c:axId val="281341960"/>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8133966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-354.65</c:v>
                </c:pt>
                <c:pt idx="1">
                  <c:v>-350</c:v>
                </c:pt>
                <c:pt idx="2">
                  <c:v>0</c:v>
                </c:pt>
                <c:pt idx="3">
                  <c:v>350</c:v>
                </c:pt>
                <c:pt idx="4">
                  <c:v>354.65</c:v>
                </c:pt>
              </c:numCache>
            </c:numRef>
          </c:yVal>
          <c:smooth val="0"/>
          <c:extLst>
            <c:ext xmlns:c16="http://schemas.microsoft.com/office/drawing/2014/chart" uri="{C3380CC4-5D6E-409C-BE32-E72D297353CC}">
              <c16:uniqueId val="{00000001-677C-4BE2-AC67-D83BCE9161BD}"/>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-386.81500000000005</c:v>
                </c:pt>
                <c:pt idx="1">
                  <c:v>-385.00000000000006</c:v>
                </c:pt>
                <c:pt idx="2">
                  <c:v>-350</c:v>
                </c:pt>
                <c:pt idx="3">
                  <c:v>-315</c:v>
                </c:pt>
                <c:pt idx="4">
                  <c:v>0</c:v>
                </c:pt>
                <c:pt idx="5">
                  <c:v>315</c:v>
                </c:pt>
                <c:pt idx="6">
                  <c:v>350</c:v>
                </c:pt>
                <c:pt idx="7">
                  <c:v>385.00000000000006</c:v>
                </c:pt>
                <c:pt idx="8">
                  <c:v>386.81500000000005</c:v>
                </c:pt>
              </c:numCache>
            </c:numRef>
          </c:yVal>
          <c:smooth val="0"/>
          <c:extLst>
            <c:ext xmlns:c16="http://schemas.microsoft.com/office/drawing/2014/chart" uri="{C3380CC4-5D6E-409C-BE32-E72D297353CC}">
              <c16:uniqueId val="{00000002-677C-4BE2-AC67-D83BCE9161BD}"/>
            </c:ext>
          </c:extLst>
        </c:ser>
        <c:dLbls>
          <c:showLegendKey val="0"/>
          <c:showVal val="0"/>
          <c:showCatName val="0"/>
          <c:showSerName val="0"/>
          <c:showPercent val="0"/>
          <c:showBubbleSize val="0"/>
        </c:dLbls>
        <c:axId val="281336712"/>
        <c:axId val="281339992"/>
      </c:scatterChart>
      <c:valAx>
        <c:axId val="281336712"/>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1339992"/>
        <c:crossesAt val="0"/>
        <c:crossBetween val="midCat"/>
      </c:valAx>
      <c:valAx>
        <c:axId val="281339992"/>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81336712"/>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55" Type="http://schemas.openxmlformats.org/officeDocument/2006/relationships/image" Target="../media/image55.png"/><Relationship Id="rId63" Type="http://schemas.openxmlformats.org/officeDocument/2006/relationships/image" Target="../media/image63.png"/><Relationship Id="rId68" Type="http://schemas.openxmlformats.org/officeDocument/2006/relationships/image" Target="../media/image68.png"/><Relationship Id="rId7" Type="http://schemas.openxmlformats.org/officeDocument/2006/relationships/image" Target="../media/image7.png"/><Relationship Id="rId71" Type="http://schemas.openxmlformats.org/officeDocument/2006/relationships/image" Target="../media/image71.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61" Type="http://schemas.openxmlformats.org/officeDocument/2006/relationships/image" Target="../media/image61.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1" Type="http://schemas.openxmlformats.org/officeDocument/2006/relationships/image" Target="../media/image1.png"/><Relationship Id="rId6"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E114EF1F-9E76-4394-8D58-76A227A6E25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E0D532F8-3AE7-4BBF-A75D-8F9AC61C698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4273550</xdr:colOff>
      <xdr:row>97</xdr:row>
      <xdr:rowOff>47625</xdr:rowOff>
    </xdr:from>
    <xdr:to>
      <xdr:col>1</xdr:col>
      <xdr:colOff>7385050</xdr:colOff>
      <xdr:row>97</xdr:row>
      <xdr:rowOff>485775</xdr:rowOff>
    </xdr:to>
    <xdr:pic>
      <xdr:nvPicPr>
        <xdr:cNvPr id="3" name="NDMHelpFormula_001" descr="M_x = M_{x,user} + N·(Y_ref - Y_calc)">
          <a:extLst>
            <a:ext uri="{FF2B5EF4-FFF2-40B4-BE49-F238E27FC236}">
              <a16:creationId xmlns:a16="http://schemas.microsoft.com/office/drawing/2014/main" id="{D043DB89-0B6C-4648-99D4-631CE75651B2}"/>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88125" y="16325850"/>
          <a:ext cx="3111500" cy="438150"/>
        </a:xfrm>
        <a:prstGeom prst="rect">
          <a:avLst/>
        </a:prstGeom>
      </xdr:spPr>
    </xdr:pic>
    <xdr:clientData/>
  </xdr:twoCellAnchor>
  <xdr:twoCellAnchor>
    <xdr:from>
      <xdr:col>1</xdr:col>
      <xdr:colOff>4270375</xdr:colOff>
      <xdr:row>99</xdr:row>
      <xdr:rowOff>47627</xdr:rowOff>
    </xdr:from>
    <xdr:to>
      <xdr:col>1</xdr:col>
      <xdr:colOff>7388225</xdr:colOff>
      <xdr:row>99</xdr:row>
      <xdr:rowOff>485777</xdr:rowOff>
    </xdr:to>
    <xdr:pic>
      <xdr:nvPicPr>
        <xdr:cNvPr id="5" name="NDMHelpFormula_002" descr="M_y = M_{y,user} + N·(X_ref - X_calc)">
          <a:extLst>
            <a:ext uri="{FF2B5EF4-FFF2-40B4-BE49-F238E27FC236}">
              <a16:creationId xmlns:a16="http://schemas.microsoft.com/office/drawing/2014/main" id="{FB9B0AB3-5221-46FE-86D7-FEA6CBC55B4A}"/>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84950" y="17021177"/>
          <a:ext cx="3117850" cy="438150"/>
        </a:xfrm>
        <a:prstGeom prst="rect">
          <a:avLst/>
        </a:prstGeom>
      </xdr:spPr>
    </xdr:pic>
    <xdr:clientData/>
  </xdr:twoCellAnchor>
  <xdr:twoCellAnchor>
    <xdr:from>
      <xdr:col>1</xdr:col>
      <xdr:colOff>4467225</xdr:colOff>
      <xdr:row>101</xdr:row>
      <xdr:rowOff>47625</xdr:rowOff>
    </xdr:from>
    <xdr:to>
      <xdr:col>1</xdr:col>
      <xdr:colOff>7191375</xdr:colOff>
      <xdr:row>101</xdr:row>
      <xdr:rowOff>485775</xdr:rowOff>
    </xdr:to>
    <xdr:pic>
      <xdr:nvPicPr>
        <xdr:cNvPr id="7" name="NDMHelpFormula_003" descr="ε(x,y) = ε_0 + κ_x·y + κ_y·x">
          <a:extLst>
            <a:ext uri="{FF2B5EF4-FFF2-40B4-BE49-F238E27FC236}">
              <a16:creationId xmlns:a16="http://schemas.microsoft.com/office/drawing/2014/main" id="{1DA09C8B-BD38-4F58-AF91-C5416CD6B8DF}"/>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781800" y="17716500"/>
          <a:ext cx="2724150" cy="438150"/>
        </a:xfrm>
        <a:prstGeom prst="rect">
          <a:avLst/>
        </a:prstGeom>
      </xdr:spPr>
    </xdr:pic>
    <xdr:clientData/>
  </xdr:twoCellAnchor>
  <xdr:twoCellAnchor>
    <xdr:from>
      <xdr:col>1</xdr:col>
      <xdr:colOff>3041650</xdr:colOff>
      <xdr:row>105</xdr:row>
      <xdr:rowOff>47625</xdr:rowOff>
    </xdr:from>
    <xdr:to>
      <xdr:col>2</xdr:col>
      <xdr:colOff>701675</xdr:colOff>
      <xdr:row>105</xdr:row>
      <xdr:rowOff>485775</xdr:rowOff>
    </xdr:to>
    <xdr:pic>
      <xdr:nvPicPr>
        <xdr:cNvPr id="9" name="NDMHelpFormula_004" descr="|N_int - N| ≤ T_N;    |Mx_int - Mx| ≤ T_Mx;    |My_int - My| ≤ T_My">
          <a:extLst>
            <a:ext uri="{FF2B5EF4-FFF2-40B4-BE49-F238E27FC236}">
              <a16:creationId xmlns:a16="http://schemas.microsoft.com/office/drawing/2014/main" id="{A57D9A27-0D11-4A9F-A388-51837B6E4606}"/>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56225" y="18783300"/>
          <a:ext cx="5575300" cy="438150"/>
        </a:xfrm>
        <a:prstGeom prst="rect">
          <a:avLst/>
        </a:prstGeom>
      </xdr:spPr>
    </xdr:pic>
    <xdr:clientData/>
  </xdr:twoCellAnchor>
  <xdr:twoCellAnchor>
    <xdr:from>
      <xdr:col>1</xdr:col>
      <xdr:colOff>4743450</xdr:colOff>
      <xdr:row>136</xdr:row>
      <xdr:rowOff>47623</xdr:rowOff>
    </xdr:from>
    <xdr:to>
      <xdr:col>1</xdr:col>
      <xdr:colOff>6915150</xdr:colOff>
      <xdr:row>136</xdr:row>
      <xdr:rowOff>485773</xdr:rowOff>
    </xdr:to>
    <xdr:pic>
      <xdr:nvPicPr>
        <xdr:cNvPr id="11" name="NDMHelpFormula_005" descr="N(λ) = N_0 + λ·N_base">
          <a:extLst>
            <a:ext uri="{FF2B5EF4-FFF2-40B4-BE49-F238E27FC236}">
              <a16:creationId xmlns:a16="http://schemas.microsoft.com/office/drawing/2014/main" id="{946A840A-BB3C-4DC7-9DB0-9733E42EB808}"/>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58025" y="24507823"/>
          <a:ext cx="2171700" cy="438150"/>
        </a:xfrm>
        <a:prstGeom prst="rect">
          <a:avLst/>
        </a:prstGeom>
      </xdr:spPr>
    </xdr:pic>
    <xdr:clientData/>
  </xdr:twoCellAnchor>
  <xdr:twoCellAnchor>
    <xdr:from>
      <xdr:col>1</xdr:col>
      <xdr:colOff>3267075</xdr:colOff>
      <xdr:row>138</xdr:row>
      <xdr:rowOff>47625</xdr:rowOff>
    </xdr:from>
    <xdr:to>
      <xdr:col>2</xdr:col>
      <xdr:colOff>476250</xdr:colOff>
      <xdr:row>138</xdr:row>
      <xdr:rowOff>485775</xdr:rowOff>
    </xdr:to>
    <xdr:pic>
      <xdr:nvPicPr>
        <xdr:cNvPr id="13" name="NDMHelpFormula_006" descr="M_x(λ) = M_{x,0} + λ·M_{x,base};    M_y(λ) = M_{y,0} + λ·M_{y,base}">
          <a:extLst>
            <a:ext uri="{FF2B5EF4-FFF2-40B4-BE49-F238E27FC236}">
              <a16:creationId xmlns:a16="http://schemas.microsoft.com/office/drawing/2014/main" id="{8BF5826B-571D-4DA5-A381-46C4E450DBEA}"/>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581650" y="25203150"/>
          <a:ext cx="5124450" cy="438150"/>
        </a:xfrm>
        <a:prstGeom prst="rect">
          <a:avLst/>
        </a:prstGeom>
      </xdr:spPr>
    </xdr:pic>
    <xdr:clientData/>
  </xdr:twoCellAnchor>
  <xdr:twoCellAnchor>
    <xdr:from>
      <xdr:col>1</xdr:col>
      <xdr:colOff>4549775</xdr:colOff>
      <xdr:row>152</xdr:row>
      <xdr:rowOff>50800</xdr:rowOff>
    </xdr:from>
    <xdr:to>
      <xdr:col>1</xdr:col>
      <xdr:colOff>7108825</xdr:colOff>
      <xdr:row>152</xdr:row>
      <xdr:rowOff>787400</xdr:rowOff>
    </xdr:to>
    <xdr:pic>
      <xdr:nvPicPr>
        <xdr:cNvPr id="15" name="NDMHelpFormula_007" descr="max(|ε_b|/ε_{b,ult}; |ε_s|/ε_{s,ult}) = 1">
          <a:extLst>
            <a:ext uri="{FF2B5EF4-FFF2-40B4-BE49-F238E27FC236}">
              <a16:creationId xmlns:a16="http://schemas.microsoft.com/office/drawing/2014/main" id="{417F5104-FA92-4E34-A961-D32DEBBB34E7}"/>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864350" y="27892375"/>
          <a:ext cx="2559050" cy="736600"/>
        </a:xfrm>
        <a:prstGeom prst="rect">
          <a:avLst/>
        </a:prstGeom>
      </xdr:spPr>
    </xdr:pic>
    <xdr:clientData/>
  </xdr:twoCellAnchor>
  <xdr:twoCellAnchor>
    <xdr:from>
      <xdr:col>1</xdr:col>
      <xdr:colOff>4991100</xdr:colOff>
      <xdr:row>166</xdr:row>
      <xdr:rowOff>47625</xdr:rowOff>
    </xdr:from>
    <xdr:to>
      <xdr:col>1</xdr:col>
      <xdr:colOff>6667500</xdr:colOff>
      <xdr:row>166</xdr:row>
      <xdr:rowOff>485775</xdr:rowOff>
    </xdr:to>
    <xdr:pic>
      <xdr:nvPicPr>
        <xdr:cNvPr id="17" name="NDMHelpFormula_008" descr="SF_capacity = λ_ult">
          <a:extLst>
            <a:ext uri="{FF2B5EF4-FFF2-40B4-BE49-F238E27FC236}">
              <a16:creationId xmlns:a16="http://schemas.microsoft.com/office/drawing/2014/main" id="{87338FA7-691A-49D1-AF8A-2426E47A9D81}"/>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305675" y="30927675"/>
          <a:ext cx="1676400" cy="438150"/>
        </a:xfrm>
        <a:prstGeom prst="rect">
          <a:avLst/>
        </a:prstGeom>
      </xdr:spPr>
    </xdr:pic>
    <xdr:clientData/>
  </xdr:twoCellAnchor>
  <xdr:twoCellAnchor>
    <xdr:from>
      <xdr:col>1</xdr:col>
      <xdr:colOff>4454525</xdr:colOff>
      <xdr:row>182</xdr:row>
      <xdr:rowOff>47628</xdr:rowOff>
    </xdr:from>
    <xdr:to>
      <xdr:col>1</xdr:col>
      <xdr:colOff>7204075</xdr:colOff>
      <xdr:row>182</xdr:row>
      <xdr:rowOff>485778</xdr:rowOff>
    </xdr:to>
    <xdr:pic>
      <xdr:nvPicPr>
        <xdr:cNvPr id="19" name="NDMHelpFormula_009" descr="a_crc ≤ a_crc,ult      СП 63, п. 8.2.6, ф. (8.118)">
          <a:extLst>
            <a:ext uri="{FF2B5EF4-FFF2-40B4-BE49-F238E27FC236}">
              <a16:creationId xmlns:a16="http://schemas.microsoft.com/office/drawing/2014/main" id="{068F13EC-9537-460D-8A9D-47C28AE13031}"/>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69100" y="34118553"/>
          <a:ext cx="2749550" cy="438150"/>
        </a:xfrm>
        <a:prstGeom prst="rect">
          <a:avLst/>
        </a:prstGeom>
      </xdr:spPr>
    </xdr:pic>
    <xdr:clientData/>
  </xdr:twoCellAnchor>
  <xdr:twoCellAnchor>
    <xdr:from>
      <xdr:col>1</xdr:col>
      <xdr:colOff>3540125</xdr:colOff>
      <xdr:row>184</xdr:row>
      <xdr:rowOff>50797</xdr:rowOff>
    </xdr:from>
    <xdr:to>
      <xdr:col>2</xdr:col>
      <xdr:colOff>203200</xdr:colOff>
      <xdr:row>184</xdr:row>
      <xdr:rowOff>787397</xdr:rowOff>
    </xdr:to>
    <xdr:pic>
      <xdr:nvPicPr>
        <xdr:cNvPr id="21" name="NDMHelpFormula_010" descr="a_crc = φ_1·φ_2·φ_3·ψ_s · (σ_s) / (E_s) · l_s      СП 63, п. 8.2.15, ф. (8.128)">
          <a:extLst>
            <a:ext uri="{FF2B5EF4-FFF2-40B4-BE49-F238E27FC236}">
              <a16:creationId xmlns:a16="http://schemas.microsoft.com/office/drawing/2014/main" id="{B35FF20E-2A38-40A3-8106-AB51C2FEE086}"/>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854700" y="34817047"/>
          <a:ext cx="4578350" cy="736600"/>
        </a:xfrm>
        <a:prstGeom prst="rect">
          <a:avLst/>
        </a:prstGeom>
      </xdr:spPr>
    </xdr:pic>
    <xdr:clientData/>
  </xdr:twoCellAnchor>
  <xdr:twoCellAnchor>
    <xdr:from>
      <xdr:col>1</xdr:col>
      <xdr:colOff>2409825</xdr:colOff>
      <xdr:row>191</xdr:row>
      <xdr:rowOff>47622</xdr:rowOff>
    </xdr:from>
    <xdr:to>
      <xdr:col>3</xdr:col>
      <xdr:colOff>85725</xdr:colOff>
      <xdr:row>191</xdr:row>
      <xdr:rowOff>485772</xdr:rowOff>
    </xdr:to>
    <xdr:pic>
      <xdr:nvPicPr>
        <xdr:cNvPr id="23" name="NDMHelpFormula_011" descr="λ_crc ≤ 1: трещина образуется;    λ_crc &gt; 1: трещина еще не образуется">
          <a:extLst>
            <a:ext uri="{FF2B5EF4-FFF2-40B4-BE49-F238E27FC236}">
              <a16:creationId xmlns:a16="http://schemas.microsoft.com/office/drawing/2014/main" id="{21CC0450-3E8F-4824-A7BB-CD5871E22E0C}"/>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4724400" y="36671247"/>
          <a:ext cx="6838950" cy="438150"/>
        </a:xfrm>
        <a:prstGeom prst="rect">
          <a:avLst/>
        </a:prstGeom>
      </xdr:spPr>
    </xdr:pic>
    <xdr:clientData/>
  </xdr:twoCellAnchor>
  <xdr:twoCellAnchor>
    <xdr:from>
      <xdr:col>1</xdr:col>
      <xdr:colOff>4635500</xdr:colOff>
      <xdr:row>200</xdr:row>
      <xdr:rowOff>47625</xdr:rowOff>
    </xdr:from>
    <xdr:to>
      <xdr:col>1</xdr:col>
      <xdr:colOff>7023100</xdr:colOff>
      <xdr:row>200</xdr:row>
      <xdr:rowOff>485775</xdr:rowOff>
    </xdr:to>
    <xdr:pic>
      <xdr:nvPicPr>
        <xdr:cNvPr id="25" name="NDMHelpFormula_012" descr="N &gt; N_crc      СП 63, п. 8.2.4, ф. (8.117)">
          <a:extLst>
            <a:ext uri="{FF2B5EF4-FFF2-40B4-BE49-F238E27FC236}">
              <a16:creationId xmlns:a16="http://schemas.microsoft.com/office/drawing/2014/main" id="{CA1AA18A-C8CC-4475-A26D-AB367CC2FB2D}"/>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950075" y="38547675"/>
          <a:ext cx="2387600" cy="438150"/>
        </a:xfrm>
        <a:prstGeom prst="rect">
          <a:avLst/>
        </a:prstGeom>
      </xdr:spPr>
    </xdr:pic>
    <xdr:clientData/>
  </xdr:twoCellAnchor>
  <xdr:twoCellAnchor>
    <xdr:from>
      <xdr:col>1</xdr:col>
      <xdr:colOff>4127500</xdr:colOff>
      <xdr:row>202</xdr:row>
      <xdr:rowOff>47625</xdr:rowOff>
    </xdr:from>
    <xdr:to>
      <xdr:col>1</xdr:col>
      <xdr:colOff>7531100</xdr:colOff>
      <xdr:row>202</xdr:row>
      <xdr:rowOff>485775</xdr:rowOff>
    </xdr:to>
    <xdr:pic>
      <xdr:nvPicPr>
        <xdr:cNvPr id="27" name="NDMHelpFormula_013" descr="N_crc = A_red · R_bt,ser      СП 63, п. 8.2.13, ф. (8.127)">
          <a:extLst>
            <a:ext uri="{FF2B5EF4-FFF2-40B4-BE49-F238E27FC236}">
              <a16:creationId xmlns:a16="http://schemas.microsoft.com/office/drawing/2014/main" id="{5C89A7DE-8ED5-45C2-854F-78A98A19953E}"/>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42075" y="39243000"/>
          <a:ext cx="3403600" cy="438150"/>
        </a:xfrm>
        <a:prstGeom prst="rect">
          <a:avLst/>
        </a:prstGeom>
      </xdr:spPr>
    </xdr:pic>
    <xdr:clientData/>
  </xdr:twoCellAnchor>
  <xdr:twoCellAnchor>
    <xdr:from>
      <xdr:col>1</xdr:col>
      <xdr:colOff>4524375</xdr:colOff>
      <xdr:row>204</xdr:row>
      <xdr:rowOff>50800</xdr:rowOff>
    </xdr:from>
    <xdr:to>
      <xdr:col>1</xdr:col>
      <xdr:colOff>7134225</xdr:colOff>
      <xdr:row>204</xdr:row>
      <xdr:rowOff>787400</xdr:rowOff>
    </xdr:to>
    <xdr:pic>
      <xdr:nvPicPr>
        <xdr:cNvPr id="29" name="NDMHelpFormula_014" descr="A_red = A_b + A_s,total · E_s/E_b">
          <a:extLst>
            <a:ext uri="{FF2B5EF4-FFF2-40B4-BE49-F238E27FC236}">
              <a16:creationId xmlns:a16="http://schemas.microsoft.com/office/drawing/2014/main" id="{44101B57-FD15-4711-AB01-2FA808F18E96}"/>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838950" y="39941500"/>
          <a:ext cx="2609850" cy="736600"/>
        </a:xfrm>
        <a:prstGeom prst="rect">
          <a:avLst/>
        </a:prstGeom>
      </xdr:spPr>
    </xdr:pic>
    <xdr:clientData/>
  </xdr:twoCellAnchor>
  <xdr:twoCellAnchor>
    <xdr:from>
      <xdr:col>1</xdr:col>
      <xdr:colOff>5060950</xdr:colOff>
      <xdr:row>206</xdr:row>
      <xdr:rowOff>50800</xdr:rowOff>
    </xdr:from>
    <xdr:to>
      <xdr:col>1</xdr:col>
      <xdr:colOff>6597650</xdr:colOff>
      <xdr:row>206</xdr:row>
      <xdr:rowOff>787400</xdr:rowOff>
    </xdr:to>
    <xdr:pic>
      <xdr:nvPicPr>
        <xdr:cNvPr id="31" name="NDMHelpFormula_015" descr="λ_crc = (N_crc) / (N)">
          <a:extLst>
            <a:ext uri="{FF2B5EF4-FFF2-40B4-BE49-F238E27FC236}">
              <a16:creationId xmlns:a16="http://schemas.microsoft.com/office/drawing/2014/main" id="{2BDBBFE5-51C8-4B2E-867E-C4F0C8A4D801}"/>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375525" y="40941625"/>
          <a:ext cx="1536700" cy="736600"/>
        </a:xfrm>
        <a:prstGeom prst="rect">
          <a:avLst/>
        </a:prstGeom>
      </xdr:spPr>
    </xdr:pic>
    <xdr:clientData/>
  </xdr:twoCellAnchor>
  <xdr:twoCellAnchor>
    <xdr:from>
      <xdr:col>1</xdr:col>
      <xdr:colOff>4514850</xdr:colOff>
      <xdr:row>210</xdr:row>
      <xdr:rowOff>47622</xdr:rowOff>
    </xdr:from>
    <xdr:to>
      <xdr:col>1</xdr:col>
      <xdr:colOff>7143750</xdr:colOff>
      <xdr:row>210</xdr:row>
      <xdr:rowOff>485772</xdr:rowOff>
    </xdr:to>
    <xdr:pic>
      <xdr:nvPicPr>
        <xdr:cNvPr id="33" name="NDMHelpFormula_016" descr="ε_{bt,ult} = ε_{bt2}      СП 63, п. 8.2.14 и 8.1.30">
          <a:extLst>
            <a:ext uri="{FF2B5EF4-FFF2-40B4-BE49-F238E27FC236}">
              <a16:creationId xmlns:a16="http://schemas.microsoft.com/office/drawing/2014/main" id="{8EAC184A-FF6A-4536-B4F7-3763B95FE577}"/>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829425" y="42310047"/>
          <a:ext cx="2628900" cy="438150"/>
        </a:xfrm>
        <a:prstGeom prst="rect">
          <a:avLst/>
        </a:prstGeom>
      </xdr:spPr>
    </xdr:pic>
    <xdr:clientData/>
  </xdr:twoCellAnchor>
  <xdr:twoCellAnchor>
    <xdr:from>
      <xdr:col>1</xdr:col>
      <xdr:colOff>3603625</xdr:colOff>
      <xdr:row>213</xdr:row>
      <xdr:rowOff>50800</xdr:rowOff>
    </xdr:from>
    <xdr:to>
      <xdr:col>2</xdr:col>
      <xdr:colOff>139700</xdr:colOff>
      <xdr:row>213</xdr:row>
      <xdr:rowOff>787400</xdr:rowOff>
    </xdr:to>
    <xdr:pic>
      <xdr:nvPicPr>
        <xdr:cNvPr id="35" name="NDMHelpFormula_017" descr="ε_{bt,ult} = ε_{bt2} - (ε_{bt2} - ε_{bt0}) · ε_1/ε_2">
          <a:extLst>
            <a:ext uri="{FF2B5EF4-FFF2-40B4-BE49-F238E27FC236}">
              <a16:creationId xmlns:a16="http://schemas.microsoft.com/office/drawing/2014/main" id="{2DD3D2DC-7F66-4DAE-880B-29FF0C1D9478}"/>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918200" y="43170475"/>
          <a:ext cx="4451350" cy="736600"/>
        </a:xfrm>
        <a:prstGeom prst="rect">
          <a:avLst/>
        </a:prstGeom>
      </xdr:spPr>
    </xdr:pic>
    <xdr:clientData/>
  </xdr:twoCellAnchor>
  <xdr:twoCellAnchor>
    <xdr:from>
      <xdr:col>1</xdr:col>
      <xdr:colOff>4203700</xdr:colOff>
      <xdr:row>222</xdr:row>
      <xdr:rowOff>47625</xdr:rowOff>
    </xdr:from>
    <xdr:to>
      <xdr:col>1</xdr:col>
      <xdr:colOff>7454900</xdr:colOff>
      <xdr:row>222</xdr:row>
      <xdr:rowOff>485775</xdr:rowOff>
    </xdr:to>
    <xdr:pic>
      <xdr:nvPicPr>
        <xdr:cNvPr id="37" name="NDMHelpFormula_018" descr="h_bt = min(max(x_t; 2a_s); 0.5·h)">
          <a:extLst>
            <a:ext uri="{FF2B5EF4-FFF2-40B4-BE49-F238E27FC236}">
              <a16:creationId xmlns:a16="http://schemas.microsoft.com/office/drawing/2014/main" id="{85CBD5B0-5466-4B93-8140-6E6F9C49D215}"/>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6518275" y="45348525"/>
          <a:ext cx="3251200" cy="438150"/>
        </a:xfrm>
        <a:prstGeom prst="rect">
          <a:avLst/>
        </a:prstGeom>
      </xdr:spPr>
    </xdr:pic>
    <xdr:clientData/>
  </xdr:twoCellAnchor>
  <xdr:twoCellAnchor>
    <xdr:from>
      <xdr:col>1</xdr:col>
      <xdr:colOff>4762500</xdr:colOff>
      <xdr:row>231</xdr:row>
      <xdr:rowOff>50800</xdr:rowOff>
    </xdr:from>
    <xdr:to>
      <xdr:col>1</xdr:col>
      <xdr:colOff>6896100</xdr:colOff>
      <xdr:row>231</xdr:row>
      <xdr:rowOff>787400</xdr:rowOff>
    </xdr:to>
    <xdr:pic>
      <xdr:nvPicPr>
        <xdr:cNvPr id="39" name="NDMHelpFormula_019" descr="σ_s = (Σ(A_s,i · σ_s,i)) / (ΣA_s,i)">
          <a:extLst>
            <a:ext uri="{FF2B5EF4-FFF2-40B4-BE49-F238E27FC236}">
              <a16:creationId xmlns:a16="http://schemas.microsoft.com/office/drawing/2014/main" id="{A1CD6AF6-E1EC-476B-BE00-55595A9A931B}"/>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77075" y="47228125"/>
          <a:ext cx="2133600" cy="736600"/>
        </a:xfrm>
        <a:prstGeom prst="rect">
          <a:avLst/>
        </a:prstGeom>
      </xdr:spPr>
    </xdr:pic>
    <xdr:clientData/>
  </xdr:twoCellAnchor>
  <xdr:twoCellAnchor>
    <xdr:from>
      <xdr:col>1</xdr:col>
      <xdr:colOff>4752975</xdr:colOff>
      <xdr:row>234</xdr:row>
      <xdr:rowOff>50800</xdr:rowOff>
    </xdr:from>
    <xdr:to>
      <xdr:col>1</xdr:col>
      <xdr:colOff>6905625</xdr:colOff>
      <xdr:row>234</xdr:row>
      <xdr:rowOff>787400</xdr:rowOff>
    </xdr:to>
    <xdr:pic>
      <xdr:nvPicPr>
        <xdr:cNvPr id="41" name="NDMHelpFormula_020" descr="d_s,eq = (Σ(n_i·d_i^2)) / (Σ(n_i·d_i))">
          <a:extLst>
            <a:ext uri="{FF2B5EF4-FFF2-40B4-BE49-F238E27FC236}">
              <a16:creationId xmlns:a16="http://schemas.microsoft.com/office/drawing/2014/main" id="{9F1E442E-74A5-4244-BC29-3FA35B2B30DA}"/>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067550" y="48390175"/>
          <a:ext cx="2152650" cy="736600"/>
        </a:xfrm>
        <a:prstGeom prst="rect">
          <a:avLst/>
        </a:prstGeom>
      </xdr:spPr>
    </xdr:pic>
    <xdr:clientData/>
  </xdr:twoCellAnchor>
  <xdr:twoCellAnchor>
    <xdr:from>
      <xdr:col>1</xdr:col>
      <xdr:colOff>3971925</xdr:colOff>
      <xdr:row>237</xdr:row>
      <xdr:rowOff>50797</xdr:rowOff>
    </xdr:from>
    <xdr:to>
      <xdr:col>1</xdr:col>
      <xdr:colOff>7686675</xdr:colOff>
      <xdr:row>237</xdr:row>
      <xdr:rowOff>787397</xdr:rowOff>
    </xdr:to>
    <xdr:pic>
      <xdr:nvPicPr>
        <xdr:cNvPr id="43" name="NDMHelpFormula_021" descr="l_{s,0} = 0.5 · (A_bt) / (A_s) · d_s,eq      СП 63, п. 8.2.17, ф. (8.136)">
          <a:extLst>
            <a:ext uri="{FF2B5EF4-FFF2-40B4-BE49-F238E27FC236}">
              <a16:creationId xmlns:a16="http://schemas.microsoft.com/office/drawing/2014/main" id="{669CE4DA-33FA-4846-9FE4-09B282BC15E5}"/>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286500" y="49599847"/>
          <a:ext cx="3714750" cy="736600"/>
        </a:xfrm>
        <a:prstGeom prst="rect">
          <a:avLst/>
        </a:prstGeom>
      </xdr:spPr>
    </xdr:pic>
    <xdr:clientData/>
  </xdr:twoCellAnchor>
  <xdr:twoCellAnchor>
    <xdr:from>
      <xdr:col>1</xdr:col>
      <xdr:colOff>4200525</xdr:colOff>
      <xdr:row>239</xdr:row>
      <xdr:rowOff>47625</xdr:rowOff>
    </xdr:from>
    <xdr:to>
      <xdr:col>1</xdr:col>
      <xdr:colOff>7458075</xdr:colOff>
      <xdr:row>239</xdr:row>
      <xdr:rowOff>485775</xdr:rowOff>
    </xdr:to>
    <xdr:pic>
      <xdr:nvPicPr>
        <xdr:cNvPr id="45" name="NDMHelpFormula_022" descr="l_s = max(l_{s,0}; 10·d_s,eq; 100 мм)">
          <a:extLst>
            <a:ext uri="{FF2B5EF4-FFF2-40B4-BE49-F238E27FC236}">
              <a16:creationId xmlns:a16="http://schemas.microsoft.com/office/drawing/2014/main" id="{520C50F6-4F69-403A-A2F8-2BE79563B7A2}"/>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515100" y="50596800"/>
          <a:ext cx="3257550" cy="438150"/>
        </a:xfrm>
        <a:prstGeom prst="rect">
          <a:avLst/>
        </a:prstGeom>
      </xdr:spPr>
    </xdr:pic>
    <xdr:clientData/>
  </xdr:twoCellAnchor>
  <xdr:twoCellAnchor>
    <xdr:from>
      <xdr:col>1</xdr:col>
      <xdr:colOff>3848100</xdr:colOff>
      <xdr:row>241</xdr:row>
      <xdr:rowOff>47625</xdr:rowOff>
    </xdr:from>
    <xdr:to>
      <xdr:col>1</xdr:col>
      <xdr:colOff>7810500</xdr:colOff>
      <xdr:row>241</xdr:row>
      <xdr:rowOff>485775</xdr:rowOff>
    </xdr:to>
    <xdr:pic>
      <xdr:nvPicPr>
        <xdr:cNvPr id="47" name="NDMHelpFormula_023" descr="l_s = min(l_s; 40·d_s,eq; 400 мм)      СП 63, п. 8.2.17">
          <a:extLst>
            <a:ext uri="{FF2B5EF4-FFF2-40B4-BE49-F238E27FC236}">
              <a16:creationId xmlns:a16="http://schemas.microsoft.com/office/drawing/2014/main" id="{8C533AA0-5078-4B32-868B-7ADC1A633C89}"/>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162675" y="51292125"/>
          <a:ext cx="3962400" cy="438150"/>
        </a:xfrm>
        <a:prstGeom prst="rect">
          <a:avLst/>
        </a:prstGeom>
      </xdr:spPr>
    </xdr:pic>
    <xdr:clientData/>
  </xdr:twoCellAnchor>
  <xdr:twoCellAnchor>
    <xdr:from>
      <xdr:col>1</xdr:col>
      <xdr:colOff>4044950</xdr:colOff>
      <xdr:row>251</xdr:row>
      <xdr:rowOff>50800</xdr:rowOff>
    </xdr:from>
    <xdr:to>
      <xdr:col>1</xdr:col>
      <xdr:colOff>7613650</xdr:colOff>
      <xdr:row>251</xdr:row>
      <xdr:rowOff>787400</xdr:rowOff>
    </xdr:to>
    <xdr:pic>
      <xdr:nvPicPr>
        <xdr:cNvPr id="49" name="NDMHelpFormula_024" descr="ψ_s = 1 - 0.8 · (σ_s,crc) / (σ_s)       СП 63, п. 8.2.18, ф. (8.137)">
          <a:extLst>
            <a:ext uri="{FF2B5EF4-FFF2-40B4-BE49-F238E27FC236}">
              <a16:creationId xmlns:a16="http://schemas.microsoft.com/office/drawing/2014/main" id="{77ACDAED-4D72-4E99-89E6-D6A165E8E774}"/>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359525" y="53333650"/>
          <a:ext cx="3568700" cy="736600"/>
        </a:xfrm>
        <a:prstGeom prst="rect">
          <a:avLst/>
        </a:prstGeom>
      </xdr:spPr>
    </xdr:pic>
    <xdr:clientData/>
  </xdr:twoCellAnchor>
  <xdr:twoCellAnchor>
    <xdr:from>
      <xdr:col>1</xdr:col>
      <xdr:colOff>4933950</xdr:colOff>
      <xdr:row>261</xdr:row>
      <xdr:rowOff>50800</xdr:rowOff>
    </xdr:from>
    <xdr:to>
      <xdr:col>1</xdr:col>
      <xdr:colOff>6724650</xdr:colOff>
      <xdr:row>261</xdr:row>
      <xdr:rowOff>787400</xdr:rowOff>
    </xdr:to>
    <xdr:pic>
      <xdr:nvPicPr>
        <xdr:cNvPr id="51" name="NDMHelpFormula_025" descr="SF_crc = (a_crc,ult) / (a_crc)">
          <a:extLst>
            <a:ext uri="{FF2B5EF4-FFF2-40B4-BE49-F238E27FC236}">
              <a16:creationId xmlns:a16="http://schemas.microsoft.com/office/drawing/2014/main" id="{971F1C36-596A-4A00-B04C-007E4CDC2725}"/>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248525" y="55676800"/>
          <a:ext cx="1790700" cy="736600"/>
        </a:xfrm>
        <a:prstGeom prst="rect">
          <a:avLst/>
        </a:prstGeom>
      </xdr:spPr>
    </xdr:pic>
    <xdr:clientData/>
  </xdr:twoCellAnchor>
  <xdr:twoCellAnchor>
    <xdr:from>
      <xdr:col>1</xdr:col>
      <xdr:colOff>5003800</xdr:colOff>
      <xdr:row>267</xdr:row>
      <xdr:rowOff>47625</xdr:rowOff>
    </xdr:from>
    <xdr:to>
      <xdr:col>1</xdr:col>
      <xdr:colOff>6654800</xdr:colOff>
      <xdr:row>267</xdr:row>
      <xdr:rowOff>485775</xdr:rowOff>
    </xdr:to>
    <xdr:pic>
      <xdr:nvPicPr>
        <xdr:cNvPr id="53" name="NDMHelpFormula_026" descr="σ_c,max ≤ R_b,mc2">
          <a:extLst>
            <a:ext uri="{FF2B5EF4-FFF2-40B4-BE49-F238E27FC236}">
              <a16:creationId xmlns:a16="http://schemas.microsoft.com/office/drawing/2014/main" id="{950CC1C1-947A-42D9-AEB0-3E864D1A5D4B}"/>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18375" y="57369075"/>
          <a:ext cx="1651000" cy="438150"/>
        </a:xfrm>
        <a:prstGeom prst="rect">
          <a:avLst/>
        </a:prstGeom>
      </xdr:spPr>
    </xdr:pic>
    <xdr:clientData/>
  </xdr:twoCellAnchor>
  <xdr:twoCellAnchor>
    <xdr:from>
      <xdr:col>1</xdr:col>
      <xdr:colOff>4892675</xdr:colOff>
      <xdr:row>269</xdr:row>
      <xdr:rowOff>50800</xdr:rowOff>
    </xdr:from>
    <xdr:to>
      <xdr:col>1</xdr:col>
      <xdr:colOff>6765925</xdr:colOff>
      <xdr:row>269</xdr:row>
      <xdr:rowOff>787400</xdr:rowOff>
    </xdr:to>
    <xdr:pic>
      <xdr:nvPicPr>
        <xdr:cNvPr id="55" name="NDMHelpFormula_027" descr="SF_long = (R_b,mc2) / (σ_c,max)">
          <a:extLst>
            <a:ext uri="{FF2B5EF4-FFF2-40B4-BE49-F238E27FC236}">
              <a16:creationId xmlns:a16="http://schemas.microsoft.com/office/drawing/2014/main" id="{C1635399-2D22-475B-9246-5A8A5BF91CFF}"/>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207250" y="58067575"/>
          <a:ext cx="1873250" cy="736600"/>
        </a:xfrm>
        <a:prstGeom prst="rect">
          <a:avLst/>
        </a:prstGeom>
      </xdr:spPr>
    </xdr:pic>
    <xdr:clientData/>
  </xdr:twoCellAnchor>
  <xdr:twoCellAnchor>
    <xdr:from>
      <xdr:col>1</xdr:col>
      <xdr:colOff>4648200</xdr:colOff>
      <xdr:row>296</xdr:row>
      <xdr:rowOff>50800</xdr:rowOff>
    </xdr:from>
    <xdr:to>
      <xdr:col>1</xdr:col>
      <xdr:colOff>7010400</xdr:colOff>
      <xdr:row>296</xdr:row>
      <xdr:rowOff>787400</xdr:rowOff>
    </xdr:to>
    <xdr:pic>
      <xdr:nvPicPr>
        <xdr:cNvPr id="57" name="NDMHelpFormula_028" descr="s_{12} = L_{12} - (d_1 + d_2) / (2)">
          <a:extLst>
            <a:ext uri="{FF2B5EF4-FFF2-40B4-BE49-F238E27FC236}">
              <a16:creationId xmlns:a16="http://schemas.microsoft.com/office/drawing/2014/main" id="{CAF14FF2-5003-4C82-9ACD-7A13FB439BA8}"/>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962775" y="63296800"/>
          <a:ext cx="2362200" cy="736600"/>
        </a:xfrm>
        <a:prstGeom prst="rect">
          <a:avLst/>
        </a:prstGeom>
      </xdr:spPr>
    </xdr:pic>
    <xdr:clientData/>
  </xdr:twoCellAnchor>
  <xdr:twoCellAnchor>
    <xdr:from>
      <xdr:col>1</xdr:col>
      <xdr:colOff>4235450</xdr:colOff>
      <xdr:row>298</xdr:row>
      <xdr:rowOff>53975</xdr:rowOff>
    </xdr:from>
    <xdr:to>
      <xdr:col>1</xdr:col>
      <xdr:colOff>7423150</xdr:colOff>
      <xdr:row>298</xdr:row>
      <xdr:rowOff>555625</xdr:rowOff>
    </xdr:to>
    <xdr:pic>
      <xdr:nvPicPr>
        <xdr:cNvPr id="59" name="NDMHelpFormula_029" descr="L_12 = √((x_2-x_1)^2 + (y_2-y_1)^2)">
          <a:extLst>
            <a:ext uri="{FF2B5EF4-FFF2-40B4-BE49-F238E27FC236}">
              <a16:creationId xmlns:a16="http://schemas.microsoft.com/office/drawing/2014/main" id="{6D3DCBB9-6EA8-496B-B831-5966BA988B71}"/>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6550025" y="64300100"/>
          <a:ext cx="3187700" cy="501650"/>
        </a:xfrm>
        <a:prstGeom prst="rect">
          <a:avLst/>
        </a:prstGeom>
      </xdr:spPr>
    </xdr:pic>
    <xdr:clientData/>
  </xdr:twoCellAnchor>
  <xdr:twoCellAnchor>
    <xdr:from>
      <xdr:col>1</xdr:col>
      <xdr:colOff>3667125</xdr:colOff>
      <xdr:row>300</xdr:row>
      <xdr:rowOff>50800</xdr:rowOff>
    </xdr:from>
    <xdr:to>
      <xdr:col>2</xdr:col>
      <xdr:colOff>76200</xdr:colOff>
      <xdr:row>300</xdr:row>
      <xdr:rowOff>787400</xdr:rowOff>
    </xdr:to>
    <xdr:pic>
      <xdr:nvPicPr>
        <xdr:cNvPr id="61" name="NDMHelpFormula_030" descr="x_ц = (A_1·x_1 + A_2·x_2 + ...) / (A_1 + A_2 + ...) ; аналогично y_ц">
          <a:extLst>
            <a:ext uri="{FF2B5EF4-FFF2-40B4-BE49-F238E27FC236}">
              <a16:creationId xmlns:a16="http://schemas.microsoft.com/office/drawing/2014/main" id="{D6DDABA4-12B2-4A93-B7DF-C82BBA7B2F96}"/>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1700" y="65068450"/>
          <a:ext cx="4324350" cy="736600"/>
        </a:xfrm>
        <a:prstGeom prst="rect">
          <a:avLst/>
        </a:prstGeom>
      </xdr:spPr>
    </xdr:pic>
    <xdr:clientData/>
  </xdr:twoCellAnchor>
  <xdr:twoCellAnchor>
    <xdr:from>
      <xdr:col>1</xdr:col>
      <xdr:colOff>1638300</xdr:colOff>
      <xdr:row>306</xdr:row>
      <xdr:rowOff>50800</xdr:rowOff>
    </xdr:from>
    <xdr:to>
      <xdr:col>3</xdr:col>
      <xdr:colOff>857250</xdr:colOff>
      <xdr:row>306</xdr:row>
      <xdr:rowOff>2641600</xdr:rowOff>
    </xdr:to>
    <xdr:pic>
      <xdr:nvPicPr>
        <xdr:cNvPr id="63" name="NDMHelpFormula_031" descr="Группы стержней: число стержней, коэффициент β и положение центра.">
          <a:extLst>
            <a:ext uri="{FF2B5EF4-FFF2-40B4-BE49-F238E27FC236}">
              <a16:creationId xmlns:a16="http://schemas.microsoft.com/office/drawing/2014/main" id="{CB56E384-9F13-4AE4-B195-58D3E1E77C89}"/>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3952875" y="66716275"/>
          <a:ext cx="8382000" cy="2590800"/>
        </a:xfrm>
        <a:prstGeom prst="rect">
          <a:avLst/>
        </a:prstGeom>
      </xdr:spPr>
    </xdr:pic>
    <xdr:clientData/>
  </xdr:twoCellAnchor>
  <xdr:twoCellAnchor>
    <xdr:from>
      <xdr:col>1</xdr:col>
      <xdr:colOff>5067300</xdr:colOff>
      <xdr:row>314</xdr:row>
      <xdr:rowOff>47625</xdr:rowOff>
    </xdr:from>
    <xdr:to>
      <xdr:col>1</xdr:col>
      <xdr:colOff>6591300</xdr:colOff>
      <xdr:row>314</xdr:row>
      <xdr:rowOff>485775</xdr:rowOff>
    </xdr:to>
    <xdr:pic>
      <xdr:nvPicPr>
        <xdr:cNvPr id="65" name="NDMHelpFormula_032" descr="r_бок = k·d_бок">
          <a:extLst>
            <a:ext uri="{FF2B5EF4-FFF2-40B4-BE49-F238E27FC236}">
              <a16:creationId xmlns:a16="http://schemas.microsoft.com/office/drawing/2014/main" id="{FBACCE1D-9B42-40DC-A539-D751F8050B6B}"/>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381875" y="70627875"/>
          <a:ext cx="1524000" cy="438150"/>
        </a:xfrm>
        <a:prstGeom prst="rect">
          <a:avLst/>
        </a:prstGeom>
      </xdr:spPr>
    </xdr:pic>
    <xdr:clientData/>
  </xdr:twoCellAnchor>
  <xdr:twoCellAnchor>
    <xdr:from>
      <xdr:col>1</xdr:col>
      <xdr:colOff>4349750</xdr:colOff>
      <xdr:row>321</xdr:row>
      <xdr:rowOff>53975</xdr:rowOff>
    </xdr:from>
    <xdr:to>
      <xdr:col>1</xdr:col>
      <xdr:colOff>7308850</xdr:colOff>
      <xdr:row>321</xdr:row>
      <xdr:rowOff>555625</xdr:rowOff>
    </xdr:to>
    <xdr:pic>
      <xdr:nvPicPr>
        <xdr:cNvPr id="67" name="NDMHelpFormula_033" descr="L = √((x_2-x_1)^2 + (y_2-y_1)^2)">
          <a:extLst>
            <a:ext uri="{FF2B5EF4-FFF2-40B4-BE49-F238E27FC236}">
              <a16:creationId xmlns:a16="http://schemas.microsoft.com/office/drawing/2014/main" id="{C87B9CAB-7032-4266-A3C3-88B728A90D34}"/>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6664325" y="72139175"/>
          <a:ext cx="2959100" cy="501650"/>
        </a:xfrm>
        <a:prstGeom prst="rect">
          <a:avLst/>
        </a:prstGeom>
      </xdr:spPr>
    </xdr:pic>
    <xdr:clientData/>
  </xdr:twoCellAnchor>
  <xdr:twoCellAnchor>
    <xdr:from>
      <xdr:col>1</xdr:col>
      <xdr:colOff>3594100</xdr:colOff>
      <xdr:row>324</xdr:row>
      <xdr:rowOff>50800</xdr:rowOff>
    </xdr:from>
    <xdr:to>
      <xdr:col>2</xdr:col>
      <xdr:colOff>149225</xdr:colOff>
      <xdr:row>324</xdr:row>
      <xdr:rowOff>787400</xdr:rowOff>
    </xdr:to>
    <xdr:pic>
      <xdr:nvPicPr>
        <xdr:cNvPr id="69" name="NDMHelpFormula_034" descr="t/L &lt; q: b = r_бок; t/L ≥ q: b = min(r_бок; t/2)">
          <a:extLst>
            <a:ext uri="{FF2B5EF4-FFF2-40B4-BE49-F238E27FC236}">
              <a16:creationId xmlns:a16="http://schemas.microsoft.com/office/drawing/2014/main" id="{92B3068C-FC4B-41FF-B61A-0F0DBA35C740}"/>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08675" y="73069450"/>
          <a:ext cx="4470400" cy="736600"/>
        </a:xfrm>
        <a:prstGeom prst="rect">
          <a:avLst/>
        </a:prstGeom>
      </xdr:spPr>
    </xdr:pic>
    <xdr:clientData/>
  </xdr:twoCellAnchor>
  <xdr:twoCellAnchor>
    <xdr:from>
      <xdr:col>1</xdr:col>
      <xdr:colOff>5080000</xdr:colOff>
      <xdr:row>335</xdr:row>
      <xdr:rowOff>47625</xdr:rowOff>
    </xdr:from>
    <xdr:to>
      <xdr:col>1</xdr:col>
      <xdr:colOff>6578600</xdr:colOff>
      <xdr:row>335</xdr:row>
      <xdr:rowOff>485775</xdr:rowOff>
    </xdr:to>
    <xdr:pic>
      <xdr:nvPicPr>
        <xdr:cNvPr id="71" name="NDMHelpFormula_035" descr="r_НЛ = k·d_ряд">
          <a:extLst>
            <a:ext uri="{FF2B5EF4-FFF2-40B4-BE49-F238E27FC236}">
              <a16:creationId xmlns:a16="http://schemas.microsoft.com/office/drawing/2014/main" id="{694D1FA1-C0F4-4DC7-8250-90E1A6CDCB45}"/>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7394575" y="75571350"/>
          <a:ext cx="1498600" cy="438150"/>
        </a:xfrm>
        <a:prstGeom prst="rect">
          <a:avLst/>
        </a:prstGeom>
      </xdr:spPr>
    </xdr:pic>
    <xdr:clientData/>
  </xdr:twoCellAnchor>
  <xdr:twoCellAnchor>
    <xdr:from>
      <xdr:col>1</xdr:col>
      <xdr:colOff>1638300</xdr:colOff>
      <xdr:row>338</xdr:row>
      <xdr:rowOff>50800</xdr:rowOff>
    </xdr:from>
    <xdr:to>
      <xdr:col>3</xdr:col>
      <xdr:colOff>857250</xdr:colOff>
      <xdr:row>338</xdr:row>
      <xdr:rowOff>2641600</xdr:rowOff>
    </xdr:to>
    <xdr:pic>
      <xdr:nvPicPr>
        <xdr:cNvPr id="73" name="NDMHelpFormula_036" descr="Ряды нумеруются от бетона к НЛ; r откладывается от выбранного опорного ряда.">
          <a:extLst>
            <a:ext uri="{FF2B5EF4-FFF2-40B4-BE49-F238E27FC236}">
              <a16:creationId xmlns:a16="http://schemas.microsoft.com/office/drawing/2014/main" id="{AE19B7AA-8B45-4868-A485-E0C964D3C7EC}"/>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3952875" y="76431775"/>
          <a:ext cx="8382000" cy="2590800"/>
        </a:xfrm>
        <a:prstGeom prst="rect">
          <a:avLst/>
        </a:prstGeom>
      </xdr:spPr>
    </xdr:pic>
    <xdr:clientData/>
  </xdr:twoCellAnchor>
  <xdr:twoCellAnchor>
    <xdr:from>
      <xdr:col>1</xdr:col>
      <xdr:colOff>3536950</xdr:colOff>
      <xdr:row>349</xdr:row>
      <xdr:rowOff>47625</xdr:rowOff>
    </xdr:from>
    <xdr:to>
      <xdr:col>2</xdr:col>
      <xdr:colOff>206375</xdr:colOff>
      <xdr:row>349</xdr:row>
      <xdr:rowOff>485775</xdr:rowOff>
    </xdr:to>
    <xdr:pic>
      <xdr:nvPicPr>
        <xdr:cNvPr id="75" name="NDMHelpFormula_037" descr="A_r = A_{бет,1} + A_{бет,2} + ... - (A_{отв,1} + A_{отв,2} + ...)">
          <a:extLst>
            <a:ext uri="{FF2B5EF4-FFF2-40B4-BE49-F238E27FC236}">
              <a16:creationId xmlns:a16="http://schemas.microsoft.com/office/drawing/2014/main" id="{7CFD9862-3207-4A6A-9A63-A4195E691439}"/>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851525" y="80829150"/>
          <a:ext cx="4584700" cy="438150"/>
        </a:xfrm>
        <a:prstGeom prst="rect">
          <a:avLst/>
        </a:prstGeom>
      </xdr:spPr>
    </xdr:pic>
    <xdr:clientData/>
  </xdr:twoCellAnchor>
  <xdr:twoCellAnchor>
    <xdr:from>
      <xdr:col>1</xdr:col>
      <xdr:colOff>1638300</xdr:colOff>
      <xdr:row>357</xdr:row>
      <xdr:rowOff>50800</xdr:rowOff>
    </xdr:from>
    <xdr:to>
      <xdr:col>3</xdr:col>
      <xdr:colOff>857250</xdr:colOff>
      <xdr:row>357</xdr:row>
      <xdr:rowOff>2641600</xdr:rowOff>
    </xdr:to>
    <xdr:pic>
      <xdr:nvPicPr>
        <xdr:cNvPr id="77" name="NDMHelpFormula_038" descr="Отверстия образуют местные вырезы, включая отверстия между контрольными направлениями P/Q.">
          <a:extLst>
            <a:ext uri="{FF2B5EF4-FFF2-40B4-BE49-F238E27FC236}">
              <a16:creationId xmlns:a16="http://schemas.microsoft.com/office/drawing/2014/main" id="{49D95EAC-BD66-4075-9405-DBD20275212A}"/>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3952875" y="82499200"/>
          <a:ext cx="8382000" cy="2590800"/>
        </a:xfrm>
        <a:prstGeom prst="rect">
          <a:avLst/>
        </a:prstGeom>
      </xdr:spPr>
    </xdr:pic>
    <xdr:clientData/>
  </xdr:twoCellAnchor>
  <xdr:twoCellAnchor>
    <xdr:from>
      <xdr:col>1</xdr:col>
      <xdr:colOff>4384675</xdr:colOff>
      <xdr:row>358</xdr:row>
      <xdr:rowOff>50800</xdr:rowOff>
    </xdr:from>
    <xdr:to>
      <xdr:col>1</xdr:col>
      <xdr:colOff>7273925</xdr:colOff>
      <xdr:row>358</xdr:row>
      <xdr:rowOff>787400</xdr:rowOff>
    </xdr:to>
    <xdr:pic>
      <xdr:nvPicPr>
        <xdr:cNvPr id="79" name="NDMHelpFormula_039" descr="R_r = (A_r) / (Σβnd)       СП 35, п. 7.110, ф. (7.100)">
          <a:extLst>
            <a:ext uri="{FF2B5EF4-FFF2-40B4-BE49-F238E27FC236}">
              <a16:creationId xmlns:a16="http://schemas.microsoft.com/office/drawing/2014/main" id="{F590F76B-7755-4A77-9FF0-F892DAF90C34}"/>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6699250" y="85185250"/>
          <a:ext cx="2889250" cy="736600"/>
        </a:xfrm>
        <a:prstGeom prst="rect">
          <a:avLst/>
        </a:prstGeom>
      </xdr:spPr>
    </xdr:pic>
    <xdr:clientData/>
  </xdr:twoCellAnchor>
  <xdr:twoCellAnchor>
    <xdr:from>
      <xdr:col>1</xdr:col>
      <xdr:colOff>4343400</xdr:colOff>
      <xdr:row>361</xdr:row>
      <xdr:rowOff>47625</xdr:rowOff>
    </xdr:from>
    <xdr:to>
      <xdr:col>1</xdr:col>
      <xdr:colOff>7315200</xdr:colOff>
      <xdr:row>361</xdr:row>
      <xdr:rowOff>485775</xdr:rowOff>
    </xdr:to>
    <xdr:pic>
      <xdr:nvPicPr>
        <xdr:cNvPr id="81" name="NDMHelpFormula_040" descr="Σβnd = β_1·D_1 + β_2·D_2 + ...">
          <a:extLst>
            <a:ext uri="{FF2B5EF4-FFF2-40B4-BE49-F238E27FC236}">
              <a16:creationId xmlns:a16="http://schemas.microsoft.com/office/drawing/2014/main" id="{22ECBB43-CAF9-4EA7-8D4C-B64CBA7766FB}"/>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6657975" y="86344125"/>
          <a:ext cx="2971800" cy="438150"/>
        </a:xfrm>
        <a:prstGeom prst="rect">
          <a:avLst/>
        </a:prstGeom>
      </xdr:spPr>
    </xdr:pic>
    <xdr:clientData/>
  </xdr:twoCellAnchor>
  <xdr:twoCellAnchor>
    <xdr:from>
      <xdr:col>1</xdr:col>
      <xdr:colOff>3609975</xdr:colOff>
      <xdr:row>363</xdr:row>
      <xdr:rowOff>47625</xdr:rowOff>
    </xdr:from>
    <xdr:to>
      <xdr:col>2</xdr:col>
      <xdr:colOff>133350</xdr:colOff>
      <xdr:row>363</xdr:row>
      <xdr:rowOff>485775</xdr:rowOff>
    </xdr:to>
    <xdr:pic>
      <xdr:nvPicPr>
        <xdr:cNvPr id="83" name="NDMHelpFormula_041" descr="Σβnd = 0.85·(20 + 25) + 1.00·16 = 54.25 мм">
          <a:extLst>
            <a:ext uri="{FF2B5EF4-FFF2-40B4-BE49-F238E27FC236}">
              <a16:creationId xmlns:a16="http://schemas.microsoft.com/office/drawing/2014/main" id="{4CE18377-2FC4-4861-B0CA-EC001A4A9B98}"/>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24550" y="87039450"/>
          <a:ext cx="4438650" cy="438150"/>
        </a:xfrm>
        <a:prstGeom prst="rect">
          <a:avLst/>
        </a:prstGeom>
      </xdr:spPr>
    </xdr:pic>
    <xdr:clientData/>
  </xdr:twoCellAnchor>
  <xdr:twoCellAnchor>
    <xdr:from>
      <xdr:col>1</xdr:col>
      <xdr:colOff>2917825</xdr:colOff>
      <xdr:row>367</xdr:row>
      <xdr:rowOff>53975</xdr:rowOff>
    </xdr:from>
    <xdr:to>
      <xdr:col>2</xdr:col>
      <xdr:colOff>825500</xdr:colOff>
      <xdr:row>367</xdr:row>
      <xdr:rowOff>555625</xdr:rowOff>
    </xdr:to>
    <xdr:pic>
      <xdr:nvPicPr>
        <xdr:cNvPr id="85" name="NDMHelpFormula_042" descr="ψ = 1.5·√R_r (Periodic); ψ = 0.35·R_r (Smooth)">
          <a:extLst>
            <a:ext uri="{FF2B5EF4-FFF2-40B4-BE49-F238E27FC236}">
              <a16:creationId xmlns:a16="http://schemas.microsoft.com/office/drawing/2014/main" id="{21950419-9340-45C9-A199-07C57B837034}"/>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232400" y="88112600"/>
          <a:ext cx="5822950" cy="501650"/>
        </a:xfrm>
        <a:prstGeom prst="rect">
          <a:avLst/>
        </a:prstGeom>
      </xdr:spPr>
    </xdr:pic>
    <xdr:clientData/>
  </xdr:twoCellAnchor>
  <xdr:twoCellAnchor>
    <xdr:from>
      <xdr:col>1</xdr:col>
      <xdr:colOff>4108450</xdr:colOff>
      <xdr:row>370</xdr:row>
      <xdr:rowOff>50800</xdr:rowOff>
    </xdr:from>
    <xdr:to>
      <xdr:col>1</xdr:col>
      <xdr:colOff>7550150</xdr:colOff>
      <xdr:row>370</xdr:row>
      <xdr:rowOff>787400</xdr:rowOff>
    </xdr:to>
    <xdr:pic>
      <xdr:nvPicPr>
        <xdr:cNvPr id="87" name="NDMHelpFormula_043" descr="a_cr = (σ_s) / (E_s) · ψ ≤ Δ_cr      СП 35, п. 7.105, ф. (7.93)">
          <a:extLst>
            <a:ext uri="{FF2B5EF4-FFF2-40B4-BE49-F238E27FC236}">
              <a16:creationId xmlns:a16="http://schemas.microsoft.com/office/drawing/2014/main" id="{537C9BC2-0D39-42B2-BB75-B7A4DD5FDB33}"/>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423025" y="89042875"/>
          <a:ext cx="3441700" cy="736600"/>
        </a:xfrm>
        <a:prstGeom prst="rect">
          <a:avLst/>
        </a:prstGeom>
      </xdr:spPr>
    </xdr:pic>
    <xdr:clientData/>
  </xdr:twoCellAnchor>
  <xdr:twoCellAnchor>
    <xdr:from>
      <xdr:col>1</xdr:col>
      <xdr:colOff>4394200</xdr:colOff>
      <xdr:row>374</xdr:row>
      <xdr:rowOff>50800</xdr:rowOff>
    </xdr:from>
    <xdr:to>
      <xdr:col>1</xdr:col>
      <xdr:colOff>7264400</xdr:colOff>
      <xdr:row>374</xdr:row>
      <xdr:rowOff>787400</xdr:rowOff>
    </xdr:to>
    <xdr:pic>
      <xdr:nvPicPr>
        <xdr:cNvPr id="89" name="NDMHelpFormula_044" descr="a_{cr}[мм] = (σ_s) / (E_s) · ψ[см] · 10">
          <a:extLst>
            <a:ext uri="{FF2B5EF4-FFF2-40B4-BE49-F238E27FC236}">
              <a16:creationId xmlns:a16="http://schemas.microsoft.com/office/drawing/2014/main" id="{9D789EEA-4A43-4CE8-A3C8-BF828FE15363}"/>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708775" y="90366850"/>
          <a:ext cx="2870200" cy="736600"/>
        </a:xfrm>
        <a:prstGeom prst="rect">
          <a:avLst/>
        </a:prstGeom>
      </xdr:spPr>
    </xdr:pic>
    <xdr:clientData/>
  </xdr:twoCellAnchor>
  <xdr:twoCellAnchor>
    <xdr:from>
      <xdr:col>1</xdr:col>
      <xdr:colOff>4524375</xdr:colOff>
      <xdr:row>376</xdr:row>
      <xdr:rowOff>47625</xdr:rowOff>
    </xdr:from>
    <xdr:to>
      <xdr:col>1</xdr:col>
      <xdr:colOff>7134225</xdr:colOff>
      <xdr:row>376</xdr:row>
      <xdr:rowOff>485775</xdr:rowOff>
    </xdr:to>
    <xdr:pic>
      <xdr:nvPicPr>
        <xdr:cNvPr id="91" name="NDMHelpFormula_045" descr="a_{cr} = max(a_{cr,1}; a_{cr,2}; ...)">
          <a:extLst>
            <a:ext uri="{FF2B5EF4-FFF2-40B4-BE49-F238E27FC236}">
              <a16:creationId xmlns:a16="http://schemas.microsoft.com/office/drawing/2014/main" id="{659203AA-43B4-4CB1-BDAC-5518655AA261}"/>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6838950" y="91363800"/>
          <a:ext cx="2609850" cy="438150"/>
        </a:xfrm>
        <a:prstGeom prst="rect">
          <a:avLst/>
        </a:prstGeom>
      </xdr:spPr>
    </xdr:pic>
    <xdr:clientData/>
  </xdr:twoCellAnchor>
  <xdr:twoCellAnchor>
    <xdr:from>
      <xdr:col>1</xdr:col>
      <xdr:colOff>1638300</xdr:colOff>
      <xdr:row>383</xdr:row>
      <xdr:rowOff>50800</xdr:rowOff>
    </xdr:from>
    <xdr:to>
      <xdr:col>3</xdr:col>
      <xdr:colOff>857250</xdr:colOff>
      <xdr:row>383</xdr:row>
      <xdr:rowOff>2641600</xdr:rowOff>
    </xdr:to>
    <xdr:pic>
      <xdr:nvPicPr>
        <xdr:cNvPr id="93" name="NDMHelpFormula_046" descr="Без точного наружного контура границы приближенные; при центральном растяжении используется вся площадь бетона.">
          <a:extLst>
            <a:ext uri="{FF2B5EF4-FFF2-40B4-BE49-F238E27FC236}">
              <a16:creationId xmlns:a16="http://schemas.microsoft.com/office/drawing/2014/main" id="{CA60DAF2-2CFB-4AB4-A81C-408494ECFDCA}"/>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3952875" y="92919550"/>
          <a:ext cx="8382000" cy="2590800"/>
        </a:xfrm>
        <a:prstGeom prst="rect">
          <a:avLst/>
        </a:prstGeom>
      </xdr:spPr>
    </xdr:pic>
    <xdr:clientData/>
  </xdr:twoCellAnchor>
  <xdr:twoCellAnchor>
    <xdr:from>
      <xdr:col>1</xdr:col>
      <xdr:colOff>2568575</xdr:colOff>
      <xdr:row>409</xdr:row>
      <xdr:rowOff>47625</xdr:rowOff>
    </xdr:from>
    <xdr:to>
      <xdr:col>2</xdr:col>
      <xdr:colOff>1174750</xdr:colOff>
      <xdr:row>409</xdr:row>
      <xdr:rowOff>485775</xdr:rowOff>
    </xdr:to>
    <xdr:pic>
      <xdr:nvPicPr>
        <xdr:cNvPr id="95" name="NDMHelpFormula_047" descr="M_1 = M_x,red·cos α + M_y,red·sin α;    M_2 = -M_x,red·sin α + M_y,red·cos α">
          <a:extLst>
            <a:ext uri="{FF2B5EF4-FFF2-40B4-BE49-F238E27FC236}">
              <a16:creationId xmlns:a16="http://schemas.microsoft.com/office/drawing/2014/main" id="{BB445912-4FC7-47AA-A6B7-758C8B816EAB}"/>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883150" y="99888675"/>
          <a:ext cx="6521450" cy="438150"/>
        </a:xfrm>
        <a:prstGeom prst="rect">
          <a:avLst/>
        </a:prstGeom>
      </xdr:spPr>
    </xdr:pic>
    <xdr:clientData/>
  </xdr:twoCellAnchor>
  <xdr:twoCellAnchor>
    <xdr:from>
      <xdr:col>1</xdr:col>
      <xdr:colOff>5168900</xdr:colOff>
      <xdr:row>412</xdr:row>
      <xdr:rowOff>50806</xdr:rowOff>
    </xdr:from>
    <xdr:to>
      <xdr:col>1</xdr:col>
      <xdr:colOff>6489700</xdr:colOff>
      <xdr:row>412</xdr:row>
      <xdr:rowOff>787406</xdr:rowOff>
    </xdr:to>
    <xdr:pic>
      <xdr:nvPicPr>
        <xdr:cNvPr id="97" name="NDMHelpFormula_048" descr="n_s = (E_s) / (E_b)">
          <a:extLst>
            <a:ext uri="{FF2B5EF4-FFF2-40B4-BE49-F238E27FC236}">
              <a16:creationId xmlns:a16="http://schemas.microsoft.com/office/drawing/2014/main" id="{58985E03-33D1-49AB-89C2-E0094F72AD4F}"/>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00749106"/>
          <a:ext cx="1320800" cy="736600"/>
        </a:xfrm>
        <a:prstGeom prst="rect">
          <a:avLst/>
        </a:prstGeom>
      </xdr:spPr>
    </xdr:pic>
    <xdr:clientData/>
  </xdr:twoCellAnchor>
  <xdr:twoCellAnchor>
    <xdr:from>
      <xdr:col>1</xdr:col>
      <xdr:colOff>4562475</xdr:colOff>
      <xdr:row>414</xdr:row>
      <xdr:rowOff>47625</xdr:rowOff>
    </xdr:from>
    <xdr:to>
      <xdr:col>1</xdr:col>
      <xdr:colOff>7096125</xdr:colOff>
      <xdr:row>414</xdr:row>
      <xdr:rowOff>485775</xdr:rowOff>
    </xdr:to>
    <xdr:pic>
      <xdr:nvPicPr>
        <xdr:cNvPr id="99" name="NDMHelpFormula_049" descr="A_red = A_b + (n_s - 1)·A_s">
          <a:extLst>
            <a:ext uri="{FF2B5EF4-FFF2-40B4-BE49-F238E27FC236}">
              <a16:creationId xmlns:a16="http://schemas.microsoft.com/office/drawing/2014/main" id="{BBB4AEB3-6064-4EA0-8584-EC3324B32040}"/>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877050" y="101746050"/>
          <a:ext cx="2533650" cy="438150"/>
        </a:xfrm>
        <a:prstGeom prst="rect">
          <a:avLst/>
        </a:prstGeom>
      </xdr:spPr>
    </xdr:pic>
    <xdr:clientData/>
  </xdr:twoCellAnchor>
  <xdr:twoCellAnchor>
    <xdr:from>
      <xdr:col>1</xdr:col>
      <xdr:colOff>5026025</xdr:colOff>
      <xdr:row>416</xdr:row>
      <xdr:rowOff>50800</xdr:rowOff>
    </xdr:from>
    <xdr:to>
      <xdr:col>1</xdr:col>
      <xdr:colOff>6632575</xdr:colOff>
      <xdr:row>416</xdr:row>
      <xdr:rowOff>787400</xdr:rowOff>
    </xdr:to>
    <xdr:pic>
      <xdr:nvPicPr>
        <xdr:cNvPr id="101" name="NDMHelpFormula_050" descr="i = √(I_red/A_red)">
          <a:extLst>
            <a:ext uri="{FF2B5EF4-FFF2-40B4-BE49-F238E27FC236}">
              <a16:creationId xmlns:a16="http://schemas.microsoft.com/office/drawing/2014/main" id="{5E80ECD5-ED9D-4B92-8BC7-FFA4161B7F81}"/>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40600" y="102444550"/>
          <a:ext cx="1606550" cy="736600"/>
        </a:xfrm>
        <a:prstGeom prst="rect">
          <a:avLst/>
        </a:prstGeom>
      </xdr:spPr>
    </xdr:pic>
    <xdr:clientData/>
  </xdr:twoCellAnchor>
  <xdr:twoCellAnchor>
    <xdr:from>
      <xdr:col>1</xdr:col>
      <xdr:colOff>5089525</xdr:colOff>
      <xdr:row>418</xdr:row>
      <xdr:rowOff>50800</xdr:rowOff>
    </xdr:from>
    <xdr:to>
      <xdr:col>1</xdr:col>
      <xdr:colOff>6569075</xdr:colOff>
      <xdr:row>418</xdr:row>
      <xdr:rowOff>787400</xdr:rowOff>
    </xdr:to>
    <xdr:pic>
      <xdr:nvPicPr>
        <xdr:cNvPr id="103" name="NDMHelpFormula_051" descr="r = (I_red) / (A_red·c)">
          <a:extLst>
            <a:ext uri="{FF2B5EF4-FFF2-40B4-BE49-F238E27FC236}">
              <a16:creationId xmlns:a16="http://schemas.microsoft.com/office/drawing/2014/main" id="{32B45896-43E6-4AB3-9684-87D2B80C888B}"/>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7404100" y="103444675"/>
          <a:ext cx="1479550" cy="736600"/>
        </a:xfrm>
        <a:prstGeom prst="rect">
          <a:avLst/>
        </a:prstGeom>
      </xdr:spPr>
    </xdr:pic>
    <xdr:clientData/>
  </xdr:twoCellAnchor>
  <xdr:twoCellAnchor>
    <xdr:from>
      <xdr:col>1</xdr:col>
      <xdr:colOff>4514850</xdr:colOff>
      <xdr:row>422</xdr:row>
      <xdr:rowOff>47625</xdr:rowOff>
    </xdr:from>
    <xdr:to>
      <xdr:col>1</xdr:col>
      <xdr:colOff>7143750</xdr:colOff>
      <xdr:row>422</xdr:row>
      <xdr:rowOff>485775</xdr:rowOff>
    </xdr:to>
    <xdr:pic>
      <xdr:nvPicPr>
        <xdr:cNvPr id="105" name="NDMHelpFormula_052" descr="l_0,1 = μ_1·L;    l_0,2 = μ_2·L">
          <a:extLst>
            <a:ext uri="{FF2B5EF4-FFF2-40B4-BE49-F238E27FC236}">
              <a16:creationId xmlns:a16="http://schemas.microsoft.com/office/drawing/2014/main" id="{89BCEE03-886B-4877-9332-622C93EDB15B}"/>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104813100"/>
          <a:ext cx="2628900" cy="438150"/>
        </a:xfrm>
        <a:prstGeom prst="rect">
          <a:avLst/>
        </a:prstGeom>
      </xdr:spPr>
    </xdr:pic>
    <xdr:clientData/>
  </xdr:twoCellAnchor>
  <xdr:twoCellAnchor>
    <xdr:from>
      <xdr:col>1</xdr:col>
      <xdr:colOff>3838575</xdr:colOff>
      <xdr:row>426</xdr:row>
      <xdr:rowOff>50800</xdr:rowOff>
    </xdr:from>
    <xdr:to>
      <xdr:col>1</xdr:col>
      <xdr:colOff>7820025</xdr:colOff>
      <xdr:row>426</xdr:row>
      <xdr:rowOff>787400</xdr:rowOff>
    </xdr:to>
    <xdr:pic>
      <xdr:nvPicPr>
        <xdr:cNvPr id="107" name="NDMHelpFormula_053" descr="e_a = max(L/600; h/30; 10 мм)">
          <a:extLst>
            <a:ext uri="{FF2B5EF4-FFF2-40B4-BE49-F238E27FC236}">
              <a16:creationId xmlns:a16="http://schemas.microsoft.com/office/drawing/2014/main" id="{F69EB6F2-B9D2-4749-AC4F-7F7C4917413C}"/>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6153150" y="105835450"/>
          <a:ext cx="3981450" cy="736600"/>
        </a:xfrm>
        <a:prstGeom prst="rect">
          <a:avLst/>
        </a:prstGeom>
      </xdr:spPr>
    </xdr:pic>
    <xdr:clientData/>
  </xdr:twoCellAnchor>
  <xdr:twoCellAnchor>
    <xdr:from>
      <xdr:col>1</xdr:col>
      <xdr:colOff>4670425</xdr:colOff>
      <xdr:row>428</xdr:row>
      <xdr:rowOff>50800</xdr:rowOff>
    </xdr:from>
    <xdr:to>
      <xdr:col>1</xdr:col>
      <xdr:colOff>6988175</xdr:colOff>
      <xdr:row>428</xdr:row>
      <xdr:rowOff>787400</xdr:rowOff>
    </xdr:to>
    <xdr:pic>
      <xdr:nvPicPr>
        <xdr:cNvPr id="109" name="NDMHelpFormula_054" descr="e_{c,sl} = (L) / (400)       СП 35, п. 7.52">
          <a:extLst>
            <a:ext uri="{FF2B5EF4-FFF2-40B4-BE49-F238E27FC236}">
              <a16:creationId xmlns:a16="http://schemas.microsoft.com/office/drawing/2014/main" id="{A0489AFF-A74F-4A5C-B977-2E2230C134E9}"/>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6985000" y="106835575"/>
          <a:ext cx="2317750" cy="736600"/>
        </a:xfrm>
        <a:prstGeom prst="rect">
          <a:avLst/>
        </a:prstGeom>
      </xdr:spPr>
    </xdr:pic>
    <xdr:clientData/>
  </xdr:twoCellAnchor>
  <xdr:twoCellAnchor>
    <xdr:from>
      <xdr:col>1</xdr:col>
      <xdr:colOff>5111750</xdr:colOff>
      <xdr:row>435</xdr:row>
      <xdr:rowOff>50800</xdr:rowOff>
    </xdr:from>
    <xdr:to>
      <xdr:col>1</xdr:col>
      <xdr:colOff>6546850</xdr:colOff>
      <xdr:row>435</xdr:row>
      <xdr:rowOff>787400</xdr:rowOff>
    </xdr:to>
    <xdr:pic>
      <xdr:nvPicPr>
        <xdr:cNvPr id="111" name="NDMHelpFormula_055" descr="e_stat = (M) / (N)">
          <a:extLst>
            <a:ext uri="{FF2B5EF4-FFF2-40B4-BE49-F238E27FC236}">
              <a16:creationId xmlns:a16="http://schemas.microsoft.com/office/drawing/2014/main" id="{D99BC759-3A3C-42CD-8427-913F18194B9D}"/>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426325" y="108692950"/>
          <a:ext cx="1435100" cy="736600"/>
        </a:xfrm>
        <a:prstGeom prst="rect">
          <a:avLst/>
        </a:prstGeom>
      </xdr:spPr>
    </xdr:pic>
    <xdr:clientData/>
  </xdr:twoCellAnchor>
  <xdr:twoCellAnchor>
    <xdr:from>
      <xdr:col>1</xdr:col>
      <xdr:colOff>2266950</xdr:colOff>
      <xdr:row>439</xdr:row>
      <xdr:rowOff>47625</xdr:rowOff>
    </xdr:from>
    <xdr:to>
      <xdr:col>3</xdr:col>
      <xdr:colOff>228600</xdr:colOff>
      <xdr:row>439</xdr:row>
      <xdr:rowOff>485775</xdr:rowOff>
    </xdr:to>
    <xdr:pic>
      <xdr:nvPicPr>
        <xdr:cNvPr id="113" name="NDMHelpFormula_056" descr="Determinate: e_0 = e_stat + e_a;    Indeterminate: e_0 = sign·max(|e_stat|; |e_a|)">
          <a:extLst>
            <a:ext uri="{FF2B5EF4-FFF2-40B4-BE49-F238E27FC236}">
              <a16:creationId xmlns:a16="http://schemas.microsoft.com/office/drawing/2014/main" id="{A92A49DA-0067-4AE5-85E2-41AE1F3ABF93}"/>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4581525" y="110013750"/>
          <a:ext cx="7124700" cy="438150"/>
        </a:xfrm>
        <a:prstGeom prst="rect">
          <a:avLst/>
        </a:prstGeom>
      </xdr:spPr>
    </xdr:pic>
    <xdr:clientData/>
  </xdr:twoCellAnchor>
  <xdr:twoCellAnchor>
    <xdr:from>
      <xdr:col>1</xdr:col>
      <xdr:colOff>4121150</xdr:colOff>
      <xdr:row>442</xdr:row>
      <xdr:rowOff>50800</xdr:rowOff>
    </xdr:from>
    <xdr:to>
      <xdr:col>1</xdr:col>
      <xdr:colOff>7537450</xdr:colOff>
      <xdr:row>442</xdr:row>
      <xdr:rowOff>787400</xdr:rowOff>
    </xdr:to>
    <xdr:pic>
      <xdr:nvPicPr>
        <xdr:cNvPr id="115" name="NDMHelpFormula_057" descr="φ_l = 1 + (M_{l1}) / (M_1) ; φ_l ≤ 2      СП 63, п. 8.1.15">
          <a:extLst>
            <a:ext uri="{FF2B5EF4-FFF2-40B4-BE49-F238E27FC236}">
              <a16:creationId xmlns:a16="http://schemas.microsoft.com/office/drawing/2014/main" id="{794FD062-A0FE-4855-98C1-7A6BD688D33D}"/>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435725" y="110921800"/>
          <a:ext cx="3416300" cy="736600"/>
        </a:xfrm>
        <a:prstGeom prst="rect">
          <a:avLst/>
        </a:prstGeom>
      </xdr:spPr>
    </xdr:pic>
    <xdr:clientData/>
  </xdr:twoCellAnchor>
  <xdr:twoCellAnchor>
    <xdr:from>
      <xdr:col>1</xdr:col>
      <xdr:colOff>5083175</xdr:colOff>
      <xdr:row>445</xdr:row>
      <xdr:rowOff>50800</xdr:rowOff>
    </xdr:from>
    <xdr:to>
      <xdr:col>1</xdr:col>
      <xdr:colOff>6575425</xdr:colOff>
      <xdr:row>445</xdr:row>
      <xdr:rowOff>787400</xdr:rowOff>
    </xdr:to>
    <xdr:pic>
      <xdr:nvPicPr>
        <xdr:cNvPr id="117" name="NDMHelpFormula_058" descr="δ_e = (|e_0|) / (h)">
          <a:extLst>
            <a:ext uri="{FF2B5EF4-FFF2-40B4-BE49-F238E27FC236}">
              <a16:creationId xmlns:a16="http://schemas.microsoft.com/office/drawing/2014/main" id="{65CF6F02-609D-45D0-B48B-E68AE36D5E87}"/>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7397750" y="112083850"/>
          <a:ext cx="1492250" cy="736600"/>
        </a:xfrm>
        <a:prstGeom prst="rect">
          <a:avLst/>
        </a:prstGeom>
      </xdr:spPr>
    </xdr:pic>
    <xdr:clientData/>
  </xdr:twoCellAnchor>
  <xdr:twoCellAnchor>
    <xdr:from>
      <xdr:col>1</xdr:col>
      <xdr:colOff>4679950</xdr:colOff>
      <xdr:row>447</xdr:row>
      <xdr:rowOff>50800</xdr:rowOff>
    </xdr:from>
    <xdr:to>
      <xdr:col>1</xdr:col>
      <xdr:colOff>6978650</xdr:colOff>
      <xdr:row>447</xdr:row>
      <xdr:rowOff>787400</xdr:rowOff>
    </xdr:to>
    <xdr:pic>
      <xdr:nvPicPr>
        <xdr:cNvPr id="119" name="NDMHelpFormula_059" descr="k_b = (0.15) / (φ_l·(0.3 + δ_e))">
          <a:extLst>
            <a:ext uri="{FF2B5EF4-FFF2-40B4-BE49-F238E27FC236}">
              <a16:creationId xmlns:a16="http://schemas.microsoft.com/office/drawing/2014/main" id="{6FB55354-5F86-4292-8C59-E0B1045FC801}"/>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6994525" y="113083975"/>
          <a:ext cx="2298700" cy="736600"/>
        </a:xfrm>
        <a:prstGeom prst="rect">
          <a:avLst/>
        </a:prstGeom>
      </xdr:spPr>
    </xdr:pic>
    <xdr:clientData/>
  </xdr:twoCellAnchor>
  <xdr:twoCellAnchor>
    <xdr:from>
      <xdr:col>1</xdr:col>
      <xdr:colOff>4083050</xdr:colOff>
      <xdr:row>449</xdr:row>
      <xdr:rowOff>47625</xdr:rowOff>
    </xdr:from>
    <xdr:to>
      <xdr:col>1</xdr:col>
      <xdr:colOff>7575550</xdr:colOff>
      <xdr:row>449</xdr:row>
      <xdr:rowOff>485775</xdr:rowOff>
    </xdr:to>
    <xdr:pic>
      <xdr:nvPicPr>
        <xdr:cNvPr id="121" name="NDMHelpFormula_060" descr="D = k_b·E_b·I_b + k_s·E_s·I_s      СП 63, п. 8.1.15">
          <a:extLst>
            <a:ext uri="{FF2B5EF4-FFF2-40B4-BE49-F238E27FC236}">
              <a16:creationId xmlns:a16="http://schemas.microsoft.com/office/drawing/2014/main" id="{A928DC51-8ADE-4682-B49E-0B129CE13CD6}"/>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6397625" y="114080925"/>
          <a:ext cx="3492500" cy="438150"/>
        </a:xfrm>
        <a:prstGeom prst="rect">
          <a:avLst/>
        </a:prstGeom>
      </xdr:spPr>
    </xdr:pic>
    <xdr:clientData/>
  </xdr:twoCellAnchor>
  <xdr:twoCellAnchor>
    <xdr:from>
      <xdr:col>1</xdr:col>
      <xdr:colOff>5000625</xdr:colOff>
      <xdr:row>451</xdr:row>
      <xdr:rowOff>50800</xdr:rowOff>
    </xdr:from>
    <xdr:to>
      <xdr:col>1</xdr:col>
      <xdr:colOff>6657975</xdr:colOff>
      <xdr:row>451</xdr:row>
      <xdr:rowOff>787400</xdr:rowOff>
    </xdr:to>
    <xdr:pic>
      <xdr:nvPicPr>
        <xdr:cNvPr id="123" name="NDMHelpFormula_061" descr="N_cr = (π^2·D) / (l_0^2)">
          <a:extLst>
            <a:ext uri="{FF2B5EF4-FFF2-40B4-BE49-F238E27FC236}">
              <a16:creationId xmlns:a16="http://schemas.microsoft.com/office/drawing/2014/main" id="{B2554632-D0BF-4331-9690-40E4789011DB}"/>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315200" y="114779425"/>
          <a:ext cx="1657350" cy="736600"/>
        </a:xfrm>
        <a:prstGeom prst="rect">
          <a:avLst/>
        </a:prstGeom>
      </xdr:spPr>
    </xdr:pic>
    <xdr:clientData/>
  </xdr:twoCellAnchor>
  <xdr:twoCellAnchor>
    <xdr:from>
      <xdr:col>1</xdr:col>
      <xdr:colOff>5041900</xdr:colOff>
      <xdr:row>453</xdr:row>
      <xdr:rowOff>50800</xdr:rowOff>
    </xdr:from>
    <xdr:to>
      <xdr:col>1</xdr:col>
      <xdr:colOff>6616700</xdr:colOff>
      <xdr:row>453</xdr:row>
      <xdr:rowOff>787400</xdr:rowOff>
    </xdr:to>
    <xdr:pic>
      <xdr:nvPicPr>
        <xdr:cNvPr id="125" name="NDMHelpFormula_062" descr="η = (N_cr) / (N_cr - N)">
          <a:extLst>
            <a:ext uri="{FF2B5EF4-FFF2-40B4-BE49-F238E27FC236}">
              <a16:creationId xmlns:a16="http://schemas.microsoft.com/office/drawing/2014/main" id="{228215B3-F1B1-458E-B0E9-A0864FACF793}"/>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7356475" y="115779550"/>
          <a:ext cx="1574800" cy="736600"/>
        </a:xfrm>
        <a:prstGeom prst="rect">
          <a:avLst/>
        </a:prstGeom>
      </xdr:spPr>
    </xdr:pic>
    <xdr:clientData/>
  </xdr:twoCellAnchor>
  <xdr:twoCellAnchor>
    <xdr:from>
      <xdr:col>1</xdr:col>
      <xdr:colOff>4918075</xdr:colOff>
      <xdr:row>456</xdr:row>
      <xdr:rowOff>47625</xdr:rowOff>
    </xdr:from>
    <xdr:to>
      <xdr:col>1</xdr:col>
      <xdr:colOff>6740525</xdr:colOff>
      <xdr:row>456</xdr:row>
      <xdr:rowOff>485775</xdr:rowOff>
    </xdr:to>
    <xdr:pic>
      <xdr:nvPicPr>
        <xdr:cNvPr id="127" name="NDMHelpFormula_063" descr="M_design = η·N·e_0">
          <a:extLst>
            <a:ext uri="{FF2B5EF4-FFF2-40B4-BE49-F238E27FC236}">
              <a16:creationId xmlns:a16="http://schemas.microsoft.com/office/drawing/2014/main" id="{BF2E576D-9525-4302-8C81-D209C2B8EF50}"/>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7232650" y="116938425"/>
          <a:ext cx="1822450" cy="438150"/>
        </a:xfrm>
        <a:prstGeom prst="rect">
          <a:avLst/>
        </a:prstGeom>
      </xdr:spPr>
    </xdr:pic>
    <xdr:clientData/>
  </xdr:twoCellAnchor>
  <xdr:twoCellAnchor>
    <xdr:from>
      <xdr:col>1</xdr:col>
      <xdr:colOff>3794125</xdr:colOff>
      <xdr:row>460</xdr:row>
      <xdr:rowOff>50800</xdr:rowOff>
    </xdr:from>
    <xdr:to>
      <xdr:col>1</xdr:col>
      <xdr:colOff>7864475</xdr:colOff>
      <xdr:row>460</xdr:row>
      <xdr:rowOff>787400</xdr:rowOff>
    </xdr:to>
    <xdr:pic>
      <xdr:nvPicPr>
        <xdr:cNvPr id="129" name="NDMHelpFormula_064" descr="φ_l = 1 + (M_l) / (M) ; 1 ≤ φ_l ≤ 2      СП 35, п. 7.54, ф. (7.11)">
          <a:extLst>
            <a:ext uri="{FF2B5EF4-FFF2-40B4-BE49-F238E27FC236}">
              <a16:creationId xmlns:a16="http://schemas.microsoft.com/office/drawing/2014/main" id="{FCE0385A-C03E-4403-B48E-2439549A05E4}"/>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108700" y="118008400"/>
          <a:ext cx="4070350" cy="736600"/>
        </a:xfrm>
        <a:prstGeom prst="rect">
          <a:avLst/>
        </a:prstGeom>
      </xdr:spPr>
    </xdr:pic>
    <xdr:clientData/>
  </xdr:twoCellAnchor>
  <xdr:twoCellAnchor>
    <xdr:from>
      <xdr:col>1</xdr:col>
      <xdr:colOff>3743325</xdr:colOff>
      <xdr:row>463</xdr:row>
      <xdr:rowOff>50800</xdr:rowOff>
    </xdr:from>
    <xdr:to>
      <xdr:col>2</xdr:col>
      <xdr:colOff>0</xdr:colOff>
      <xdr:row>463</xdr:row>
      <xdr:rowOff>787400</xdr:rowOff>
    </xdr:to>
    <xdr:pic>
      <xdr:nvPicPr>
        <xdr:cNvPr id="131" name="NDMHelpFormula_065" descr="δ = max(|e_c|/h; 0.5 - 0.01·l_0/h - 0.01·R_b)">
          <a:extLst>
            <a:ext uri="{FF2B5EF4-FFF2-40B4-BE49-F238E27FC236}">
              <a16:creationId xmlns:a16="http://schemas.microsoft.com/office/drawing/2014/main" id="{C9D8AACF-0CDD-415F-AE7E-9C5B746A1520}"/>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6057900" y="119170450"/>
          <a:ext cx="4171950" cy="736600"/>
        </a:xfrm>
        <a:prstGeom prst="rect">
          <a:avLst/>
        </a:prstGeom>
      </xdr:spPr>
    </xdr:pic>
    <xdr:clientData/>
  </xdr:twoCellAnchor>
  <xdr:twoCellAnchor>
    <xdr:from>
      <xdr:col>1</xdr:col>
      <xdr:colOff>5149850</xdr:colOff>
      <xdr:row>465</xdr:row>
      <xdr:rowOff>50800</xdr:rowOff>
    </xdr:from>
    <xdr:to>
      <xdr:col>1</xdr:col>
      <xdr:colOff>6508750</xdr:colOff>
      <xdr:row>465</xdr:row>
      <xdr:rowOff>787400</xdr:rowOff>
    </xdr:to>
    <xdr:pic>
      <xdr:nvPicPr>
        <xdr:cNvPr id="133" name="NDMHelpFormula_066" descr="δ_p = (δ) / (φ_p)">
          <a:extLst>
            <a:ext uri="{FF2B5EF4-FFF2-40B4-BE49-F238E27FC236}">
              <a16:creationId xmlns:a16="http://schemas.microsoft.com/office/drawing/2014/main" id="{8917CC1B-29FD-4710-8C24-D70233681439}"/>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464425" y="120170575"/>
          <a:ext cx="1358900" cy="736600"/>
        </a:xfrm>
        <a:prstGeom prst="rect">
          <a:avLst/>
        </a:prstGeom>
      </xdr:spPr>
    </xdr:pic>
    <xdr:clientData/>
  </xdr:twoCellAnchor>
  <xdr:twoCellAnchor>
    <xdr:from>
      <xdr:col>1</xdr:col>
      <xdr:colOff>4657725</xdr:colOff>
      <xdr:row>467</xdr:row>
      <xdr:rowOff>50800</xdr:rowOff>
    </xdr:from>
    <xdr:to>
      <xdr:col>1</xdr:col>
      <xdr:colOff>7000875</xdr:colOff>
      <xdr:row>467</xdr:row>
      <xdr:rowOff>787400</xdr:rowOff>
    </xdr:to>
    <xdr:pic>
      <xdr:nvPicPr>
        <xdr:cNvPr id="135" name="NDMHelpFormula_067" descr="k_1 = (0.11) / (0.1 + δ_p) + 0.1">
          <a:extLst>
            <a:ext uri="{FF2B5EF4-FFF2-40B4-BE49-F238E27FC236}">
              <a16:creationId xmlns:a16="http://schemas.microsoft.com/office/drawing/2014/main" id="{27FD9604-6F25-449A-B715-F819141D314F}"/>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972300" y="121170700"/>
          <a:ext cx="2343150" cy="736600"/>
        </a:xfrm>
        <a:prstGeom prst="rect">
          <a:avLst/>
        </a:prstGeom>
      </xdr:spPr>
    </xdr:pic>
    <xdr:clientData/>
  </xdr:twoCellAnchor>
  <xdr:twoCellAnchor>
    <xdr:from>
      <xdr:col>1</xdr:col>
      <xdr:colOff>3594100</xdr:colOff>
      <xdr:row>469</xdr:row>
      <xdr:rowOff>50800</xdr:rowOff>
    </xdr:from>
    <xdr:to>
      <xdr:col>2</xdr:col>
      <xdr:colOff>149225</xdr:colOff>
      <xdr:row>469</xdr:row>
      <xdr:rowOff>787400</xdr:rowOff>
    </xdr:to>
    <xdr:pic>
      <xdr:nvPicPr>
        <xdr:cNvPr id="137" name="NDMHelpFormula_068" descr="D = 6.4·E_b·[I_b/φ_l·k_1 + (E_s/E_b)·I_s]">
          <a:extLst>
            <a:ext uri="{FF2B5EF4-FFF2-40B4-BE49-F238E27FC236}">
              <a16:creationId xmlns:a16="http://schemas.microsoft.com/office/drawing/2014/main" id="{EF22183A-453D-4C68-BA46-D5BFDABE3935}"/>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5908675" y="122170825"/>
          <a:ext cx="4470400" cy="736600"/>
        </a:xfrm>
        <a:prstGeom prst="rect">
          <a:avLst/>
        </a:prstGeom>
      </xdr:spPr>
    </xdr:pic>
    <xdr:clientData/>
  </xdr:twoCellAnchor>
  <xdr:twoCellAnchor>
    <xdr:from>
      <xdr:col>1</xdr:col>
      <xdr:colOff>4498975</xdr:colOff>
      <xdr:row>471</xdr:row>
      <xdr:rowOff>50800</xdr:rowOff>
    </xdr:from>
    <xdr:to>
      <xdr:col>1</xdr:col>
      <xdr:colOff>7159625</xdr:colOff>
      <xdr:row>471</xdr:row>
      <xdr:rowOff>787400</xdr:rowOff>
    </xdr:to>
    <xdr:pic>
      <xdr:nvPicPr>
        <xdr:cNvPr id="139" name="NDMHelpFormula_069" descr="N_cr = (D) / (l_0^2)       СП 35, п. 7.54, ф. (7.10)">
          <a:extLst>
            <a:ext uri="{FF2B5EF4-FFF2-40B4-BE49-F238E27FC236}">
              <a16:creationId xmlns:a16="http://schemas.microsoft.com/office/drawing/2014/main" id="{E12E2913-4101-4BEA-B5BB-D6DD5DBACDED}"/>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6813550" y="123170950"/>
          <a:ext cx="2660650" cy="736600"/>
        </a:xfrm>
        <a:prstGeom prst="rect">
          <a:avLst/>
        </a:prstGeom>
      </xdr:spPr>
    </xdr:pic>
    <xdr:clientData/>
  </xdr:twoCellAnchor>
  <xdr:twoCellAnchor>
    <xdr:from>
      <xdr:col>1</xdr:col>
      <xdr:colOff>5187950</xdr:colOff>
      <xdr:row>476</xdr:row>
      <xdr:rowOff>50800</xdr:rowOff>
    </xdr:from>
    <xdr:to>
      <xdr:col>1</xdr:col>
      <xdr:colOff>6470650</xdr:colOff>
      <xdr:row>476</xdr:row>
      <xdr:rowOff>787400</xdr:rowOff>
    </xdr:to>
    <xdr:pic>
      <xdr:nvPicPr>
        <xdr:cNvPr id="141" name="NDMHelpFormula_070" descr="q_l = (N_l) / (N)">
          <a:extLst>
            <a:ext uri="{FF2B5EF4-FFF2-40B4-BE49-F238E27FC236}">
              <a16:creationId xmlns:a16="http://schemas.microsoft.com/office/drawing/2014/main" id="{9EC33850-1E25-4C1C-978D-BE64136B9B4A}"/>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502525" y="124704475"/>
          <a:ext cx="1282700" cy="736600"/>
        </a:xfrm>
        <a:prstGeom prst="rect">
          <a:avLst/>
        </a:prstGeom>
      </xdr:spPr>
    </xdr:pic>
    <xdr:clientData/>
  </xdr:twoCellAnchor>
  <xdr:twoCellAnchor>
    <xdr:from>
      <xdr:col>1</xdr:col>
      <xdr:colOff>5073650</xdr:colOff>
      <xdr:row>478</xdr:row>
      <xdr:rowOff>50800</xdr:rowOff>
    </xdr:from>
    <xdr:to>
      <xdr:col>1</xdr:col>
      <xdr:colOff>6584950</xdr:colOff>
      <xdr:row>478</xdr:row>
      <xdr:rowOff>787400</xdr:rowOff>
    </xdr:to>
    <xdr:pic>
      <xdr:nvPicPr>
        <xdr:cNvPr id="143" name="NDMHelpFormula_071" descr="φ_{ml} = (φ_m) / (φ_l)">
          <a:extLst>
            <a:ext uri="{FF2B5EF4-FFF2-40B4-BE49-F238E27FC236}">
              <a16:creationId xmlns:a16="http://schemas.microsoft.com/office/drawing/2014/main" id="{1973A7B4-9DC9-4644-A016-615E27D12CDD}"/>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388225" y="125704600"/>
          <a:ext cx="1511300" cy="736600"/>
        </a:xfrm>
        <a:prstGeom prst="rect">
          <a:avLst/>
        </a:prstGeom>
      </xdr:spPr>
    </xdr:pic>
    <xdr:clientData/>
  </xdr:twoCellAnchor>
  <xdr:twoCellAnchor>
    <xdr:from>
      <xdr:col>1</xdr:col>
      <xdr:colOff>3987800</xdr:colOff>
      <xdr:row>480</xdr:row>
      <xdr:rowOff>50800</xdr:rowOff>
    </xdr:from>
    <xdr:to>
      <xdr:col>1</xdr:col>
      <xdr:colOff>7670800</xdr:colOff>
      <xdr:row>480</xdr:row>
      <xdr:rowOff>787400</xdr:rowOff>
    </xdr:to>
    <xdr:pic>
      <xdr:nvPicPr>
        <xdr:cNvPr id="145" name="NDMHelpFormula_072" descr="φ = (φ_m) / (q_l·φ_{ml} + (1 - q_l))       СП 35, п. 7.55, ф. (7.15)">
          <a:extLst>
            <a:ext uri="{FF2B5EF4-FFF2-40B4-BE49-F238E27FC236}">
              <a16:creationId xmlns:a16="http://schemas.microsoft.com/office/drawing/2014/main" id="{627266AB-CD3B-47DE-B804-EB9206432291}"/>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302375" y="126704725"/>
          <a:ext cx="3683000" cy="736600"/>
        </a:xfrm>
        <a:prstGeom prst="rect">
          <a:avLst/>
        </a:prstGeom>
      </xdr:spPr>
    </xdr:pic>
    <xdr:clientData/>
  </xdr:twoCellAnchor>
  <xdr:twoCellAnchor>
    <xdr:from>
      <xdr:col>1</xdr:col>
      <xdr:colOff>4095750</xdr:colOff>
      <xdr:row>482</xdr:row>
      <xdr:rowOff>47625</xdr:rowOff>
    </xdr:from>
    <xdr:to>
      <xdr:col>1</xdr:col>
      <xdr:colOff>7562850</xdr:colOff>
      <xdr:row>482</xdr:row>
      <xdr:rowOff>485775</xdr:rowOff>
    </xdr:to>
    <xdr:pic>
      <xdr:nvPicPr>
        <xdr:cNvPr id="147" name="NDMHelpFormula_073" descr="N_ult,stab = φ·(R_b·A_b,stab + R_sc·A_s)">
          <a:extLst>
            <a:ext uri="{FF2B5EF4-FFF2-40B4-BE49-F238E27FC236}">
              <a16:creationId xmlns:a16="http://schemas.microsoft.com/office/drawing/2014/main" id="{2FA39858-1D16-4C93-9EF8-715E1C1EE2A0}"/>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10325" y="127701675"/>
          <a:ext cx="3467100" cy="438150"/>
        </a:xfrm>
        <a:prstGeom prst="rect">
          <a:avLst/>
        </a:prstGeom>
      </xdr:spPr>
    </xdr:pic>
    <xdr:clientData/>
  </xdr:twoCellAnchor>
  <xdr:twoCellAnchor>
    <xdr:from>
      <xdr:col>1</xdr:col>
      <xdr:colOff>4854575</xdr:colOff>
      <xdr:row>486</xdr:row>
      <xdr:rowOff>50800</xdr:rowOff>
    </xdr:from>
    <xdr:to>
      <xdr:col>1</xdr:col>
      <xdr:colOff>6804025</xdr:colOff>
      <xdr:row>486</xdr:row>
      <xdr:rowOff>787400</xdr:rowOff>
    </xdr:to>
    <xdr:pic>
      <xdr:nvPicPr>
        <xdr:cNvPr id="149" name="NDMHelpFormula_074" descr="SF_stab = (N_ult,stab) / (N)">
          <a:extLst>
            <a:ext uri="{FF2B5EF4-FFF2-40B4-BE49-F238E27FC236}">
              <a16:creationId xmlns:a16="http://schemas.microsoft.com/office/drawing/2014/main" id="{F4B70A8B-A703-43A0-AA8A-16EDEA0B36B1}"/>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7169150" y="128724025"/>
          <a:ext cx="1949450" cy="736600"/>
        </a:xfrm>
        <a:prstGeom prst="rect">
          <a:avLst/>
        </a:prstGeom>
      </xdr:spPr>
    </xdr:pic>
    <xdr:clientData/>
  </xdr:twoCellAnchor>
  <xdr:twoCellAnchor>
    <xdr:from>
      <xdr:col>1</xdr:col>
      <xdr:colOff>5168900</xdr:colOff>
      <xdr:row>528</xdr:row>
      <xdr:rowOff>50800</xdr:rowOff>
    </xdr:from>
    <xdr:to>
      <xdr:col>1</xdr:col>
      <xdr:colOff>6489700</xdr:colOff>
      <xdr:row>528</xdr:row>
      <xdr:rowOff>787400</xdr:rowOff>
    </xdr:to>
    <xdr:pic>
      <xdr:nvPicPr>
        <xdr:cNvPr id="151" name="NDMHelpFormula_075" descr="n_s = (E_s) / (E_b)">
          <a:extLst>
            <a:ext uri="{FF2B5EF4-FFF2-40B4-BE49-F238E27FC236}">
              <a16:creationId xmlns:a16="http://schemas.microsoft.com/office/drawing/2014/main" id="{E0C8B363-7663-4625-9551-0CD5017BF4D1}"/>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36534525"/>
          <a:ext cx="1320800" cy="736600"/>
        </a:xfrm>
        <a:prstGeom prst="rect">
          <a:avLst/>
        </a:prstGeom>
      </xdr:spPr>
    </xdr:pic>
    <xdr:clientData/>
  </xdr:twoCellAnchor>
  <xdr:twoCellAnchor>
    <xdr:from>
      <xdr:col>1</xdr:col>
      <xdr:colOff>5216525</xdr:colOff>
      <xdr:row>537</xdr:row>
      <xdr:rowOff>50800</xdr:rowOff>
    </xdr:from>
    <xdr:to>
      <xdr:col>1</xdr:col>
      <xdr:colOff>6442075</xdr:colOff>
      <xdr:row>537</xdr:row>
      <xdr:rowOff>787400</xdr:rowOff>
    </xdr:to>
    <xdr:pic>
      <xdr:nvPicPr>
        <xdr:cNvPr id="153" name="NDMHelpFormula_076" descr="r = (I) / (A·c)">
          <a:extLst>
            <a:ext uri="{FF2B5EF4-FFF2-40B4-BE49-F238E27FC236}">
              <a16:creationId xmlns:a16="http://schemas.microsoft.com/office/drawing/2014/main" id="{331F0580-196B-4326-BC80-4B46D1CB46BB}"/>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7531100" y="138715750"/>
          <a:ext cx="122555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CA95C2FA-96DC-4AB1-9BE1-955F0383D7BD}"/>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47DF4BE4-4758-401E-AAC6-C031A7DE1E45}"/>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B773F423-27F7-409D-8EDB-5FAAAF52CDE2}"/>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BD1744DE-336A-4951-ADF4-31425C5071BE}"/>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6D699031-7083-4E82-A3B4-2D88B30F84A6}"/>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F66765-2A21-4D8F-9356-647C3514ECC0}">
  <sheetPr codeName="Лист1"/>
  <dimension ref="A1:NE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24" width="17.7109375" customWidth="1"/>
    <col min="35" max="40" width="9.140625" customWidth="1"/>
    <col min="70" max="136" width="0" hidden="1" customWidth="1"/>
    <col min="200" max="332" width="0" hidden="1" customWidth="1"/>
    <col min="335" max="369" width="0" hidden="1" customWidth="1"/>
  </cols>
  <sheetData>
    <row r="1" spans="1:369" x14ac:dyDescent="0.25">
      <c r="A1" s="13"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1" t="s">
        <v>1719</v>
      </c>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1"/>
      <c r="CR1" s="1"/>
      <c r="CS1" s="1"/>
      <c r="CT1" s="1"/>
      <c r="CU1" s="1"/>
      <c r="CV1" s="1"/>
      <c r="CW1" s="1"/>
      <c r="CX1" s="1"/>
      <c r="CY1" s="1"/>
      <c r="CZ1" s="1"/>
      <c r="DA1" s="1"/>
      <c r="DB1" s="1"/>
      <c r="DC1" s="1"/>
      <c r="DD1" s="1"/>
      <c r="DE1" s="1"/>
      <c r="DF1" s="1"/>
      <c r="DG1" s="1"/>
      <c r="DH1" s="1"/>
      <c r="DI1" s="1"/>
      <c r="DJ1" s="1"/>
      <c r="DK1" s="1"/>
      <c r="DL1" s="1"/>
      <c r="DM1" s="1"/>
      <c r="DN1" s="1"/>
      <c r="DO1" s="1"/>
      <c r="DP1" s="1"/>
      <c r="DQ1" s="1"/>
      <c r="DR1" s="1"/>
      <c r="DS1" s="1"/>
      <c r="DT1" s="1"/>
      <c r="DU1" s="1"/>
      <c r="DV1" s="1"/>
      <c r="DW1" s="1"/>
      <c r="DX1" s="1"/>
      <c r="DY1" s="1"/>
      <c r="DZ1" s="1"/>
      <c r="EA1" s="1"/>
      <c r="EB1" s="1"/>
      <c r="EC1" s="1"/>
      <c r="ED1" s="1"/>
      <c r="EE1" s="1"/>
      <c r="EF1" s="1"/>
      <c r="GR1" t="s">
        <v>294</v>
      </c>
      <c r="GS1" t="s">
        <v>297</v>
      </c>
      <c r="GT1" t="s">
        <v>301</v>
      </c>
      <c r="GU1" t="s">
        <v>304</v>
      </c>
      <c r="GV1" t="s">
        <v>313</v>
      </c>
      <c r="GW1" t="s">
        <v>308</v>
      </c>
      <c r="GX1" t="s">
        <v>61</v>
      </c>
      <c r="GY1" t="s">
        <v>335</v>
      </c>
      <c r="GZ1" t="s">
        <v>337</v>
      </c>
      <c r="HA1" t="s">
        <v>339</v>
      </c>
      <c r="HB1" t="str">
        <f>$J$39</f>
        <v>PR1</v>
      </c>
      <c r="HC1" t="s">
        <v>541</v>
      </c>
      <c r="HD1" t="s">
        <v>541</v>
      </c>
      <c r="HE1" t="s">
        <v>542</v>
      </c>
      <c r="HF1" t="s">
        <v>542</v>
      </c>
      <c r="HG1" t="s">
        <v>570</v>
      </c>
      <c r="HH1" t="s">
        <v>541</v>
      </c>
      <c r="HI1" t="s">
        <v>541</v>
      </c>
      <c r="HJ1" t="s">
        <v>542</v>
      </c>
      <c r="HK1" t="s">
        <v>542</v>
      </c>
      <c r="HL1" t="s">
        <v>541</v>
      </c>
      <c r="HM1" t="s">
        <v>541</v>
      </c>
      <c r="HN1" t="s">
        <v>542</v>
      </c>
      <c r="HO1" t="s">
        <v>542</v>
      </c>
      <c r="HP1" t="s">
        <v>541</v>
      </c>
      <c r="HQ1" t="s">
        <v>541</v>
      </c>
      <c r="HR1" t="s">
        <v>542</v>
      </c>
      <c r="HS1" t="s">
        <v>542</v>
      </c>
      <c r="HT1" t="s">
        <v>541</v>
      </c>
      <c r="HU1" t="s">
        <v>541</v>
      </c>
      <c r="HV1" t="s">
        <v>542</v>
      </c>
      <c r="HW1" t="s">
        <v>542</v>
      </c>
      <c r="HX1" t="s">
        <v>541</v>
      </c>
      <c r="HY1" t="s">
        <v>541</v>
      </c>
      <c r="HZ1" t="s">
        <v>542</v>
      </c>
      <c r="IA1" t="s">
        <v>542</v>
      </c>
      <c r="IB1" t="s">
        <v>541</v>
      </c>
      <c r="IC1" t="s">
        <v>541</v>
      </c>
      <c r="ID1" t="s">
        <v>542</v>
      </c>
      <c r="IE1" t="s">
        <v>542</v>
      </c>
      <c r="IF1" t="s">
        <v>541</v>
      </c>
      <c r="IG1" t="s">
        <v>541</v>
      </c>
      <c r="IH1" t="s">
        <v>542</v>
      </c>
      <c r="II1" t="s">
        <v>542</v>
      </c>
      <c r="IJ1" t="s">
        <v>541</v>
      </c>
      <c r="IK1" t="s">
        <v>541</v>
      </c>
      <c r="IL1" t="s">
        <v>542</v>
      </c>
      <c r="IM1" t="s">
        <v>542</v>
      </c>
      <c r="IN1" t="s">
        <v>578</v>
      </c>
      <c r="IO1" t="s">
        <v>578</v>
      </c>
      <c r="IP1" t="s">
        <v>541</v>
      </c>
      <c r="IQ1" t="s">
        <v>541</v>
      </c>
      <c r="IR1" t="s">
        <v>542</v>
      </c>
      <c r="IS1" t="s">
        <v>542</v>
      </c>
      <c r="IT1" t="s">
        <v>541</v>
      </c>
      <c r="IU1" t="s">
        <v>541</v>
      </c>
      <c r="IV1" t="s">
        <v>542</v>
      </c>
      <c r="IW1" t="s">
        <v>542</v>
      </c>
      <c r="IX1" t="s">
        <v>541</v>
      </c>
      <c r="IY1" t="s">
        <v>541</v>
      </c>
      <c r="IZ1" t="s">
        <v>542</v>
      </c>
      <c r="JA1" t="s">
        <v>542</v>
      </c>
      <c r="JB1" t="s">
        <v>541</v>
      </c>
      <c r="JC1" t="s">
        <v>541</v>
      </c>
      <c r="JD1" t="s">
        <v>542</v>
      </c>
      <c r="JE1" t="s">
        <v>542</v>
      </c>
      <c r="JF1" t="s">
        <v>541</v>
      </c>
      <c r="JG1" t="s">
        <v>541</v>
      </c>
      <c r="JH1" t="s">
        <v>542</v>
      </c>
      <c r="JI1" t="s">
        <v>542</v>
      </c>
      <c r="JJ1" t="s">
        <v>541</v>
      </c>
      <c r="JK1" t="s">
        <v>541</v>
      </c>
      <c r="JL1" t="s">
        <v>542</v>
      </c>
      <c r="JM1" t="s">
        <v>542</v>
      </c>
      <c r="JN1" t="s">
        <v>541</v>
      </c>
      <c r="JO1" t="s">
        <v>541</v>
      </c>
      <c r="JP1" t="s">
        <v>542</v>
      </c>
      <c r="JQ1" t="s">
        <v>542</v>
      </c>
      <c r="JR1" t="s">
        <v>541</v>
      </c>
      <c r="JS1" t="s">
        <v>541</v>
      </c>
      <c r="JT1" t="s">
        <v>542</v>
      </c>
      <c r="JU1" t="s">
        <v>542</v>
      </c>
      <c r="JV1" t="s">
        <v>541</v>
      </c>
      <c r="JW1" t="s">
        <v>541</v>
      </c>
      <c r="JX1" t="s">
        <v>542</v>
      </c>
      <c r="JY1" t="s">
        <v>542</v>
      </c>
      <c r="JZ1" t="s">
        <v>541</v>
      </c>
      <c r="KA1" t="s">
        <v>541</v>
      </c>
      <c r="KB1" t="s">
        <v>542</v>
      </c>
      <c r="KC1" t="s">
        <v>542</v>
      </c>
      <c r="KD1" t="s">
        <v>541</v>
      </c>
      <c r="KE1" t="s">
        <v>541</v>
      </c>
      <c r="KF1" t="s">
        <v>542</v>
      </c>
      <c r="KG1" t="s">
        <v>542</v>
      </c>
      <c r="KH1" t="s">
        <v>541</v>
      </c>
      <c r="KI1" t="s">
        <v>541</v>
      </c>
      <c r="KJ1" t="s">
        <v>542</v>
      </c>
      <c r="KK1" t="s">
        <v>542</v>
      </c>
      <c r="KL1" t="s">
        <v>24</v>
      </c>
      <c r="KM1" t="s">
        <v>8</v>
      </c>
      <c r="KN1" t="s">
        <v>618</v>
      </c>
      <c r="KO1" t="s">
        <v>621</v>
      </c>
      <c r="KP1" t="s">
        <v>93</v>
      </c>
      <c r="KQ1">
        <v>1</v>
      </c>
      <c r="KR1" t="s">
        <v>623</v>
      </c>
      <c r="KS1" t="s">
        <v>107</v>
      </c>
      <c r="KT1" t="s">
        <v>61</v>
      </c>
      <c r="KU1" t="s">
        <v>44</v>
      </c>
      <c r="KV1" t="s">
        <v>61</v>
      </c>
      <c r="KW1" t="s">
        <v>72</v>
      </c>
      <c r="KX1" t="s">
        <v>163</v>
      </c>
      <c r="KY1" t="s">
        <v>633</v>
      </c>
      <c r="KZ1" t="s">
        <v>169</v>
      </c>
      <c r="LA1" t="s">
        <v>61</v>
      </c>
      <c r="LB1" t="s">
        <v>624</v>
      </c>
      <c r="LC1" t="s">
        <v>151</v>
      </c>
      <c r="LD1" t="s">
        <v>134</v>
      </c>
      <c r="LE1" t="s">
        <v>638</v>
      </c>
      <c r="LF1" t="s">
        <v>639</v>
      </c>
      <c r="LG1" t="s">
        <v>194</v>
      </c>
      <c r="LH1" t="s">
        <v>201</v>
      </c>
      <c r="LI1" t="s">
        <v>264</v>
      </c>
      <c r="LJ1" t="s">
        <v>189</v>
      </c>
      <c r="LK1" t="s">
        <v>412</v>
      </c>
      <c r="LL1" t="s">
        <v>375</v>
      </c>
      <c r="LM1" t="s">
        <v>422</v>
      </c>
      <c r="LN1" t="s">
        <v>448</v>
      </c>
      <c r="LO1" t="s">
        <v>305</v>
      </c>
      <c r="LP1" t="s">
        <v>468</v>
      </c>
      <c r="LQ1" t="s">
        <v>294</v>
      </c>
      <c r="LR1" t="s">
        <v>485</v>
      </c>
      <c r="LS1" t="s">
        <v>651</v>
      </c>
      <c r="LT1" t="s">
        <v>521</v>
      </c>
      <c r="LW1" t="s">
        <v>570</v>
      </c>
      <c r="LX1" t="s">
        <v>578</v>
      </c>
      <c r="LY1" t="s">
        <v>578</v>
      </c>
      <c r="LZ1" t="s">
        <v>541</v>
      </c>
      <c r="MA1" t="s">
        <v>541</v>
      </c>
      <c r="MB1" t="s">
        <v>542</v>
      </c>
      <c r="MC1" t="s">
        <v>542</v>
      </c>
      <c r="MD1" t="s">
        <v>541</v>
      </c>
      <c r="ME1" t="s">
        <v>541</v>
      </c>
      <c r="MF1" t="s">
        <v>542</v>
      </c>
      <c r="MG1" t="s">
        <v>542</v>
      </c>
      <c r="MH1" t="s">
        <v>541</v>
      </c>
      <c r="MI1" t="s">
        <v>541</v>
      </c>
      <c r="MJ1" t="s">
        <v>542</v>
      </c>
      <c r="MK1" t="s">
        <v>542</v>
      </c>
      <c r="ML1" t="s">
        <v>541</v>
      </c>
      <c r="MM1" t="s">
        <v>541</v>
      </c>
      <c r="MN1" t="s">
        <v>542</v>
      </c>
      <c r="MO1" t="s">
        <v>542</v>
      </c>
      <c r="MP1" t="s">
        <v>541</v>
      </c>
      <c r="MQ1" t="s">
        <v>541</v>
      </c>
      <c r="MR1" t="s">
        <v>542</v>
      </c>
      <c r="MS1" t="s">
        <v>542</v>
      </c>
      <c r="MT1" t="s">
        <v>541</v>
      </c>
      <c r="MU1" t="s">
        <v>541</v>
      </c>
      <c r="MV1" t="s">
        <v>542</v>
      </c>
      <c r="MW1" t="s">
        <v>542</v>
      </c>
      <c r="MX1" t="s">
        <v>541</v>
      </c>
      <c r="MY1" t="s">
        <v>541</v>
      </c>
      <c r="MZ1" t="s">
        <v>542</v>
      </c>
      <c r="NA1" t="s">
        <v>542</v>
      </c>
      <c r="NB1" t="s">
        <v>541</v>
      </c>
      <c r="NC1" t="s">
        <v>541</v>
      </c>
      <c r="ND1" t="s">
        <v>542</v>
      </c>
      <c r="NE1" t="s">
        <v>542</v>
      </c>
    </row>
    <row r="2" spans="1:369" x14ac:dyDescent="0.25">
      <c r="A2" s="1"/>
      <c r="B2" s="1"/>
      <c r="C2" s="1"/>
      <c r="D2" s="1"/>
      <c r="E2" s="1"/>
      <c r="F2" s="1"/>
      <c r="G2" s="1"/>
      <c r="H2" s="61" t="s">
        <v>1762</v>
      </c>
      <c r="I2" s="60"/>
      <c r="J2" s="60"/>
      <c r="K2" s="60"/>
      <c r="L2" s="1"/>
      <c r="M2" s="1"/>
      <c r="N2" s="1"/>
      <c r="O2" s="61" t="s">
        <v>1763</v>
      </c>
      <c r="P2" s="60"/>
      <c r="Q2" s="60"/>
      <c r="R2" s="60"/>
      <c r="S2" s="60"/>
      <c r="T2" s="60"/>
      <c r="U2" s="60"/>
      <c r="V2" s="1"/>
      <c r="W2" s="1"/>
      <c r="X2" s="1"/>
      <c r="Y2" s="1"/>
      <c r="Z2" s="1"/>
      <c r="AA2" s="1"/>
      <c r="AB2" s="1"/>
      <c r="AC2" s="1"/>
      <c r="AD2" s="1"/>
      <c r="AE2" s="1"/>
      <c r="AF2" s="1"/>
      <c r="AG2" s="1"/>
      <c r="AH2" s="1"/>
      <c r="AI2" s="14" t="s">
        <v>369</v>
      </c>
      <c r="AJ2" s="14" t="s">
        <v>370</v>
      </c>
      <c r="AK2" s="14" t="s">
        <v>371</v>
      </c>
      <c r="AL2" s="14" t="s">
        <v>372</v>
      </c>
      <c r="AM2" s="14" t="s">
        <v>373</v>
      </c>
      <c r="AN2" s="14" t="str">
        <f>"σ, "&amp;$I$8</f>
        <v>σ, MPa</v>
      </c>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c r="GR2" t="s">
        <v>309</v>
      </c>
      <c r="GS2" t="s">
        <v>310</v>
      </c>
      <c r="GT2" t="s">
        <v>311</v>
      </c>
      <c r="GU2" t="s">
        <v>312</v>
      </c>
      <c r="GV2" t="s">
        <v>314</v>
      </c>
      <c r="GW2" t="s">
        <v>317</v>
      </c>
      <c r="GX2" t="s">
        <v>324</v>
      </c>
      <c r="GY2" t="s">
        <v>334</v>
      </c>
      <c r="GZ2" t="s">
        <v>340</v>
      </c>
      <c r="HA2" t="s">
        <v>341</v>
      </c>
      <c r="HB2" t="str">
        <f>$K$39</f>
        <v>PR2</v>
      </c>
      <c r="HC2" t="s">
        <v>544</v>
      </c>
      <c r="HD2" t="s">
        <v>544</v>
      </c>
      <c r="HE2" t="s">
        <v>545</v>
      </c>
      <c r="HF2" t="s">
        <v>545</v>
      </c>
      <c r="HG2" t="s">
        <v>548</v>
      </c>
      <c r="HH2" t="s">
        <v>544</v>
      </c>
      <c r="HI2" t="s">
        <v>544</v>
      </c>
      <c r="HJ2" t="s">
        <v>545</v>
      </c>
      <c r="HK2" t="s">
        <v>545</v>
      </c>
      <c r="HL2" t="s">
        <v>544</v>
      </c>
      <c r="HM2" t="s">
        <v>544</v>
      </c>
      <c r="HN2" t="s">
        <v>545</v>
      </c>
      <c r="HO2" t="s">
        <v>545</v>
      </c>
      <c r="HP2" t="s">
        <v>544</v>
      </c>
      <c r="HQ2" t="s">
        <v>544</v>
      </c>
      <c r="HR2" t="s">
        <v>545</v>
      </c>
      <c r="HS2" t="s">
        <v>545</v>
      </c>
      <c r="HT2" t="s">
        <v>544</v>
      </c>
      <c r="HU2" t="s">
        <v>544</v>
      </c>
      <c r="HV2" t="s">
        <v>545</v>
      </c>
      <c r="HW2" t="s">
        <v>545</v>
      </c>
      <c r="HX2" t="s">
        <v>544</v>
      </c>
      <c r="HY2" t="s">
        <v>544</v>
      </c>
      <c r="HZ2" t="s">
        <v>545</v>
      </c>
      <c r="IA2" t="s">
        <v>545</v>
      </c>
      <c r="IB2" t="s">
        <v>544</v>
      </c>
      <c r="IC2" t="s">
        <v>544</v>
      </c>
      <c r="ID2" t="s">
        <v>545</v>
      </c>
      <c r="IE2" t="s">
        <v>545</v>
      </c>
      <c r="IF2" t="s">
        <v>544</v>
      </c>
      <c r="IG2" t="s">
        <v>544</v>
      </c>
      <c r="IH2" t="s">
        <v>545</v>
      </c>
      <c r="II2" t="s">
        <v>545</v>
      </c>
      <c r="IJ2" t="s">
        <v>544</v>
      </c>
      <c r="IK2" t="s">
        <v>544</v>
      </c>
      <c r="IL2" t="s">
        <v>545</v>
      </c>
      <c r="IM2" t="s">
        <v>545</v>
      </c>
      <c r="IN2" t="s">
        <v>579</v>
      </c>
      <c r="IO2" t="s">
        <v>579</v>
      </c>
      <c r="IP2" t="s">
        <v>544</v>
      </c>
      <c r="IQ2" t="s">
        <v>544</v>
      </c>
      <c r="IR2" t="s">
        <v>545</v>
      </c>
      <c r="IS2" t="s">
        <v>545</v>
      </c>
      <c r="IT2" t="s">
        <v>544</v>
      </c>
      <c r="IU2" t="s">
        <v>544</v>
      </c>
      <c r="IV2" t="s">
        <v>545</v>
      </c>
      <c r="IW2" t="s">
        <v>545</v>
      </c>
      <c r="IX2" t="s">
        <v>544</v>
      </c>
      <c r="IY2" t="s">
        <v>544</v>
      </c>
      <c r="IZ2" t="s">
        <v>545</v>
      </c>
      <c r="JA2" t="s">
        <v>545</v>
      </c>
      <c r="JB2" t="s">
        <v>544</v>
      </c>
      <c r="JC2" t="s">
        <v>544</v>
      </c>
      <c r="JD2" t="s">
        <v>545</v>
      </c>
      <c r="JE2" t="s">
        <v>545</v>
      </c>
      <c r="JF2" t="s">
        <v>544</v>
      </c>
      <c r="JG2" t="s">
        <v>544</v>
      </c>
      <c r="JH2" t="s">
        <v>545</v>
      </c>
      <c r="JI2" t="s">
        <v>545</v>
      </c>
      <c r="JJ2" t="s">
        <v>544</v>
      </c>
      <c r="JK2" t="s">
        <v>544</v>
      </c>
      <c r="JL2" t="s">
        <v>545</v>
      </c>
      <c r="JM2" t="s">
        <v>545</v>
      </c>
      <c r="JN2" t="s">
        <v>544</v>
      </c>
      <c r="JO2" t="s">
        <v>544</v>
      </c>
      <c r="JP2" t="s">
        <v>545</v>
      </c>
      <c r="JQ2" t="s">
        <v>545</v>
      </c>
      <c r="JR2" t="s">
        <v>544</v>
      </c>
      <c r="JS2" t="s">
        <v>544</v>
      </c>
      <c r="JT2" t="s">
        <v>545</v>
      </c>
      <c r="JU2" t="s">
        <v>545</v>
      </c>
      <c r="JV2" t="s">
        <v>544</v>
      </c>
      <c r="JW2" t="s">
        <v>544</v>
      </c>
      <c r="JX2" t="s">
        <v>545</v>
      </c>
      <c r="JY2" t="s">
        <v>545</v>
      </c>
      <c r="JZ2" t="s">
        <v>544</v>
      </c>
      <c r="KA2" t="s">
        <v>544</v>
      </c>
      <c r="KB2" t="s">
        <v>545</v>
      </c>
      <c r="KC2" t="s">
        <v>545</v>
      </c>
      <c r="KD2" t="s">
        <v>544</v>
      </c>
      <c r="KE2" t="s">
        <v>544</v>
      </c>
      <c r="KF2" t="s">
        <v>545</v>
      </c>
      <c r="KG2" t="s">
        <v>545</v>
      </c>
      <c r="KH2" t="s">
        <v>544</v>
      </c>
      <c r="KI2" t="s">
        <v>544</v>
      </c>
      <c r="KJ2" t="s">
        <v>545</v>
      </c>
      <c r="KK2" t="s">
        <v>545</v>
      </c>
      <c r="KL2" t="s">
        <v>617</v>
      </c>
      <c r="KM2" t="s">
        <v>244</v>
      </c>
      <c r="KN2" t="s">
        <v>14</v>
      </c>
      <c r="KO2" t="s">
        <v>84</v>
      </c>
      <c r="KP2" t="s">
        <v>622</v>
      </c>
      <c r="KQ2">
        <v>-1</v>
      </c>
      <c r="KR2" t="s">
        <v>100</v>
      </c>
      <c r="KS2" t="s">
        <v>625</v>
      </c>
      <c r="KT2" t="s">
        <v>626</v>
      </c>
      <c r="KU2" t="s">
        <v>627</v>
      </c>
      <c r="KV2" t="s">
        <v>628</v>
      </c>
      <c r="KW2" t="s">
        <v>630</v>
      </c>
      <c r="KX2" t="s">
        <v>631</v>
      </c>
      <c r="KY2" t="s">
        <v>634</v>
      </c>
      <c r="KZ2" t="s">
        <v>635</v>
      </c>
      <c r="LA2" t="s">
        <v>624</v>
      </c>
      <c r="LB2" t="s">
        <v>61</v>
      </c>
      <c r="LC2" t="s">
        <v>636</v>
      </c>
      <c r="LD2" t="s">
        <v>637</v>
      </c>
      <c r="LE2" t="s">
        <v>137</v>
      </c>
      <c r="LF2" t="s">
        <v>206</v>
      </c>
      <c r="LG2" t="s">
        <v>173</v>
      </c>
      <c r="LH2" t="s">
        <v>641</v>
      </c>
      <c r="LI2" t="s">
        <v>642</v>
      </c>
      <c r="LJ2">
        <f t="shared" ref="LJ2:LJ65" si="0">IF(ROW(A1)&gt;ROWS(rngLoadCombinations)-1,"",INDEX(rngLoadCombinations,ROW(A1)+1,1))</f>
        <v>0</v>
      </c>
      <c r="LK2" t="s">
        <v>429</v>
      </c>
      <c r="LL2" t="s">
        <v>377</v>
      </c>
      <c r="LM2" t="s">
        <v>434</v>
      </c>
      <c r="LN2" t="s">
        <v>643</v>
      </c>
      <c r="LO2" t="s">
        <v>453</v>
      </c>
      <c r="LP2" t="s">
        <v>646</v>
      </c>
      <c r="LQ2" t="s">
        <v>257</v>
      </c>
      <c r="LR2" t="s">
        <v>647</v>
      </c>
      <c r="LS2" t="s">
        <v>488</v>
      </c>
      <c r="LT2" t="s">
        <v>27</v>
      </c>
      <c r="LW2" t="s">
        <v>548</v>
      </c>
      <c r="LX2" t="s">
        <v>579</v>
      </c>
      <c r="LY2" t="s">
        <v>579</v>
      </c>
      <c r="LZ2" t="s">
        <v>544</v>
      </c>
      <c r="MA2" t="s">
        <v>544</v>
      </c>
      <c r="MB2" t="s">
        <v>545</v>
      </c>
      <c r="MC2" t="s">
        <v>545</v>
      </c>
      <c r="MD2" t="s">
        <v>544</v>
      </c>
      <c r="ME2" t="s">
        <v>544</v>
      </c>
      <c r="MF2" t="s">
        <v>545</v>
      </c>
      <c r="MG2" t="s">
        <v>545</v>
      </c>
      <c r="MH2" t="s">
        <v>544</v>
      </c>
      <c r="MI2" t="s">
        <v>544</v>
      </c>
      <c r="MJ2" t="s">
        <v>545</v>
      </c>
      <c r="MK2" t="s">
        <v>545</v>
      </c>
      <c r="ML2" t="s">
        <v>544</v>
      </c>
      <c r="MM2" t="s">
        <v>544</v>
      </c>
      <c r="MN2" t="s">
        <v>545</v>
      </c>
      <c r="MO2" t="s">
        <v>545</v>
      </c>
      <c r="MP2" t="s">
        <v>544</v>
      </c>
      <c r="MQ2" t="s">
        <v>544</v>
      </c>
      <c r="MR2" t="s">
        <v>545</v>
      </c>
      <c r="MS2" t="s">
        <v>545</v>
      </c>
      <c r="MT2" t="s">
        <v>544</v>
      </c>
      <c r="MU2" t="s">
        <v>544</v>
      </c>
      <c r="MV2" t="s">
        <v>545</v>
      </c>
      <c r="MW2" t="s">
        <v>545</v>
      </c>
      <c r="MX2" t="s">
        <v>544</v>
      </c>
      <c r="MY2" t="s">
        <v>544</v>
      </c>
      <c r="MZ2" t="s">
        <v>545</v>
      </c>
      <c r="NA2" t="s">
        <v>545</v>
      </c>
      <c r="NB2" t="s">
        <v>544</v>
      </c>
      <c r="NC2" t="s">
        <v>544</v>
      </c>
      <c r="ND2" t="s">
        <v>545</v>
      </c>
      <c r="NE2" t="s">
        <v>545</v>
      </c>
    </row>
    <row r="3" spans="1:369" ht="15" customHeight="1" x14ac:dyDescent="0.25">
      <c r="A3" s="16" t="s">
        <v>1</v>
      </c>
      <c r="B3" s="17" t="s">
        <v>2</v>
      </c>
      <c r="C3" s="17" t="s">
        <v>3</v>
      </c>
      <c r="D3" s="22" t="s">
        <v>4</v>
      </c>
      <c r="E3" s="17" t="s">
        <v>5</v>
      </c>
      <c r="F3" s="1"/>
      <c r="G3" s="1"/>
      <c r="H3" s="16" t="s">
        <v>289</v>
      </c>
      <c r="I3" s="16" t="s">
        <v>290</v>
      </c>
      <c r="J3" s="26" t="s">
        <v>291</v>
      </c>
      <c r="K3" s="16" t="s">
        <v>292</v>
      </c>
      <c r="L3" s="1"/>
      <c r="M3" s="1"/>
      <c r="N3" s="1"/>
      <c r="O3" s="16" t="s">
        <v>319</v>
      </c>
      <c r="P3" s="16" t="str">
        <f>"N, "&amp;INDEX(rngUnitSettings,MATCH("Force",INDEX(rngUnitSettings,,1),0),2)</f>
        <v>N, tf</v>
      </c>
      <c r="Q3" s="16" t="str">
        <f>"Mx, "&amp;INDEX(rngUnitSettings,MATCH("Moment",INDEX(rngUnitSettings,,1),0),2)</f>
        <v>Mx, tf*m</v>
      </c>
      <c r="R3" s="16" t="str">
        <f>"My, "&amp;INDEX(rngUnitSettings,MATCH("Moment",INDEX(rngUnitSettings,,1),0),2)</f>
        <v>My, tf*m</v>
      </c>
      <c r="S3" s="16" t="s">
        <v>320</v>
      </c>
      <c r="T3" s="28" t="s">
        <v>321</v>
      </c>
      <c r="U3" s="18" t="s">
        <v>322</v>
      </c>
      <c r="V3" s="1"/>
      <c r="W3" s="1"/>
      <c r="X3" s="1"/>
      <c r="Y3" s="1"/>
      <c r="Z3" s="1"/>
      <c r="AA3" s="1"/>
      <c r="AB3" s="1"/>
      <c r="AC3" s="1"/>
      <c r="AD3" s="1"/>
      <c r="AE3" s="1"/>
      <c r="AF3" s="1"/>
      <c r="AG3" s="1"/>
      <c r="AH3" s="1"/>
      <c r="AI3" s="15" t="s">
        <v>173</v>
      </c>
      <c r="AJ3" s="15" t="s">
        <v>374</v>
      </c>
      <c r="AK3" s="15" t="s">
        <v>375</v>
      </c>
      <c r="AL3" s="15" t="s">
        <v>334</v>
      </c>
      <c r="AM3" s="15">
        <f>-$I$33</f>
        <v>-3.5000000000000001E-3</v>
      </c>
      <c r="AN3" s="15">
        <f>-($I$27+$B$8*$I$30*($I$33-$I$31))</f>
        <v>-15.565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c r="CD3" s="1"/>
      <c r="CE3" s="1"/>
      <c r="CF3" s="1"/>
      <c r="CG3" s="1"/>
      <c r="CH3" s="1"/>
      <c r="CI3" s="1"/>
      <c r="CJ3" s="1"/>
      <c r="CK3" s="1"/>
      <c r="CL3" s="1"/>
      <c r="CM3" s="1"/>
      <c r="CN3" s="1"/>
      <c r="CO3" s="1"/>
      <c r="CP3" s="1"/>
      <c r="CQ3" s="1"/>
      <c r="CR3" s="1"/>
      <c r="CS3" s="1"/>
      <c r="CT3" s="1"/>
      <c r="CU3" s="1"/>
      <c r="CV3" s="1"/>
      <c r="CW3" s="1"/>
      <c r="CX3" s="1"/>
      <c r="CY3" s="1"/>
      <c r="CZ3" s="1"/>
      <c r="DA3" s="1"/>
      <c r="DB3" s="1"/>
      <c r="DC3" s="1"/>
      <c r="DD3" s="1"/>
      <c r="DE3" s="1"/>
      <c r="DF3" s="1"/>
      <c r="DG3" s="1"/>
      <c r="DH3" s="1"/>
      <c r="DI3" s="1"/>
      <c r="DJ3" s="1"/>
      <c r="DK3" s="1"/>
      <c r="DL3" s="1"/>
      <c r="DM3" s="1"/>
      <c r="DN3" s="1"/>
      <c r="DO3" s="1"/>
      <c r="DP3" s="1"/>
      <c r="DQ3" s="1"/>
      <c r="DR3" s="1"/>
      <c r="DS3" s="1"/>
      <c r="DT3" s="1"/>
      <c r="DU3" s="1"/>
      <c r="DV3" s="1"/>
      <c r="DW3" s="1"/>
      <c r="DX3" s="1"/>
      <c r="DY3" s="1"/>
      <c r="DZ3" s="1"/>
      <c r="EA3" s="1"/>
      <c r="EB3" s="1"/>
      <c r="EC3" s="1"/>
      <c r="ED3" s="1"/>
      <c r="EE3" s="1"/>
      <c r="EF3" s="1"/>
      <c r="GR3" t="s">
        <v>295</v>
      </c>
      <c r="GS3" t="s">
        <v>298</v>
      </c>
      <c r="GT3" t="s">
        <v>300</v>
      </c>
      <c r="GU3" t="s">
        <v>303</v>
      </c>
      <c r="GV3" t="s">
        <v>306</v>
      </c>
      <c r="GX3" t="s">
        <v>325</v>
      </c>
      <c r="HB3" t="str">
        <f>$L$39</f>
        <v>PR3</v>
      </c>
      <c r="HG3" t="s">
        <v>571</v>
      </c>
      <c r="KN3" t="s">
        <v>619</v>
      </c>
      <c r="KR3" t="s">
        <v>624</v>
      </c>
      <c r="KV3" t="s">
        <v>629</v>
      </c>
      <c r="KW3" t="s">
        <v>627</v>
      </c>
      <c r="KX3" t="s">
        <v>632</v>
      </c>
      <c r="KY3" t="s">
        <v>166</v>
      </c>
      <c r="LB3" t="s">
        <v>148</v>
      </c>
      <c r="LG3" t="s">
        <v>640</v>
      </c>
      <c r="LJ3">
        <f t="shared" si="0"/>
        <v>0</v>
      </c>
      <c r="LN3" t="s">
        <v>644</v>
      </c>
      <c r="LR3" t="s">
        <v>648</v>
      </c>
      <c r="LS3" t="s">
        <v>652</v>
      </c>
      <c r="LT3" t="s">
        <v>1788</v>
      </c>
      <c r="LW3" t="s">
        <v>571</v>
      </c>
    </row>
    <row r="4" spans="1:369" ht="15" customHeight="1" x14ac:dyDescent="0.25">
      <c r="A4" s="16" t="s">
        <v>6</v>
      </c>
      <c r="B4" s="17"/>
      <c r="C4" s="17"/>
      <c r="D4" s="22"/>
      <c r="E4" s="17"/>
      <c r="F4" s="1"/>
      <c r="G4" s="1"/>
      <c r="H4" s="19" t="s">
        <v>293</v>
      </c>
      <c r="I4" s="58" t="s">
        <v>294</v>
      </c>
      <c r="J4" s="27" t="s">
        <v>294</v>
      </c>
      <c r="K4" s="58" t="s">
        <v>295</v>
      </c>
      <c r="L4" s="1"/>
      <c r="M4" s="1"/>
      <c r="N4" s="1"/>
      <c r="O4" s="58"/>
      <c r="P4" s="58"/>
      <c r="Q4" s="58"/>
      <c r="R4" s="58"/>
      <c r="S4" s="58" t="s">
        <v>323</v>
      </c>
      <c r="T4" s="50" t="s">
        <v>61</v>
      </c>
      <c r="U4" s="81"/>
      <c r="V4" s="1"/>
      <c r="W4" s="1"/>
      <c r="X4" s="1"/>
      <c r="Y4" s="1"/>
      <c r="Z4" s="1"/>
      <c r="AA4" s="1"/>
      <c r="AB4" s="1"/>
      <c r="AC4" s="1"/>
      <c r="AD4" s="1"/>
      <c r="AE4" s="1"/>
      <c r="AF4" s="1"/>
      <c r="AG4" s="1"/>
      <c r="AH4" s="1"/>
      <c r="AI4" s="15" t="s">
        <v>173</v>
      </c>
      <c r="AJ4" s="15" t="s">
        <v>374</v>
      </c>
      <c r="AK4" s="15" t="s">
        <v>375</v>
      </c>
      <c r="AL4" s="15" t="s">
        <v>334</v>
      </c>
      <c r="AM4" s="15">
        <f>-$I$31</f>
        <v>-1.5E-3</v>
      </c>
      <c r="AN4" s="15">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c r="DU4" s="1"/>
      <c r="DV4" s="1"/>
      <c r="DW4" s="1"/>
      <c r="DX4" s="1"/>
      <c r="DY4" s="1"/>
      <c r="DZ4" s="1"/>
      <c r="EA4" s="1"/>
      <c r="EB4" s="1"/>
      <c r="EC4" s="1"/>
      <c r="ED4" s="1"/>
      <c r="EE4" s="1"/>
      <c r="EF4" s="1"/>
      <c r="GV4" t="s">
        <v>315</v>
      </c>
      <c r="GX4" t="s">
        <v>326</v>
      </c>
      <c r="HB4" t="str">
        <f>$M$39</f>
        <v>PR4</v>
      </c>
      <c r="KN4" t="s">
        <v>620</v>
      </c>
      <c r="LJ4">
        <f t="shared" si="0"/>
        <v>0</v>
      </c>
      <c r="LN4" t="s">
        <v>645</v>
      </c>
      <c r="LR4" t="s">
        <v>649</v>
      </c>
      <c r="LT4" t="s">
        <v>1789</v>
      </c>
    </row>
    <row r="5" spans="1:369" ht="15" customHeight="1" x14ac:dyDescent="0.25">
      <c r="A5" s="19" t="s">
        <v>7</v>
      </c>
      <c r="B5" s="58" t="s">
        <v>8</v>
      </c>
      <c r="C5" s="46" t="s">
        <v>9</v>
      </c>
      <c r="D5" s="23" t="s">
        <v>10</v>
      </c>
      <c r="E5" s="42" t="s">
        <v>1718</v>
      </c>
      <c r="F5" s="1"/>
      <c r="G5" s="1"/>
      <c r="H5" s="19" t="s">
        <v>296</v>
      </c>
      <c r="I5" s="58" t="s">
        <v>297</v>
      </c>
      <c r="J5" s="27" t="s">
        <v>297</v>
      </c>
      <c r="K5" s="58" t="s">
        <v>298</v>
      </c>
      <c r="L5" s="1"/>
      <c r="M5" s="1"/>
      <c r="N5" s="1"/>
      <c r="O5" s="58"/>
      <c r="P5" s="58"/>
      <c r="Q5" s="58"/>
      <c r="R5" s="58"/>
      <c r="S5" s="58"/>
      <c r="T5" s="50" t="s">
        <v>61</v>
      </c>
      <c r="U5" s="81"/>
      <c r="V5" s="1"/>
      <c r="W5" s="1"/>
      <c r="X5" s="1"/>
      <c r="Y5" s="1"/>
      <c r="Z5" s="1"/>
      <c r="AA5" s="1"/>
      <c r="AB5" s="1"/>
      <c r="AC5" s="1"/>
      <c r="AD5" s="1"/>
      <c r="AE5" s="1"/>
      <c r="AF5" s="1"/>
      <c r="AG5" s="1"/>
      <c r="AH5" s="1"/>
      <c r="AI5" s="15" t="s">
        <v>173</v>
      </c>
      <c r="AJ5" s="15" t="s">
        <v>374</v>
      </c>
      <c r="AK5" s="15" t="s">
        <v>375</v>
      </c>
      <c r="AL5" s="15" t="s">
        <v>376</v>
      </c>
      <c r="AM5" s="15">
        <v>0</v>
      </c>
      <c r="AN5" s="15">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c r="DU5" s="1"/>
      <c r="DV5" s="1"/>
      <c r="DW5" s="1"/>
      <c r="DX5" s="1"/>
      <c r="DY5" s="1"/>
      <c r="DZ5" s="1"/>
      <c r="EA5" s="1"/>
      <c r="EB5" s="1"/>
      <c r="EC5" s="1"/>
      <c r="ED5" s="1"/>
      <c r="EE5" s="1"/>
      <c r="EF5" s="1"/>
      <c r="GV5" t="s">
        <v>316</v>
      </c>
      <c r="GX5" t="s">
        <v>327</v>
      </c>
      <c r="LJ5">
        <f t="shared" si="0"/>
        <v>0</v>
      </c>
      <c r="LN5" t="s">
        <v>449</v>
      </c>
      <c r="LR5" t="s">
        <v>650</v>
      </c>
    </row>
    <row r="6" spans="1:369" ht="15" customHeight="1" x14ac:dyDescent="0.25">
      <c r="A6" s="19" t="s">
        <v>11</v>
      </c>
      <c r="B6" s="58" t="s">
        <v>8</v>
      </c>
      <c r="C6" s="46" t="s">
        <v>9</v>
      </c>
      <c r="D6" s="23" t="s">
        <v>12</v>
      </c>
      <c r="E6" s="42" t="s">
        <v>1718</v>
      </c>
      <c r="F6" s="1"/>
      <c r="G6" s="1"/>
      <c r="H6" s="19" t="s">
        <v>299</v>
      </c>
      <c r="I6" s="58" t="s">
        <v>300</v>
      </c>
      <c r="J6" s="27" t="s">
        <v>301</v>
      </c>
      <c r="K6" s="58" t="s">
        <v>300</v>
      </c>
      <c r="L6" s="1"/>
      <c r="M6" s="1"/>
      <c r="N6" s="1"/>
      <c r="O6" s="58"/>
      <c r="P6" s="58"/>
      <c r="Q6" s="58"/>
      <c r="R6" s="58"/>
      <c r="S6" s="58"/>
      <c r="T6" s="50" t="s">
        <v>61</v>
      </c>
      <c r="U6" s="81"/>
      <c r="V6" s="1"/>
      <c r="W6" s="1"/>
      <c r="X6" s="1"/>
      <c r="Y6" s="1"/>
      <c r="Z6" s="1"/>
      <c r="AA6" s="1"/>
      <c r="AB6" s="1"/>
      <c r="AC6" s="1"/>
      <c r="AD6" s="1"/>
      <c r="AE6" s="1"/>
      <c r="AF6" s="1"/>
      <c r="AG6" s="1"/>
      <c r="AH6" s="1"/>
      <c r="AI6" s="15" t="s">
        <v>173</v>
      </c>
      <c r="AJ6" s="15" t="s">
        <v>374</v>
      </c>
      <c r="AK6" s="15" t="s">
        <v>375</v>
      </c>
      <c r="AL6" s="15" t="s">
        <v>335</v>
      </c>
      <c r="AM6" s="15">
        <f>$J$31</f>
        <v>8.0000000000000007E-5</v>
      </c>
      <c r="AN6" s="15">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c r="DU6" s="1"/>
      <c r="DV6" s="1"/>
      <c r="DW6" s="1"/>
      <c r="DX6" s="1"/>
      <c r="DY6" s="1"/>
      <c r="DZ6" s="1"/>
      <c r="EA6" s="1"/>
      <c r="EB6" s="1"/>
      <c r="EC6" s="1"/>
      <c r="ED6" s="1"/>
      <c r="EE6" s="1"/>
      <c r="EF6" s="1"/>
      <c r="GX6" t="s">
        <v>328</v>
      </c>
      <c r="LJ6">
        <f t="shared" si="0"/>
        <v>0</v>
      </c>
    </row>
    <row r="7" spans="1:369" ht="15" customHeight="1" x14ac:dyDescent="0.25">
      <c r="A7" s="19" t="s">
        <v>13</v>
      </c>
      <c r="B7" s="58" t="s">
        <v>14</v>
      </c>
      <c r="C7" s="46" t="s">
        <v>9</v>
      </c>
      <c r="D7" s="23" t="s">
        <v>15</v>
      </c>
      <c r="E7" s="42" t="s">
        <v>1718</v>
      </c>
      <c r="F7" s="1"/>
      <c r="G7" s="1"/>
      <c r="H7" s="19" t="s">
        <v>302</v>
      </c>
      <c r="I7" s="58" t="s">
        <v>303</v>
      </c>
      <c r="J7" s="27" t="s">
        <v>304</v>
      </c>
      <c r="K7" s="58" t="s">
        <v>303</v>
      </c>
      <c r="L7" s="1"/>
      <c r="M7" s="1"/>
      <c r="N7" s="1"/>
      <c r="O7" s="58"/>
      <c r="P7" s="58"/>
      <c r="Q7" s="58"/>
      <c r="R7" s="58"/>
      <c r="S7" s="58"/>
      <c r="T7" s="50" t="s">
        <v>61</v>
      </c>
      <c r="U7" s="81"/>
      <c r="V7" s="1"/>
      <c r="W7" s="1"/>
      <c r="X7" s="1"/>
      <c r="Y7" s="1"/>
      <c r="Z7" s="1"/>
      <c r="AA7" s="1"/>
      <c r="AB7" s="1"/>
      <c r="AC7" s="1"/>
      <c r="AD7" s="1"/>
      <c r="AE7" s="1"/>
      <c r="AF7" s="1"/>
      <c r="AG7" s="1"/>
      <c r="AH7" s="1"/>
      <c r="AI7" s="15" t="s">
        <v>173</v>
      </c>
      <c r="AJ7" s="15" t="s">
        <v>374</v>
      </c>
      <c r="AK7" s="15" t="s">
        <v>375</v>
      </c>
      <c r="AL7" s="15" t="s">
        <v>335</v>
      </c>
      <c r="AM7" s="15">
        <f>$J$33</f>
        <v>1.4999999999999999E-4</v>
      </c>
      <c r="AN7" s="15">
        <f>$J$27+$B$8*$J$30*($J$33-$J$31)</f>
        <v>1.1022750000000001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c r="DU7" s="1"/>
      <c r="DV7" s="1"/>
      <c r="DW7" s="1"/>
      <c r="DX7" s="1"/>
      <c r="DY7" s="1"/>
      <c r="DZ7" s="1"/>
      <c r="EA7" s="1"/>
      <c r="EB7" s="1"/>
      <c r="EC7" s="1"/>
      <c r="ED7" s="1"/>
      <c r="EE7" s="1"/>
      <c r="EF7" s="1"/>
      <c r="LJ7">
        <f t="shared" si="0"/>
        <v>0</v>
      </c>
    </row>
    <row r="8" spans="1:369" ht="15" customHeight="1" x14ac:dyDescent="0.25">
      <c r="A8" s="19" t="s">
        <v>16</v>
      </c>
      <c r="B8" s="49">
        <v>1E-3</v>
      </c>
      <c r="C8" s="46" t="s">
        <v>9</v>
      </c>
      <c r="D8" s="23" t="s">
        <v>17</v>
      </c>
      <c r="E8" s="42" t="s">
        <v>1718</v>
      </c>
      <c r="F8" s="1"/>
      <c r="G8" s="1"/>
      <c r="H8" s="19" t="s">
        <v>305</v>
      </c>
      <c r="I8" s="58" t="s">
        <v>306</v>
      </c>
      <c r="J8" s="27" t="s">
        <v>306</v>
      </c>
      <c r="K8" s="58" t="s">
        <v>306</v>
      </c>
      <c r="L8" s="1"/>
      <c r="M8" s="1"/>
      <c r="N8" s="1"/>
      <c r="O8" s="58"/>
      <c r="P8" s="58"/>
      <c r="Q8" s="58"/>
      <c r="R8" s="58"/>
      <c r="S8" s="58"/>
      <c r="T8" s="50" t="s">
        <v>61</v>
      </c>
      <c r="U8" s="81"/>
      <c r="V8" s="1"/>
      <c r="W8" s="1"/>
      <c r="X8" s="1"/>
      <c r="Y8" s="1"/>
      <c r="Z8" s="1"/>
      <c r="AA8" s="1"/>
      <c r="AB8" s="1"/>
      <c r="AC8" s="1"/>
      <c r="AD8" s="1"/>
      <c r="AE8" s="1"/>
      <c r="AF8" s="1"/>
      <c r="AG8" s="1"/>
      <c r="AH8" s="1"/>
      <c r="AI8" s="15" t="s">
        <v>173</v>
      </c>
      <c r="AJ8" s="15" t="s">
        <v>374</v>
      </c>
      <c r="AK8" s="15" t="s">
        <v>377</v>
      </c>
      <c r="AL8" s="15" t="s">
        <v>334</v>
      </c>
      <c r="AM8" s="15">
        <f>-$I$33</f>
        <v>-3.5000000000000001E-3</v>
      </c>
      <c r="AN8" s="15">
        <f>-($I$27+$B$8*$I$30*($I$33-$I$32))</f>
        <v>-15.54875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c r="DU8" s="1"/>
      <c r="DV8" s="1"/>
      <c r="DW8" s="1"/>
      <c r="DX8" s="1"/>
      <c r="DY8" s="1"/>
      <c r="DZ8" s="1"/>
      <c r="EA8" s="1"/>
      <c r="EB8" s="1"/>
      <c r="EC8" s="1"/>
      <c r="ED8" s="1"/>
      <c r="EE8" s="1"/>
      <c r="EF8" s="1"/>
      <c r="LJ8">
        <f t="shared" si="0"/>
        <v>0</v>
      </c>
    </row>
    <row r="9" spans="1:369" ht="15" customHeight="1" x14ac:dyDescent="0.25">
      <c r="A9" s="19" t="s">
        <v>18</v>
      </c>
      <c r="B9" s="58" t="s">
        <v>8</v>
      </c>
      <c r="C9" s="46" t="s">
        <v>9</v>
      </c>
      <c r="D9" s="23" t="s">
        <v>19</v>
      </c>
      <c r="E9" s="42" t="s">
        <v>1718</v>
      </c>
      <c r="F9" s="1"/>
      <c r="G9" s="1"/>
      <c r="H9" s="19" t="s">
        <v>307</v>
      </c>
      <c r="I9" s="58" t="s">
        <v>308</v>
      </c>
      <c r="J9" s="27" t="s">
        <v>308</v>
      </c>
      <c r="K9" s="58" t="s">
        <v>308</v>
      </c>
      <c r="L9" s="1"/>
      <c r="M9" s="1"/>
      <c r="N9" s="1"/>
      <c r="O9" s="58"/>
      <c r="P9" s="58"/>
      <c r="Q9" s="58"/>
      <c r="R9" s="58"/>
      <c r="S9" s="58"/>
      <c r="T9" s="50" t="s">
        <v>61</v>
      </c>
      <c r="U9" s="81"/>
      <c r="V9" s="1"/>
      <c r="W9" s="1"/>
      <c r="X9" s="1"/>
      <c r="Y9" s="1"/>
      <c r="Z9" s="1"/>
      <c r="AA9" s="1"/>
      <c r="AB9" s="1"/>
      <c r="AC9" s="1"/>
      <c r="AD9" s="1"/>
      <c r="AE9" s="1"/>
      <c r="AF9" s="1"/>
      <c r="AG9" s="1"/>
      <c r="AH9" s="1"/>
      <c r="AI9" s="15" t="s">
        <v>173</v>
      </c>
      <c r="AJ9" s="15" t="s">
        <v>374</v>
      </c>
      <c r="AK9" s="15" t="s">
        <v>377</v>
      </c>
      <c r="AL9" s="15" t="s">
        <v>334</v>
      </c>
      <c r="AM9" s="15">
        <f>-$I$32</f>
        <v>-2E-3</v>
      </c>
      <c r="AN9" s="15">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c r="DU9" s="1"/>
      <c r="DV9" s="1"/>
      <c r="DW9" s="1"/>
      <c r="DX9" s="1"/>
      <c r="DY9" s="1"/>
      <c r="DZ9" s="1"/>
      <c r="EA9" s="1"/>
      <c r="EB9" s="1"/>
      <c r="EC9" s="1"/>
      <c r="ED9" s="1"/>
      <c r="EE9" s="1"/>
      <c r="EF9" s="1"/>
      <c r="LJ9">
        <f t="shared" si="0"/>
        <v>0</v>
      </c>
    </row>
    <row r="10" spans="1:369" ht="15" customHeight="1" x14ac:dyDescent="0.25">
      <c r="A10" s="19" t="s">
        <v>20</v>
      </c>
      <c r="B10" s="58">
        <v>5.0000000000000001E-4</v>
      </c>
      <c r="C10" s="46" t="str">
        <f>INDEX(rngUnitSettings,MATCH("Moment",INDEX(rngUnitSettings,,1),0),2)&amp;"/"&amp;INDEX(rngUnitSettings,MATCH("Length",INDEX(rngUnitSettings,,1),0),2)</f>
        <v>tf*m/mm</v>
      </c>
      <c r="D10" s="23" t="s">
        <v>21</v>
      </c>
      <c r="E10" s="42" t="s">
        <v>1718</v>
      </c>
      <c r="F10" s="1"/>
      <c r="G10" s="1"/>
      <c r="H10" s="1"/>
      <c r="I10" s="1"/>
      <c r="J10" s="1"/>
      <c r="K10" s="1"/>
      <c r="L10" s="1"/>
      <c r="M10" s="1"/>
      <c r="N10" s="1"/>
      <c r="O10" s="58"/>
      <c r="P10" s="58"/>
      <c r="Q10" s="58"/>
      <c r="R10" s="58"/>
      <c r="S10" s="58"/>
      <c r="T10" s="50" t="s">
        <v>61</v>
      </c>
      <c r="U10" s="81"/>
      <c r="V10" s="1"/>
      <c r="W10" s="1"/>
      <c r="X10" s="1"/>
      <c r="Y10" s="1"/>
      <c r="Z10" s="1"/>
      <c r="AA10" s="1"/>
      <c r="AB10" s="1"/>
      <c r="AC10" s="1"/>
      <c r="AD10" s="1"/>
      <c r="AE10" s="1"/>
      <c r="AF10" s="1"/>
      <c r="AG10" s="1"/>
      <c r="AH10" s="1"/>
      <c r="AI10" s="15" t="s">
        <v>173</v>
      </c>
      <c r="AJ10" s="15" t="s">
        <v>374</v>
      </c>
      <c r="AK10" s="15" t="s">
        <v>377</v>
      </c>
      <c r="AL10" s="15" t="s">
        <v>334</v>
      </c>
      <c r="AM10" s="15">
        <f>-0.6*$I$27/$I$30</f>
        <v>-2.8615384615384614E-4</v>
      </c>
      <c r="AN10" s="15">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c r="DU10" s="1"/>
      <c r="DV10" s="1"/>
      <c r="DW10" s="1"/>
      <c r="DX10" s="1"/>
      <c r="DY10" s="1"/>
      <c r="DZ10" s="1"/>
      <c r="EA10" s="1"/>
      <c r="EB10" s="1"/>
      <c r="EC10" s="1"/>
      <c r="ED10" s="1"/>
      <c r="EE10" s="1"/>
      <c r="EF10" s="1"/>
      <c r="LJ10">
        <f t="shared" si="0"/>
        <v>0</v>
      </c>
    </row>
    <row r="11" spans="1:369" ht="15" customHeight="1" x14ac:dyDescent="0.25">
      <c r="A11" s="19"/>
      <c r="B11" s="57"/>
      <c r="C11" s="46"/>
      <c r="D11" s="23"/>
      <c r="E11" s="46"/>
      <c r="F11" s="1"/>
      <c r="G11" s="1"/>
      <c r="H11" s="61" t="s">
        <v>1764</v>
      </c>
      <c r="I11" s="60"/>
      <c r="J11" s="60"/>
      <c r="K11" s="1"/>
      <c r="L11" s="1"/>
      <c r="M11" s="1"/>
      <c r="N11" s="1"/>
      <c r="O11" s="58"/>
      <c r="P11" s="58"/>
      <c r="Q11" s="58"/>
      <c r="R11" s="58"/>
      <c r="S11" s="58"/>
      <c r="T11" s="50" t="s">
        <v>61</v>
      </c>
      <c r="U11" s="81"/>
      <c r="V11" s="1"/>
      <c r="W11" s="1"/>
      <c r="X11" s="1"/>
      <c r="Y11" s="1"/>
      <c r="Z11" s="1"/>
      <c r="AA11" s="1"/>
      <c r="AB11" s="1"/>
      <c r="AC11" s="1"/>
      <c r="AD11" s="1"/>
      <c r="AE11" s="1"/>
      <c r="AF11" s="1"/>
      <c r="AG11" s="1"/>
      <c r="AH11" s="1"/>
      <c r="AI11" s="15" t="s">
        <v>173</v>
      </c>
      <c r="AJ11" s="15" t="s">
        <v>374</v>
      </c>
      <c r="AK11" s="15" t="s">
        <v>377</v>
      </c>
      <c r="AL11" s="15" t="s">
        <v>376</v>
      </c>
      <c r="AM11" s="15">
        <v>0</v>
      </c>
      <c r="AN11" s="15">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c r="DU11" s="1"/>
      <c r="DV11" s="1"/>
      <c r="DW11" s="1"/>
      <c r="DX11" s="1"/>
      <c r="DY11" s="1"/>
      <c r="DZ11" s="1"/>
      <c r="EA11" s="1"/>
      <c r="EB11" s="1"/>
      <c r="EC11" s="1"/>
      <c r="ED11" s="1"/>
      <c r="EE11" s="1"/>
      <c r="EF11" s="1"/>
      <c r="LJ11">
        <f t="shared" si="0"/>
        <v>0</v>
      </c>
    </row>
    <row r="12" spans="1:369" ht="15" customHeight="1" x14ac:dyDescent="0.25">
      <c r="A12" s="16" t="s">
        <v>22</v>
      </c>
      <c r="B12" s="17"/>
      <c r="C12" s="17"/>
      <c r="D12" s="22"/>
      <c r="E12" s="17"/>
      <c r="F12" s="1"/>
      <c r="G12" s="1"/>
      <c r="H12" s="16" t="s">
        <v>289</v>
      </c>
      <c r="I12" s="28" t="s">
        <v>332</v>
      </c>
      <c r="J12" s="17" t="s">
        <v>291</v>
      </c>
      <c r="K12" s="1"/>
      <c r="L12" s="1"/>
      <c r="M12" s="1"/>
      <c r="N12" s="1"/>
      <c r="O12" s="58"/>
      <c r="P12" s="58"/>
      <c r="Q12" s="58"/>
      <c r="R12" s="58"/>
      <c r="S12" s="58"/>
      <c r="T12" s="50" t="s">
        <v>61</v>
      </c>
      <c r="U12" s="81"/>
      <c r="V12" s="1"/>
      <c r="W12" s="1"/>
      <c r="X12" s="1"/>
      <c r="Y12" s="1"/>
      <c r="Z12" s="1"/>
      <c r="AA12" s="1"/>
      <c r="AB12" s="1"/>
      <c r="AC12" s="1"/>
      <c r="AD12" s="1"/>
      <c r="AE12" s="1"/>
      <c r="AF12" s="1"/>
      <c r="AG12" s="1"/>
      <c r="AH12" s="1"/>
      <c r="AI12" s="15" t="s">
        <v>173</v>
      </c>
      <c r="AJ12" s="15" t="s">
        <v>374</v>
      </c>
      <c r="AK12" s="15" t="s">
        <v>377</v>
      </c>
      <c r="AL12" s="15" t="s">
        <v>335</v>
      </c>
      <c r="AM12" s="15">
        <f>0.6*$J$27/$J$30</f>
        <v>2.0307692307692308E-5</v>
      </c>
      <c r="AN12" s="15">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c r="DU12" s="1"/>
      <c r="DV12" s="1"/>
      <c r="DW12" s="1"/>
      <c r="DX12" s="1"/>
      <c r="DY12" s="1"/>
      <c r="DZ12" s="1"/>
      <c r="EA12" s="1"/>
      <c r="EB12" s="1"/>
      <c r="EC12" s="1"/>
      <c r="ED12" s="1"/>
      <c r="EE12" s="1"/>
      <c r="EF12" s="1"/>
      <c r="LJ12">
        <f t="shared" si="0"/>
        <v>0</v>
      </c>
    </row>
    <row r="13" spans="1:369" ht="15" customHeight="1" x14ac:dyDescent="0.25">
      <c r="A13" s="19" t="s">
        <v>23</v>
      </c>
      <c r="B13" s="58" t="s">
        <v>24</v>
      </c>
      <c r="C13" s="46" t="s">
        <v>9</v>
      </c>
      <c r="D13" s="23" t="s">
        <v>25</v>
      </c>
      <c r="E13" s="42" t="s">
        <v>1718</v>
      </c>
      <c r="F13" s="1"/>
      <c r="G13" s="1"/>
      <c r="H13" s="19" t="s">
        <v>333</v>
      </c>
      <c r="I13" s="50" t="s">
        <v>334</v>
      </c>
      <c r="J13" s="25" t="s">
        <v>335</v>
      </c>
      <c r="K13" s="1"/>
      <c r="L13" s="1"/>
      <c r="M13" s="1"/>
      <c r="N13" s="1"/>
      <c r="O13" s="58"/>
      <c r="P13" s="58"/>
      <c r="Q13" s="58"/>
      <c r="R13" s="58"/>
      <c r="S13" s="58"/>
      <c r="T13" s="50" t="s">
        <v>61</v>
      </c>
      <c r="U13" s="81"/>
      <c r="V13" s="1"/>
      <c r="W13" s="1"/>
      <c r="X13" s="1"/>
      <c r="Y13" s="1"/>
      <c r="Z13" s="1"/>
      <c r="AA13" s="1"/>
      <c r="AB13" s="1"/>
      <c r="AC13" s="1"/>
      <c r="AD13" s="1"/>
      <c r="AE13" s="1"/>
      <c r="AF13" s="1"/>
      <c r="AG13" s="1"/>
      <c r="AH13" s="1"/>
      <c r="AI13" s="15" t="s">
        <v>173</v>
      </c>
      <c r="AJ13" s="15" t="s">
        <v>374</v>
      </c>
      <c r="AK13" s="15" t="s">
        <v>377</v>
      </c>
      <c r="AL13" s="15" t="s">
        <v>335</v>
      </c>
      <c r="AM13" s="15">
        <f>$J$32</f>
        <v>1E-4</v>
      </c>
      <c r="AN13" s="15">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c r="DU13" s="1"/>
      <c r="DV13" s="1"/>
      <c r="DW13" s="1"/>
      <c r="DX13" s="1"/>
      <c r="DY13" s="1"/>
      <c r="DZ13" s="1"/>
      <c r="EA13" s="1"/>
      <c r="EB13" s="1"/>
      <c r="EC13" s="1"/>
      <c r="ED13" s="1"/>
      <c r="EE13" s="1"/>
      <c r="EF13" s="1"/>
      <c r="LJ13">
        <f t="shared" si="0"/>
        <v>0</v>
      </c>
    </row>
    <row r="14" spans="1:369" ht="15" customHeight="1" x14ac:dyDescent="0.25">
      <c r="A14" s="19" t="s">
        <v>26</v>
      </c>
      <c r="B14" s="58" t="s">
        <v>27</v>
      </c>
      <c r="C14" s="46" t="s">
        <v>9</v>
      </c>
      <c r="D14" s="23" t="s">
        <v>28</v>
      </c>
      <c r="E14" s="42" t="s">
        <v>1718</v>
      </c>
      <c r="F14" s="1"/>
      <c r="G14" s="1"/>
      <c r="H14" s="19" t="s">
        <v>336</v>
      </c>
      <c r="I14" s="50" t="s">
        <v>337</v>
      </c>
      <c r="J14" s="25" t="s">
        <v>337</v>
      </c>
      <c r="K14" s="1"/>
      <c r="L14" s="1"/>
      <c r="M14" s="1"/>
      <c r="N14" s="1"/>
      <c r="O14" s="58"/>
      <c r="P14" s="58"/>
      <c r="Q14" s="58"/>
      <c r="R14" s="58"/>
      <c r="S14" s="58"/>
      <c r="T14" s="50" t="s">
        <v>61</v>
      </c>
      <c r="U14" s="81"/>
      <c r="V14" s="1"/>
      <c r="W14" s="1"/>
      <c r="X14" s="1"/>
      <c r="Y14" s="1"/>
      <c r="Z14" s="1"/>
      <c r="AA14" s="1"/>
      <c r="AB14" s="1"/>
      <c r="AC14" s="1"/>
      <c r="AD14" s="1"/>
      <c r="AE14" s="1"/>
      <c r="AF14" s="1"/>
      <c r="AG14" s="1"/>
      <c r="AH14" s="1"/>
      <c r="AI14" s="15" t="s">
        <v>173</v>
      </c>
      <c r="AJ14" s="15" t="s">
        <v>374</v>
      </c>
      <c r="AK14" s="15" t="s">
        <v>377</v>
      </c>
      <c r="AL14" s="15" t="s">
        <v>335</v>
      </c>
      <c r="AM14" s="15">
        <f>$J$33</f>
        <v>1.4999999999999999E-4</v>
      </c>
      <c r="AN14" s="15">
        <f>$J$27+$B$8*$J$30*($J$33-$J$32)</f>
        <v>1.1016250000000001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c r="DU14" s="1"/>
      <c r="DV14" s="1"/>
      <c r="DW14" s="1"/>
      <c r="DX14" s="1"/>
      <c r="DY14" s="1"/>
      <c r="DZ14" s="1"/>
      <c r="EA14" s="1"/>
      <c r="EB14" s="1"/>
      <c r="EC14" s="1"/>
      <c r="ED14" s="1"/>
      <c r="EE14" s="1"/>
      <c r="EF14" s="1"/>
      <c r="LJ14">
        <f t="shared" si="0"/>
        <v>0</v>
      </c>
    </row>
    <row r="15" spans="1:369" ht="15" customHeight="1" x14ac:dyDescent="0.25">
      <c r="A15" s="19" t="s">
        <v>29</v>
      </c>
      <c r="B15" s="58">
        <v>50</v>
      </c>
      <c r="C15" s="46" t="str">
        <f>INDEX(rngUnitSettings,MATCH("Length",INDEX(rngUnitSettings,,1),0),2)</f>
        <v>mm</v>
      </c>
      <c r="D15" s="23" t="s">
        <v>31</v>
      </c>
      <c r="E15" s="42" t="s">
        <v>1718</v>
      </c>
      <c r="F15" s="1"/>
      <c r="G15" s="1"/>
      <c r="H15" s="19" t="s">
        <v>338</v>
      </c>
      <c r="I15" s="50" t="s">
        <v>339</v>
      </c>
      <c r="J15" s="25" t="s">
        <v>339</v>
      </c>
      <c r="K15" s="1"/>
      <c r="L15" s="1"/>
      <c r="M15" s="1"/>
      <c r="N15" s="1"/>
      <c r="O15" s="58"/>
      <c r="P15" s="58"/>
      <c r="Q15" s="58"/>
      <c r="R15" s="58"/>
      <c r="S15" s="58"/>
      <c r="T15" s="50" t="s">
        <v>61</v>
      </c>
      <c r="U15" s="81"/>
      <c r="V15" s="1"/>
      <c r="W15" s="1"/>
      <c r="X15" s="1"/>
      <c r="Y15" s="1"/>
      <c r="Z15" s="1"/>
      <c r="AA15" s="1"/>
      <c r="AB15" s="1"/>
      <c r="AC15" s="1"/>
      <c r="AD15" s="1"/>
      <c r="AE15" s="1"/>
      <c r="AF15" s="1"/>
      <c r="AG15" s="1"/>
      <c r="AH15" s="1"/>
      <c r="AI15" s="15" t="s">
        <v>173</v>
      </c>
      <c r="AJ15" s="15" t="s">
        <v>378</v>
      </c>
      <c r="AK15" s="15" t="s">
        <v>375</v>
      </c>
      <c r="AL15" s="15" t="s">
        <v>334</v>
      </c>
      <c r="AM15" s="15">
        <f>-$I$33</f>
        <v>-3.5000000000000001E-3</v>
      </c>
      <c r="AN15" s="15">
        <f>-($I$28+$B$8*$I$30*($I$33-$I$31))</f>
        <v>-22.065000000000001</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c r="DU15" s="1"/>
      <c r="DV15" s="1"/>
      <c r="DW15" s="1"/>
      <c r="DX15" s="1"/>
      <c r="DY15" s="1"/>
      <c r="DZ15" s="1"/>
      <c r="EA15" s="1"/>
      <c r="EB15" s="1"/>
      <c r="EC15" s="1"/>
      <c r="ED15" s="1"/>
      <c r="EE15" s="1"/>
      <c r="EF15" s="1"/>
      <c r="LJ15">
        <f t="shared" si="0"/>
        <v>0</v>
      </c>
    </row>
    <row r="16" spans="1:369" ht="15" customHeight="1" x14ac:dyDescent="0.25">
      <c r="A16" s="19" t="s">
        <v>32</v>
      </c>
      <c r="B16" s="58">
        <v>50</v>
      </c>
      <c r="C16" s="46" t="str">
        <f>INDEX(rngUnitSettings,MATCH("Length",INDEX(rngUnitSettings,,1),0),2)</f>
        <v>mm</v>
      </c>
      <c r="D16" s="23" t="s">
        <v>33</v>
      </c>
      <c r="E16" s="42" t="s">
        <v>1718</v>
      </c>
      <c r="F16" s="1"/>
      <c r="G16" s="1"/>
      <c r="H16" s="1"/>
      <c r="I16" s="1"/>
      <c r="J16" s="1"/>
      <c r="K16" s="1"/>
      <c r="L16" s="1"/>
      <c r="M16" s="1"/>
      <c r="N16" s="1"/>
      <c r="O16" s="58"/>
      <c r="P16" s="58"/>
      <c r="Q16" s="58"/>
      <c r="R16" s="58"/>
      <c r="S16" s="58"/>
      <c r="T16" s="50" t="s">
        <v>61</v>
      </c>
      <c r="U16" s="81"/>
      <c r="V16" s="1"/>
      <c r="W16" s="1"/>
      <c r="X16" s="1"/>
      <c r="Y16" s="1"/>
      <c r="Z16" s="1"/>
      <c r="AA16" s="1"/>
      <c r="AB16" s="1"/>
      <c r="AC16" s="1"/>
      <c r="AD16" s="1"/>
      <c r="AE16" s="1"/>
      <c r="AF16" s="1"/>
      <c r="AG16" s="1"/>
      <c r="AH16" s="1"/>
      <c r="AI16" s="15" t="s">
        <v>173</v>
      </c>
      <c r="AJ16" s="15" t="s">
        <v>378</v>
      </c>
      <c r="AK16" s="15" t="s">
        <v>375</v>
      </c>
      <c r="AL16" s="15" t="s">
        <v>334</v>
      </c>
      <c r="AM16" s="15">
        <f>-$I$31</f>
        <v>-1.5E-3</v>
      </c>
      <c r="AN16" s="15">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c r="DU16" s="1"/>
      <c r="DV16" s="1"/>
      <c r="DW16" s="1"/>
      <c r="DX16" s="1"/>
      <c r="DY16" s="1"/>
      <c r="DZ16" s="1"/>
      <c r="EA16" s="1"/>
      <c r="EB16" s="1"/>
      <c r="EC16" s="1"/>
      <c r="ED16" s="1"/>
      <c r="EE16" s="1"/>
      <c r="EF16" s="1"/>
      <c r="LJ16">
        <f t="shared" si="0"/>
        <v>0</v>
      </c>
    </row>
    <row r="17" spans="1:322" ht="15" customHeight="1" x14ac:dyDescent="0.25">
      <c r="A17" s="19" t="s">
        <v>34</v>
      </c>
      <c r="B17" s="58">
        <v>1</v>
      </c>
      <c r="C17" s="46" t="s">
        <v>35</v>
      </c>
      <c r="D17" s="23" t="s">
        <v>36</v>
      </c>
      <c r="E17" s="42" t="s">
        <v>1718</v>
      </c>
      <c r="F17" s="1"/>
      <c r="G17" s="1"/>
      <c r="H17" s="61" t="s">
        <v>1765</v>
      </c>
      <c r="I17" s="60"/>
      <c r="J17" s="60"/>
      <c r="K17" s="60"/>
      <c r="L17" s="60"/>
      <c r="M17" s="60"/>
      <c r="N17" s="1"/>
      <c r="O17" s="58"/>
      <c r="P17" s="58"/>
      <c r="Q17" s="58"/>
      <c r="R17" s="58"/>
      <c r="S17" s="58"/>
      <c r="T17" s="50" t="s">
        <v>61</v>
      </c>
      <c r="U17" s="81"/>
      <c r="V17" s="1"/>
      <c r="W17" s="1"/>
      <c r="X17" s="1"/>
      <c r="Y17" s="1"/>
      <c r="Z17" s="1"/>
      <c r="AA17" s="1"/>
      <c r="AB17" s="1"/>
      <c r="AC17" s="1"/>
      <c r="AD17" s="1"/>
      <c r="AE17" s="1"/>
      <c r="AF17" s="1"/>
      <c r="AG17" s="1"/>
      <c r="AH17" s="1"/>
      <c r="AI17" s="15" t="s">
        <v>173</v>
      </c>
      <c r="AJ17" s="15" t="s">
        <v>378</v>
      </c>
      <c r="AK17" s="15" t="s">
        <v>375</v>
      </c>
      <c r="AL17" s="15" t="s">
        <v>376</v>
      </c>
      <c r="AM17" s="15">
        <v>0</v>
      </c>
      <c r="AN17" s="15">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c r="DU17" s="1"/>
      <c r="DV17" s="1"/>
      <c r="DW17" s="1"/>
      <c r="DX17" s="1"/>
      <c r="DY17" s="1"/>
      <c r="DZ17" s="1"/>
      <c r="EA17" s="1"/>
      <c r="EB17" s="1"/>
      <c r="EC17" s="1"/>
      <c r="ED17" s="1"/>
      <c r="EE17" s="1"/>
      <c r="EF17" s="1"/>
      <c r="LJ17">
        <f t="shared" si="0"/>
        <v>0</v>
      </c>
    </row>
    <row r="18" spans="1:322" ht="15" customHeight="1" x14ac:dyDescent="0.25">
      <c r="A18" s="19" t="s">
        <v>37</v>
      </c>
      <c r="B18" s="58">
        <v>0</v>
      </c>
      <c r="C18" s="46" t="str">
        <f>INDEX(rngUnitSettings,MATCH("Length",INDEX(rngUnitSettings,,1),0),2)</f>
        <v>mm</v>
      </c>
      <c r="D18" s="23" t="s">
        <v>38</v>
      </c>
      <c r="E18" s="42" t="s">
        <v>1718</v>
      </c>
      <c r="F18" s="1"/>
      <c r="G18" s="1"/>
      <c r="H18" s="16" t="s">
        <v>1</v>
      </c>
      <c r="I18" s="16" t="s">
        <v>342</v>
      </c>
      <c r="J18" s="16" t="s">
        <v>343</v>
      </c>
      <c r="K18" s="17" t="s">
        <v>3</v>
      </c>
      <c r="L18" s="22" t="s">
        <v>4</v>
      </c>
      <c r="M18" s="17" t="s">
        <v>5</v>
      </c>
      <c r="N18" s="1"/>
      <c r="O18" s="58"/>
      <c r="P18" s="58"/>
      <c r="Q18" s="58"/>
      <c r="R18" s="58"/>
      <c r="S18" s="58"/>
      <c r="T18" s="50" t="s">
        <v>61</v>
      </c>
      <c r="U18" s="81"/>
      <c r="V18" s="1"/>
      <c r="W18" s="1"/>
      <c r="X18" s="1"/>
      <c r="Y18" s="1"/>
      <c r="Z18" s="1"/>
      <c r="AA18" s="1"/>
      <c r="AB18" s="1"/>
      <c r="AC18" s="1"/>
      <c r="AD18" s="1"/>
      <c r="AE18" s="1"/>
      <c r="AF18" s="1"/>
      <c r="AG18" s="1"/>
      <c r="AH18" s="1"/>
      <c r="AI18" s="15" t="s">
        <v>173</v>
      </c>
      <c r="AJ18" s="15" t="s">
        <v>378</v>
      </c>
      <c r="AK18" s="15" t="s">
        <v>375</v>
      </c>
      <c r="AL18" s="15" t="s">
        <v>335</v>
      </c>
      <c r="AM18" s="15">
        <f>$J$31</f>
        <v>8.0000000000000007E-5</v>
      </c>
      <c r="AN18" s="15">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c r="DU18" s="1"/>
      <c r="DV18" s="1"/>
      <c r="DW18" s="1"/>
      <c r="DX18" s="1"/>
      <c r="DY18" s="1"/>
      <c r="DZ18" s="1"/>
      <c r="EA18" s="1"/>
      <c r="EB18" s="1"/>
      <c r="EC18" s="1"/>
      <c r="ED18" s="1"/>
      <c r="EE18" s="1"/>
      <c r="EF18" s="1"/>
      <c r="LJ18">
        <f t="shared" si="0"/>
        <v>0</v>
      </c>
    </row>
    <row r="19" spans="1:322" ht="15" customHeight="1" x14ac:dyDescent="0.25">
      <c r="A19" s="19" t="s">
        <v>39</v>
      </c>
      <c r="B19" s="58">
        <v>0</v>
      </c>
      <c r="C19" s="46" t="str">
        <f>INDEX(rngUnitSettings,MATCH("Length",INDEX(rngUnitSettings,,1),0),2)</f>
        <v>mm</v>
      </c>
      <c r="D19" s="23" t="s">
        <v>40</v>
      </c>
      <c r="E19" s="42" t="s">
        <v>1718</v>
      </c>
      <c r="F19" s="1"/>
      <c r="G19" s="1"/>
      <c r="H19" s="19" t="s">
        <v>344</v>
      </c>
      <c r="I19" s="58">
        <v>350</v>
      </c>
      <c r="J19" s="58">
        <v>350</v>
      </c>
      <c r="K19" s="46" t="str">
        <f>INDEX(rngUnitSettings,MATCH("Stress",INDEX(rngUnitSettings,,1),0),2)</f>
        <v>MPa</v>
      </c>
      <c r="L19" s="23" t="s">
        <v>345</v>
      </c>
      <c r="M19" s="42" t="s">
        <v>1718</v>
      </c>
      <c r="N19" s="1"/>
      <c r="O19" s="58"/>
      <c r="P19" s="58"/>
      <c r="Q19" s="58"/>
      <c r="R19" s="58"/>
      <c r="S19" s="58"/>
      <c r="T19" s="50" t="s">
        <v>61</v>
      </c>
      <c r="U19" s="81"/>
      <c r="V19" s="1"/>
      <c r="W19" s="1"/>
      <c r="X19" s="1"/>
      <c r="Y19" s="1"/>
      <c r="Z19" s="1"/>
      <c r="AA19" s="1"/>
      <c r="AB19" s="1"/>
      <c r="AC19" s="1"/>
      <c r="AD19" s="1"/>
      <c r="AE19" s="1"/>
      <c r="AF19" s="1"/>
      <c r="AG19" s="1"/>
      <c r="AH19" s="1"/>
      <c r="AI19" s="15" t="s">
        <v>173</v>
      </c>
      <c r="AJ19" s="15" t="s">
        <v>378</v>
      </c>
      <c r="AK19" s="15" t="s">
        <v>375</v>
      </c>
      <c r="AL19" s="15" t="s">
        <v>335</v>
      </c>
      <c r="AM19" s="15">
        <f>$J$33</f>
        <v>1.4999999999999999E-4</v>
      </c>
      <c r="AN19" s="15">
        <f>$J$28+$B$8*$J$30*($J$33-$J$31)</f>
        <v>1.8022750000000001</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c r="DU19" s="1"/>
      <c r="DV19" s="1"/>
      <c r="DW19" s="1"/>
      <c r="DX19" s="1"/>
      <c r="DY19" s="1"/>
      <c r="DZ19" s="1"/>
      <c r="EA19" s="1"/>
      <c r="EB19" s="1"/>
      <c r="EC19" s="1"/>
      <c r="ED19" s="1"/>
      <c r="EE19" s="1"/>
      <c r="EF19" s="1"/>
      <c r="LJ19">
        <f t="shared" si="0"/>
        <v>0</v>
      </c>
    </row>
    <row r="20" spans="1:322" ht="15" customHeight="1" x14ac:dyDescent="0.25">
      <c r="A20" s="19"/>
      <c r="B20" s="57"/>
      <c r="C20" s="46"/>
      <c r="D20" s="23"/>
      <c r="E20" s="46"/>
      <c r="F20" s="1"/>
      <c r="G20" s="1"/>
      <c r="H20" s="19" t="s">
        <v>346</v>
      </c>
      <c r="I20" s="58">
        <v>390</v>
      </c>
      <c r="J20" s="58">
        <v>390</v>
      </c>
      <c r="K20" s="46" t="str">
        <f>INDEX(rngUnitSettings,MATCH("Stress",INDEX(rngUnitSettings,,1),0),2)</f>
        <v>MPa</v>
      </c>
      <c r="L20" s="23" t="s">
        <v>347</v>
      </c>
      <c r="M20" s="42" t="s">
        <v>1718</v>
      </c>
      <c r="N20" s="1"/>
      <c r="O20" s="58"/>
      <c r="P20" s="58"/>
      <c r="Q20" s="58"/>
      <c r="R20" s="58"/>
      <c r="S20" s="58"/>
      <c r="T20" s="50" t="s">
        <v>61</v>
      </c>
      <c r="U20" s="81"/>
      <c r="V20" s="1"/>
      <c r="W20" s="1"/>
      <c r="X20" s="1"/>
      <c r="Y20" s="1"/>
      <c r="Z20" s="1"/>
      <c r="AA20" s="1"/>
      <c r="AB20" s="1"/>
      <c r="AC20" s="1"/>
      <c r="AD20" s="1"/>
      <c r="AE20" s="1"/>
      <c r="AF20" s="1"/>
      <c r="AG20" s="1"/>
      <c r="AH20" s="1"/>
      <c r="AI20" s="15" t="s">
        <v>173</v>
      </c>
      <c r="AJ20" s="15" t="s">
        <v>378</v>
      </c>
      <c r="AK20" s="15" t="s">
        <v>377</v>
      </c>
      <c r="AL20" s="15" t="s">
        <v>334</v>
      </c>
      <c r="AM20" s="15">
        <f>-$I$33</f>
        <v>-3.5000000000000001E-3</v>
      </c>
      <c r="AN20" s="15">
        <f>-($I$28+$B$8*$I$30*($I$33-$I$32))</f>
        <v>-22.048749999999998</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c r="DU20" s="1"/>
      <c r="DV20" s="1"/>
      <c r="DW20" s="1"/>
      <c r="DX20" s="1"/>
      <c r="DY20" s="1"/>
      <c r="DZ20" s="1"/>
      <c r="EA20" s="1"/>
      <c r="EB20" s="1"/>
      <c r="EC20" s="1"/>
      <c r="ED20" s="1"/>
      <c r="EE20" s="1"/>
      <c r="EF20" s="1"/>
      <c r="LJ20">
        <f t="shared" si="0"/>
        <v>0</v>
      </c>
    </row>
    <row r="21" spans="1:322" ht="15" customHeight="1" x14ac:dyDescent="0.25">
      <c r="A21" s="16" t="s">
        <v>41</v>
      </c>
      <c r="B21" s="17"/>
      <c r="C21" s="17"/>
      <c r="D21" s="22"/>
      <c r="E21" s="17"/>
      <c r="F21" s="1"/>
      <c r="G21" s="1"/>
      <c r="H21" s="19" t="s">
        <v>348</v>
      </c>
      <c r="I21" s="58">
        <v>200000</v>
      </c>
      <c r="J21" s="58">
        <v>200000</v>
      </c>
      <c r="K21" s="46" t="str">
        <f>INDEX(rngUnitSettings,MATCH("Stress",INDEX(rngUnitSettings,,1),0),2)</f>
        <v>MPa</v>
      </c>
      <c r="L21" s="23" t="s">
        <v>349</v>
      </c>
      <c r="M21" s="42" t="s">
        <v>1718</v>
      </c>
      <c r="N21" s="1"/>
      <c r="O21" s="58"/>
      <c r="P21" s="58"/>
      <c r="Q21" s="58"/>
      <c r="R21" s="58"/>
      <c r="S21" s="58"/>
      <c r="T21" s="50" t="s">
        <v>61</v>
      </c>
      <c r="U21" s="81"/>
      <c r="V21" s="1"/>
      <c r="W21" s="1"/>
      <c r="X21" s="1"/>
      <c r="Y21" s="1"/>
      <c r="Z21" s="1"/>
      <c r="AA21" s="1"/>
      <c r="AB21" s="1"/>
      <c r="AC21" s="1"/>
      <c r="AD21" s="1"/>
      <c r="AE21" s="1"/>
      <c r="AF21" s="1"/>
      <c r="AG21" s="1"/>
      <c r="AH21" s="1"/>
      <c r="AI21" s="15" t="s">
        <v>173</v>
      </c>
      <c r="AJ21" s="15" t="s">
        <v>378</v>
      </c>
      <c r="AK21" s="15" t="s">
        <v>377</v>
      </c>
      <c r="AL21" s="15" t="s">
        <v>334</v>
      </c>
      <c r="AM21" s="15">
        <f>-$I$32</f>
        <v>-2E-3</v>
      </c>
      <c r="AN21" s="15">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c r="DQ21" s="1"/>
      <c r="DR21" s="1"/>
      <c r="DS21" s="1"/>
      <c r="DT21" s="1"/>
      <c r="DU21" s="1"/>
      <c r="DV21" s="1"/>
      <c r="DW21" s="1"/>
      <c r="DX21" s="1"/>
      <c r="DY21" s="1"/>
      <c r="DZ21" s="1"/>
      <c r="EA21" s="1"/>
      <c r="EB21" s="1"/>
      <c r="EC21" s="1"/>
      <c r="ED21" s="1"/>
      <c r="EE21" s="1"/>
      <c r="EF21" s="1"/>
      <c r="LJ21">
        <f t="shared" si="0"/>
        <v>0</v>
      </c>
    </row>
    <row r="22" spans="1:322" ht="15" customHeight="1" x14ac:dyDescent="0.25">
      <c r="A22" s="20" t="s">
        <v>42</v>
      </c>
      <c r="B22" s="21"/>
      <c r="C22" s="21" t="s">
        <v>9</v>
      </c>
      <c r="D22" s="24"/>
      <c r="E22" s="21"/>
      <c r="F22" s="1"/>
      <c r="G22" s="1"/>
      <c r="H22" s="19" t="s">
        <v>350</v>
      </c>
      <c r="I22" s="58">
        <v>2.5000000000000001E-2</v>
      </c>
      <c r="J22" s="58">
        <v>2.5000000000000001E-2</v>
      </c>
      <c r="K22" s="46" t="s">
        <v>9</v>
      </c>
      <c r="L22" s="23" t="s">
        <v>351</v>
      </c>
      <c r="M22" s="42" t="s">
        <v>1718</v>
      </c>
      <c r="N22" s="1"/>
      <c r="O22" s="58"/>
      <c r="P22" s="58"/>
      <c r="Q22" s="58"/>
      <c r="R22" s="58"/>
      <c r="S22" s="58"/>
      <c r="T22" s="50" t="s">
        <v>61</v>
      </c>
      <c r="U22" s="81"/>
      <c r="V22" s="1"/>
      <c r="W22" s="1"/>
      <c r="X22" s="1"/>
      <c r="Y22" s="1"/>
      <c r="Z22" s="1"/>
      <c r="AA22" s="1"/>
      <c r="AB22" s="1"/>
      <c r="AC22" s="1"/>
      <c r="AD22" s="1"/>
      <c r="AE22" s="1"/>
      <c r="AF22" s="1"/>
      <c r="AG22" s="1"/>
      <c r="AH22" s="1"/>
      <c r="AI22" s="15" t="s">
        <v>173</v>
      </c>
      <c r="AJ22" s="15" t="s">
        <v>378</v>
      </c>
      <c r="AK22" s="15" t="s">
        <v>377</v>
      </c>
      <c r="AL22" s="15" t="s">
        <v>334</v>
      </c>
      <c r="AM22" s="15">
        <f>-0.6*$I$28/$I$30</f>
        <v>-4.0615384615384613E-4</v>
      </c>
      <c r="AN22" s="15">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1"/>
      <c r="DS22" s="1"/>
      <c r="DT22" s="1"/>
      <c r="DU22" s="1"/>
      <c r="DV22" s="1"/>
      <c r="DW22" s="1"/>
      <c r="DX22" s="1"/>
      <c r="DY22" s="1"/>
      <c r="DZ22" s="1"/>
      <c r="EA22" s="1"/>
      <c r="EB22" s="1"/>
      <c r="EC22" s="1"/>
      <c r="ED22" s="1"/>
      <c r="EE22" s="1"/>
      <c r="EF22" s="1"/>
      <c r="LJ22">
        <f t="shared" si="0"/>
        <v>0</v>
      </c>
    </row>
    <row r="23" spans="1:322" ht="15" customHeight="1" x14ac:dyDescent="0.25">
      <c r="A23" s="19" t="s">
        <v>43</v>
      </c>
      <c r="B23" s="58" t="s">
        <v>44</v>
      </c>
      <c r="C23" s="46" t="s">
        <v>9</v>
      </c>
      <c r="D23" s="23" t="s">
        <v>45</v>
      </c>
      <c r="E23" s="42" t="s">
        <v>1718</v>
      </c>
      <c r="F23" s="1"/>
      <c r="G23" s="1"/>
      <c r="H23" s="19" t="s">
        <v>352</v>
      </c>
      <c r="I23" s="58">
        <v>1.4999999999999999E-2</v>
      </c>
      <c r="J23" s="58">
        <v>1.4999999999999999E-2</v>
      </c>
      <c r="K23" s="46" t="s">
        <v>9</v>
      </c>
      <c r="L23" s="23" t="s">
        <v>353</v>
      </c>
      <c r="M23" s="42" t="s">
        <v>1718</v>
      </c>
      <c r="N23" s="1"/>
      <c r="O23" s="58"/>
      <c r="P23" s="58"/>
      <c r="Q23" s="58"/>
      <c r="R23" s="58"/>
      <c r="S23" s="58"/>
      <c r="T23" s="50" t="s">
        <v>61</v>
      </c>
      <c r="U23" s="81"/>
      <c r="V23" s="1"/>
      <c r="W23" s="1"/>
      <c r="X23" s="1"/>
      <c r="Y23" s="1"/>
      <c r="Z23" s="1"/>
      <c r="AA23" s="1"/>
      <c r="AB23" s="1"/>
      <c r="AC23" s="1"/>
      <c r="AD23" s="1"/>
      <c r="AE23" s="1"/>
      <c r="AF23" s="1"/>
      <c r="AG23" s="1"/>
      <c r="AH23" s="1"/>
      <c r="AI23" s="15" t="s">
        <v>173</v>
      </c>
      <c r="AJ23" s="15" t="s">
        <v>378</v>
      </c>
      <c r="AK23" s="15" t="s">
        <v>377</v>
      </c>
      <c r="AL23" s="15" t="s">
        <v>376</v>
      </c>
      <c r="AM23" s="15">
        <v>0</v>
      </c>
      <c r="AN23" s="15">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c r="DQ23" s="1"/>
      <c r="DR23" s="1"/>
      <c r="DS23" s="1"/>
      <c r="DT23" s="1"/>
      <c r="DU23" s="1"/>
      <c r="DV23" s="1"/>
      <c r="DW23" s="1"/>
      <c r="DX23" s="1"/>
      <c r="DY23" s="1"/>
      <c r="DZ23" s="1"/>
      <c r="EA23" s="1"/>
      <c r="EB23" s="1"/>
      <c r="EC23" s="1"/>
      <c r="ED23" s="1"/>
      <c r="EE23" s="1"/>
      <c r="EF23" s="1"/>
      <c r="LJ23">
        <f t="shared" si="0"/>
        <v>0</v>
      </c>
    </row>
    <row r="24" spans="1:322" ht="15" customHeight="1" x14ac:dyDescent="0.25">
      <c r="A24" s="19" t="s">
        <v>46</v>
      </c>
      <c r="B24" s="58">
        <v>80</v>
      </c>
      <c r="C24" s="46" t="s">
        <v>35</v>
      </c>
      <c r="D24" s="23" t="s">
        <v>47</v>
      </c>
      <c r="E24" s="42" t="s">
        <v>1718</v>
      </c>
      <c r="F24" s="1"/>
      <c r="G24" s="1"/>
      <c r="H24" s="1"/>
      <c r="I24" s="1"/>
      <c r="J24" s="1"/>
      <c r="K24" s="1"/>
      <c r="L24" s="1"/>
      <c r="M24" s="1"/>
      <c r="N24" s="1"/>
      <c r="O24" s="58"/>
      <c r="P24" s="58"/>
      <c r="Q24" s="58"/>
      <c r="R24" s="58"/>
      <c r="S24" s="58"/>
      <c r="T24" s="50" t="s">
        <v>61</v>
      </c>
      <c r="U24" s="81"/>
      <c r="V24" s="1"/>
      <c r="W24" s="1"/>
      <c r="X24" s="1"/>
      <c r="Y24" s="1"/>
      <c r="Z24" s="1"/>
      <c r="AA24" s="1"/>
      <c r="AB24" s="1"/>
      <c r="AC24" s="1"/>
      <c r="AD24" s="1"/>
      <c r="AE24" s="1"/>
      <c r="AF24" s="1"/>
      <c r="AG24" s="1"/>
      <c r="AH24" s="1"/>
      <c r="AI24" s="15" t="s">
        <v>173</v>
      </c>
      <c r="AJ24" s="15" t="s">
        <v>378</v>
      </c>
      <c r="AK24" s="15" t="s">
        <v>377</v>
      </c>
      <c r="AL24" s="15" t="s">
        <v>335</v>
      </c>
      <c r="AM24" s="15">
        <f>0.6*$J$28/$J$30</f>
        <v>3.3230769230769236E-5</v>
      </c>
      <c r="AN24" s="15">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c r="DU24" s="1"/>
      <c r="DV24" s="1"/>
      <c r="DW24" s="1"/>
      <c r="DX24" s="1"/>
      <c r="DY24" s="1"/>
      <c r="DZ24" s="1"/>
      <c r="EA24" s="1"/>
      <c r="EB24" s="1"/>
      <c r="EC24" s="1"/>
      <c r="ED24" s="1"/>
      <c r="EE24" s="1"/>
      <c r="EF24" s="1"/>
      <c r="LJ24">
        <f t="shared" si="0"/>
        <v>0</v>
      </c>
    </row>
    <row r="25" spans="1:322" ht="15" customHeight="1" x14ac:dyDescent="0.25">
      <c r="A25" s="19" t="s">
        <v>48</v>
      </c>
      <c r="B25" s="58">
        <v>1</v>
      </c>
      <c r="C25" s="46" t="s">
        <v>35</v>
      </c>
      <c r="D25" s="23" t="s">
        <v>49</v>
      </c>
      <c r="E25" s="42" t="s">
        <v>1718</v>
      </c>
      <c r="F25" s="1"/>
      <c r="G25" s="1"/>
      <c r="H25" s="61" t="s">
        <v>1766</v>
      </c>
      <c r="I25" s="60"/>
      <c r="J25" s="60"/>
      <c r="K25" s="60"/>
      <c r="L25" s="60"/>
      <c r="M25" s="60"/>
      <c r="N25" s="1"/>
      <c r="O25" s="58"/>
      <c r="P25" s="58"/>
      <c r="Q25" s="58"/>
      <c r="R25" s="58"/>
      <c r="S25" s="58"/>
      <c r="T25" s="50" t="s">
        <v>61</v>
      </c>
      <c r="U25" s="81"/>
      <c r="V25" s="1"/>
      <c r="W25" s="1"/>
      <c r="X25" s="1"/>
      <c r="Y25" s="1"/>
      <c r="Z25" s="1"/>
      <c r="AA25" s="1"/>
      <c r="AB25" s="1"/>
      <c r="AC25" s="1"/>
      <c r="AD25" s="1"/>
      <c r="AE25" s="1"/>
      <c r="AF25" s="1"/>
      <c r="AG25" s="1"/>
      <c r="AH25" s="1"/>
      <c r="AI25" s="15" t="s">
        <v>173</v>
      </c>
      <c r="AJ25" s="15" t="s">
        <v>378</v>
      </c>
      <c r="AK25" s="15" t="s">
        <v>377</v>
      </c>
      <c r="AL25" s="15" t="s">
        <v>335</v>
      </c>
      <c r="AM25" s="15">
        <f>$J$32</f>
        <v>1E-4</v>
      </c>
      <c r="AN25" s="15">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1"/>
      <c r="DS25" s="1"/>
      <c r="DT25" s="1"/>
      <c r="DU25" s="1"/>
      <c r="DV25" s="1"/>
      <c r="DW25" s="1"/>
      <c r="DX25" s="1"/>
      <c r="DY25" s="1"/>
      <c r="DZ25" s="1"/>
      <c r="EA25" s="1"/>
      <c r="EB25" s="1"/>
      <c r="EC25" s="1"/>
      <c r="ED25" s="1"/>
      <c r="EE25" s="1"/>
      <c r="EF25" s="1"/>
      <c r="LJ25">
        <f t="shared" si="0"/>
        <v>0</v>
      </c>
    </row>
    <row r="26" spans="1:322" ht="15" customHeight="1" x14ac:dyDescent="0.25">
      <c r="A26" s="19" t="s">
        <v>50</v>
      </c>
      <c r="B26" s="58">
        <v>1E-4</v>
      </c>
      <c r="C26" s="46" t="str">
        <f>INDEX(rngUnitSettings,MATCH("Force",INDEX(rngUnitSettings,,1),0),2)</f>
        <v>tf</v>
      </c>
      <c r="D26" s="23" t="s">
        <v>51</v>
      </c>
      <c r="E26" s="42" t="s">
        <v>1718</v>
      </c>
      <c r="F26" s="1"/>
      <c r="G26" s="1"/>
      <c r="H26" s="16" t="s">
        <v>1</v>
      </c>
      <c r="I26" s="16" t="s">
        <v>342</v>
      </c>
      <c r="J26" s="16" t="s">
        <v>343</v>
      </c>
      <c r="K26" s="17" t="s">
        <v>3</v>
      </c>
      <c r="L26" s="22" t="s">
        <v>4</v>
      </c>
      <c r="M26" s="17" t="s">
        <v>5</v>
      </c>
      <c r="N26" s="1"/>
      <c r="O26" s="58"/>
      <c r="P26" s="58"/>
      <c r="Q26" s="58"/>
      <c r="R26" s="58"/>
      <c r="S26" s="58"/>
      <c r="T26" s="50" t="s">
        <v>61</v>
      </c>
      <c r="U26" s="81"/>
      <c r="V26" s="1"/>
      <c r="W26" s="1"/>
      <c r="X26" s="1"/>
      <c r="Y26" s="1"/>
      <c r="Z26" s="1"/>
      <c r="AA26" s="1"/>
      <c r="AB26" s="1"/>
      <c r="AC26" s="1"/>
      <c r="AD26" s="1"/>
      <c r="AE26" s="1"/>
      <c r="AF26" s="1"/>
      <c r="AG26" s="1"/>
      <c r="AH26" s="1"/>
      <c r="AI26" s="15" t="s">
        <v>173</v>
      </c>
      <c r="AJ26" s="15" t="s">
        <v>378</v>
      </c>
      <c r="AK26" s="15" t="s">
        <v>377</v>
      </c>
      <c r="AL26" s="15" t="s">
        <v>335</v>
      </c>
      <c r="AM26" s="15">
        <f>$J$33</f>
        <v>1.4999999999999999E-4</v>
      </c>
      <c r="AN26" s="15">
        <f>$J$28+$B$8*$J$30*($J$33-$J$32)</f>
        <v>1.801625</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1"/>
      <c r="DS26" s="1"/>
      <c r="DT26" s="1"/>
      <c r="DU26" s="1"/>
      <c r="DV26" s="1"/>
      <c r="DW26" s="1"/>
      <c r="DX26" s="1"/>
      <c r="DY26" s="1"/>
      <c r="DZ26" s="1"/>
      <c r="EA26" s="1"/>
      <c r="EB26" s="1"/>
      <c r="EC26" s="1"/>
      <c r="ED26" s="1"/>
      <c r="EE26" s="1"/>
      <c r="EF26" s="1"/>
      <c r="LJ26">
        <f t="shared" si="0"/>
        <v>0</v>
      </c>
    </row>
    <row r="27" spans="1:322" ht="15" customHeight="1" x14ac:dyDescent="0.25">
      <c r="A27" s="19" t="s">
        <v>52</v>
      </c>
      <c r="B27" s="58">
        <v>1E-4</v>
      </c>
      <c r="C27" s="46" t="str">
        <f>INDEX(rngUnitSettings,MATCH("Moment",INDEX(rngUnitSettings,,1),0),2)</f>
        <v>tf*m</v>
      </c>
      <c r="D27" s="23" t="s">
        <v>53</v>
      </c>
      <c r="E27" s="42" t="s">
        <v>1718</v>
      </c>
      <c r="F27" s="1"/>
      <c r="G27" s="1"/>
      <c r="H27" s="19" t="s">
        <v>354</v>
      </c>
      <c r="I27" s="58">
        <v>15.5</v>
      </c>
      <c r="J27" s="58">
        <v>1.1000000000000001</v>
      </c>
      <c r="K27" s="46" t="str">
        <f>INDEX(rngUnitSettings,MATCH("Stress",INDEX(rngUnitSettings,,1),0),2)</f>
        <v>MPa</v>
      </c>
      <c r="L27" s="23" t="s">
        <v>355</v>
      </c>
      <c r="M27" s="42" t="s">
        <v>1718</v>
      </c>
      <c r="N27" s="1"/>
      <c r="O27" s="58"/>
      <c r="P27" s="58"/>
      <c r="Q27" s="58"/>
      <c r="R27" s="58"/>
      <c r="S27" s="58"/>
      <c r="T27" s="50" t="s">
        <v>61</v>
      </c>
      <c r="U27" s="81"/>
      <c r="V27" s="1"/>
      <c r="W27" s="1"/>
      <c r="X27" s="1"/>
      <c r="Y27" s="1"/>
      <c r="Z27" s="1"/>
      <c r="AA27" s="1"/>
      <c r="AB27" s="1"/>
      <c r="AC27" s="1"/>
      <c r="AD27" s="1"/>
      <c r="AE27" s="1"/>
      <c r="AF27" s="1"/>
      <c r="AG27" s="1"/>
      <c r="AH27" s="1"/>
      <c r="AI27" s="15" t="s">
        <v>379</v>
      </c>
      <c r="AJ27" s="15" t="s">
        <v>374</v>
      </c>
      <c r="AK27" s="15" t="s">
        <v>375</v>
      </c>
      <c r="AL27" s="15" t="s">
        <v>334</v>
      </c>
      <c r="AM27" s="15">
        <f>-$I$22</f>
        <v>-2.5000000000000001E-2</v>
      </c>
      <c r="AN27" s="15">
        <f>-($I$19+$B$8*$I$21*($I$22-$I$19/$I$21))</f>
        <v>-354.65</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1"/>
      <c r="DS27" s="1"/>
      <c r="DT27" s="1"/>
      <c r="DU27" s="1"/>
      <c r="DV27" s="1"/>
      <c r="DW27" s="1"/>
      <c r="DX27" s="1"/>
      <c r="DY27" s="1"/>
      <c r="DZ27" s="1"/>
      <c r="EA27" s="1"/>
      <c r="EB27" s="1"/>
      <c r="EC27" s="1"/>
      <c r="ED27" s="1"/>
      <c r="EE27" s="1"/>
      <c r="EF27" s="1"/>
      <c r="LJ27">
        <f t="shared" si="0"/>
        <v>0</v>
      </c>
    </row>
    <row r="28" spans="1:322" ht="15" customHeight="1" x14ac:dyDescent="0.25">
      <c r="A28" s="19" t="s">
        <v>54</v>
      </c>
      <c r="B28" s="58">
        <v>1E-4</v>
      </c>
      <c r="C28" s="46" t="str">
        <f>INDEX(rngUnitSettings,MATCH("Moment",INDEX(rngUnitSettings,,1),0),2)</f>
        <v>tf*m</v>
      </c>
      <c r="D28" s="23" t="s">
        <v>55</v>
      </c>
      <c r="E28" s="42" t="s">
        <v>1718</v>
      </c>
      <c r="F28" s="1"/>
      <c r="G28" s="1"/>
      <c r="H28" s="19" t="s">
        <v>356</v>
      </c>
      <c r="I28" s="58">
        <v>22</v>
      </c>
      <c r="J28" s="58">
        <v>1.8</v>
      </c>
      <c r="K28" s="46" t="str">
        <f>INDEX(rngUnitSettings,MATCH("Stress",INDEX(rngUnitSettings,,1),0),2)</f>
        <v>MPa</v>
      </c>
      <c r="L28" s="23" t="s">
        <v>357</v>
      </c>
      <c r="M28" s="42" t="s">
        <v>1718</v>
      </c>
      <c r="N28" s="1"/>
      <c r="O28" s="58"/>
      <c r="P28" s="58"/>
      <c r="Q28" s="58"/>
      <c r="R28" s="58"/>
      <c r="S28" s="58"/>
      <c r="T28" s="50" t="s">
        <v>61</v>
      </c>
      <c r="U28" s="81"/>
      <c r="V28" s="1"/>
      <c r="W28" s="1"/>
      <c r="X28" s="1"/>
      <c r="Y28" s="1"/>
      <c r="Z28" s="1"/>
      <c r="AA28" s="1"/>
      <c r="AB28" s="1"/>
      <c r="AC28" s="1"/>
      <c r="AD28" s="1"/>
      <c r="AE28" s="1"/>
      <c r="AF28" s="1"/>
      <c r="AG28" s="1"/>
      <c r="AH28" s="1"/>
      <c r="AI28" s="15" t="s">
        <v>379</v>
      </c>
      <c r="AJ28" s="15" t="s">
        <v>374</v>
      </c>
      <c r="AK28" s="15" t="s">
        <v>375</v>
      </c>
      <c r="AL28" s="15" t="s">
        <v>334</v>
      </c>
      <c r="AM28" s="15">
        <f>-$I$19/$I$21</f>
        <v>-1.75E-3</v>
      </c>
      <c r="AN28" s="15">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c r="DU28" s="1"/>
      <c r="DV28" s="1"/>
      <c r="DW28" s="1"/>
      <c r="DX28" s="1"/>
      <c r="DY28" s="1"/>
      <c r="DZ28" s="1"/>
      <c r="EA28" s="1"/>
      <c r="EB28" s="1"/>
      <c r="EC28" s="1"/>
      <c r="ED28" s="1"/>
      <c r="EE28" s="1"/>
      <c r="EF28" s="1"/>
      <c r="LJ28">
        <f t="shared" si="0"/>
        <v>0</v>
      </c>
    </row>
    <row r="29" spans="1:322" ht="15" customHeight="1" x14ac:dyDescent="0.25">
      <c r="A29" s="20" t="s">
        <v>56</v>
      </c>
      <c r="B29" s="21"/>
      <c r="C29" s="21" t="s">
        <v>9</v>
      </c>
      <c r="D29" s="24"/>
      <c r="E29" s="21"/>
      <c r="F29" s="1"/>
      <c r="G29" s="1"/>
      <c r="H29" s="19" t="s">
        <v>358</v>
      </c>
      <c r="I29" s="58">
        <v>14.6</v>
      </c>
      <c r="J29" s="57" t="s">
        <v>9</v>
      </c>
      <c r="K29" s="46" t="str">
        <f>INDEX(rngUnitSettings,MATCH("Stress",INDEX(rngUnitSettings,,1),0),2)</f>
        <v>MPa</v>
      </c>
      <c r="L29" s="23" t="s">
        <v>359</v>
      </c>
      <c r="M29" s="42" t="s">
        <v>1718</v>
      </c>
      <c r="N29" s="1"/>
      <c r="O29" s="58"/>
      <c r="P29" s="58"/>
      <c r="Q29" s="58"/>
      <c r="R29" s="58"/>
      <c r="S29" s="58"/>
      <c r="T29" s="50" t="s">
        <v>61</v>
      </c>
      <c r="U29" s="81"/>
      <c r="V29" s="1"/>
      <c r="W29" s="1"/>
      <c r="X29" s="1"/>
      <c r="Y29" s="1"/>
      <c r="Z29" s="1"/>
      <c r="AA29" s="1"/>
      <c r="AB29" s="1"/>
      <c r="AC29" s="1"/>
      <c r="AD29" s="1"/>
      <c r="AE29" s="1"/>
      <c r="AF29" s="1"/>
      <c r="AG29" s="1"/>
      <c r="AH29" s="1"/>
      <c r="AI29" s="15" t="s">
        <v>379</v>
      </c>
      <c r="AJ29" s="15" t="s">
        <v>374</v>
      </c>
      <c r="AK29" s="15" t="s">
        <v>375</v>
      </c>
      <c r="AL29" s="15" t="s">
        <v>376</v>
      </c>
      <c r="AM29" s="15">
        <v>0</v>
      </c>
      <c r="AN29" s="15">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1"/>
      <c r="DS29" s="1"/>
      <c r="DT29" s="1"/>
      <c r="DU29" s="1"/>
      <c r="DV29" s="1"/>
      <c r="DW29" s="1"/>
      <c r="DX29" s="1"/>
      <c r="DY29" s="1"/>
      <c r="DZ29" s="1"/>
      <c r="EA29" s="1"/>
      <c r="EB29" s="1"/>
      <c r="EC29" s="1"/>
      <c r="ED29" s="1"/>
      <c r="EE29" s="1"/>
      <c r="EF29" s="1"/>
      <c r="LJ29">
        <f t="shared" si="0"/>
        <v>0</v>
      </c>
    </row>
    <row r="30" spans="1:322" ht="15" customHeight="1" x14ac:dyDescent="0.25">
      <c r="A30" s="19" t="s">
        <v>57</v>
      </c>
      <c r="B30" s="58">
        <v>2</v>
      </c>
      <c r="C30" s="46" t="s">
        <v>35</v>
      </c>
      <c r="D30" s="23" t="s">
        <v>58</v>
      </c>
      <c r="E30" s="42" t="s">
        <v>1718</v>
      </c>
      <c r="F30" s="1"/>
      <c r="G30" s="1"/>
      <c r="H30" s="19" t="s">
        <v>360</v>
      </c>
      <c r="I30" s="58">
        <v>32500</v>
      </c>
      <c r="J30" s="58">
        <v>32500</v>
      </c>
      <c r="K30" s="46" t="str">
        <f>INDEX(rngUnitSettings,MATCH("Stress",INDEX(rngUnitSettings,,1),0),2)</f>
        <v>MPa</v>
      </c>
      <c r="L30" s="23" t="s">
        <v>361</v>
      </c>
      <c r="M30" s="42" t="s">
        <v>1718</v>
      </c>
      <c r="N30" s="1"/>
      <c r="O30" s="58"/>
      <c r="P30" s="58"/>
      <c r="Q30" s="58"/>
      <c r="R30" s="58"/>
      <c r="S30" s="58"/>
      <c r="T30" s="50" t="s">
        <v>61</v>
      </c>
      <c r="U30" s="81"/>
      <c r="V30" s="1"/>
      <c r="W30" s="1"/>
      <c r="X30" s="1"/>
      <c r="Y30" s="1"/>
      <c r="Z30" s="1"/>
      <c r="AA30" s="1"/>
      <c r="AB30" s="1"/>
      <c r="AC30" s="1"/>
      <c r="AD30" s="1"/>
      <c r="AE30" s="1"/>
      <c r="AF30" s="1"/>
      <c r="AG30" s="1"/>
      <c r="AH30" s="1"/>
      <c r="AI30" s="15" t="s">
        <v>379</v>
      </c>
      <c r="AJ30" s="15" t="s">
        <v>374</v>
      </c>
      <c r="AK30" s="15" t="s">
        <v>375</v>
      </c>
      <c r="AL30" s="15" t="s">
        <v>335</v>
      </c>
      <c r="AM30" s="15">
        <f>$J$19/$J$21</f>
        <v>1.75E-3</v>
      </c>
      <c r="AN30" s="15">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c r="DU30" s="1"/>
      <c r="DV30" s="1"/>
      <c r="DW30" s="1"/>
      <c r="DX30" s="1"/>
      <c r="DY30" s="1"/>
      <c r="DZ30" s="1"/>
      <c r="EA30" s="1"/>
      <c r="EB30" s="1"/>
      <c r="EC30" s="1"/>
      <c r="ED30" s="1"/>
      <c r="EE30" s="1"/>
      <c r="EF30" s="1"/>
      <c r="LJ30">
        <f t="shared" si="0"/>
        <v>0</v>
      </c>
    </row>
    <row r="31" spans="1:322" ht="15" customHeight="1" x14ac:dyDescent="0.25">
      <c r="A31" s="19"/>
      <c r="B31" s="57"/>
      <c r="C31" s="46"/>
      <c r="D31" s="23"/>
      <c r="E31" s="46"/>
      <c r="F31" s="1"/>
      <c r="G31" s="1"/>
      <c r="H31" s="19" t="s">
        <v>362</v>
      </c>
      <c r="I31" s="58">
        <v>1.5E-3</v>
      </c>
      <c r="J31" s="58">
        <v>8.0000000000000007E-5</v>
      </c>
      <c r="K31" s="46" t="s">
        <v>9</v>
      </c>
      <c r="L31" s="23" t="s">
        <v>363</v>
      </c>
      <c r="M31" s="42" t="s">
        <v>1718</v>
      </c>
      <c r="N31" s="1"/>
      <c r="O31" s="58"/>
      <c r="P31" s="58"/>
      <c r="Q31" s="58"/>
      <c r="R31" s="58"/>
      <c r="S31" s="58"/>
      <c r="T31" s="50" t="s">
        <v>61</v>
      </c>
      <c r="U31" s="81"/>
      <c r="V31" s="1"/>
      <c r="W31" s="1"/>
      <c r="X31" s="1"/>
      <c r="Y31" s="1"/>
      <c r="Z31" s="1"/>
      <c r="AA31" s="1"/>
      <c r="AB31" s="1"/>
      <c r="AC31" s="1"/>
      <c r="AD31" s="1"/>
      <c r="AE31" s="1"/>
      <c r="AF31" s="1"/>
      <c r="AG31" s="1"/>
      <c r="AH31" s="1"/>
      <c r="AI31" s="15" t="s">
        <v>379</v>
      </c>
      <c r="AJ31" s="15" t="s">
        <v>374</v>
      </c>
      <c r="AK31" s="15" t="s">
        <v>375</v>
      </c>
      <c r="AL31" s="15" t="s">
        <v>335</v>
      </c>
      <c r="AM31" s="15">
        <f>$J$22</f>
        <v>2.5000000000000001E-2</v>
      </c>
      <c r="AN31" s="15">
        <f>$J$19+$B$8*$J$21*($J$22-$J$19/$J$21)</f>
        <v>354.65</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1"/>
      <c r="DS31" s="1"/>
      <c r="DT31" s="1"/>
      <c r="DU31" s="1"/>
      <c r="DV31" s="1"/>
      <c r="DW31" s="1"/>
      <c r="DX31" s="1"/>
      <c r="DY31" s="1"/>
      <c r="DZ31" s="1"/>
      <c r="EA31" s="1"/>
      <c r="EB31" s="1"/>
      <c r="EC31" s="1"/>
      <c r="ED31" s="1"/>
      <c r="EE31" s="1"/>
      <c r="EF31" s="1"/>
      <c r="LJ31">
        <f t="shared" si="0"/>
        <v>0</v>
      </c>
    </row>
    <row r="32" spans="1:322" ht="15" customHeight="1" x14ac:dyDescent="0.25">
      <c r="A32" s="16" t="s">
        <v>59</v>
      </c>
      <c r="B32" s="17"/>
      <c r="C32" s="17"/>
      <c r="D32" s="22"/>
      <c r="E32" s="17"/>
      <c r="F32" s="1"/>
      <c r="G32" s="1"/>
      <c r="H32" s="19" t="s">
        <v>364</v>
      </c>
      <c r="I32" s="58">
        <v>2E-3</v>
      </c>
      <c r="J32" s="58">
        <v>1E-4</v>
      </c>
      <c r="K32" s="46" t="s">
        <v>9</v>
      </c>
      <c r="L32" s="23" t="s">
        <v>365</v>
      </c>
      <c r="M32" s="42" t="s">
        <v>1718</v>
      </c>
      <c r="N32" s="1"/>
      <c r="O32" s="58"/>
      <c r="P32" s="58"/>
      <c r="Q32" s="58"/>
      <c r="R32" s="58"/>
      <c r="S32" s="58"/>
      <c r="T32" s="50" t="s">
        <v>61</v>
      </c>
      <c r="U32" s="81"/>
      <c r="V32" s="1"/>
      <c r="W32" s="1"/>
      <c r="X32" s="1"/>
      <c r="Y32" s="1"/>
      <c r="Z32" s="1"/>
      <c r="AA32" s="1"/>
      <c r="AB32" s="1"/>
      <c r="AC32" s="1"/>
      <c r="AD32" s="1"/>
      <c r="AE32" s="1"/>
      <c r="AF32" s="1"/>
      <c r="AG32" s="1"/>
      <c r="AH32" s="1"/>
      <c r="AI32" s="15" t="s">
        <v>379</v>
      </c>
      <c r="AJ32" s="15" t="s">
        <v>374</v>
      </c>
      <c r="AK32" s="15" t="s">
        <v>377</v>
      </c>
      <c r="AL32" s="15" t="s">
        <v>334</v>
      </c>
      <c r="AM32" s="15">
        <f>-$I$23</f>
        <v>-1.4999999999999999E-2</v>
      </c>
      <c r="AN32" s="15">
        <f>-(1.1*$I$19+$B$8*$I$21*($I$23-(2*($I$19/$I$21+0.002)-(0.9*$I$19/$I$21))))</f>
        <v>-386.81500000000005</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c r="DU32" s="1"/>
      <c r="DV32" s="1"/>
      <c r="DW32" s="1"/>
      <c r="DX32" s="1"/>
      <c r="DY32" s="1"/>
      <c r="DZ32" s="1"/>
      <c r="EA32" s="1"/>
      <c r="EB32" s="1"/>
      <c r="EC32" s="1"/>
      <c r="ED32" s="1"/>
      <c r="EE32" s="1"/>
      <c r="EF32" s="1"/>
      <c r="LJ32" t="str">
        <f t="shared" si="0"/>
        <v/>
      </c>
    </row>
    <row r="33" spans="1:322" ht="15" customHeight="1" x14ac:dyDescent="0.25">
      <c r="A33" s="20" t="s">
        <v>42</v>
      </c>
      <c r="B33" s="21"/>
      <c r="C33" s="21" t="s">
        <v>9</v>
      </c>
      <c r="D33" s="24"/>
      <c r="E33" s="21"/>
      <c r="F33" s="1"/>
      <c r="G33" s="1"/>
      <c r="H33" s="19" t="s">
        <v>366</v>
      </c>
      <c r="I33" s="58">
        <v>3.5000000000000001E-3</v>
      </c>
      <c r="J33" s="58">
        <v>1.4999999999999999E-4</v>
      </c>
      <c r="K33" s="46" t="s">
        <v>9</v>
      </c>
      <c r="L33" s="23" t="s">
        <v>367</v>
      </c>
      <c r="M33" s="42" t="s">
        <v>1718</v>
      </c>
      <c r="N33" s="1"/>
      <c r="O33" s="58"/>
      <c r="P33" s="58"/>
      <c r="Q33" s="58"/>
      <c r="R33" s="58"/>
      <c r="S33" s="58"/>
      <c r="T33" s="50" t="s">
        <v>61</v>
      </c>
      <c r="U33" s="81"/>
      <c r="V33" s="1"/>
      <c r="W33" s="1"/>
      <c r="X33" s="1"/>
      <c r="Y33" s="1"/>
      <c r="Z33" s="1"/>
      <c r="AA33" s="1"/>
      <c r="AB33" s="1"/>
      <c r="AC33" s="1"/>
      <c r="AD33" s="1"/>
      <c r="AE33" s="1"/>
      <c r="AF33" s="1"/>
      <c r="AG33" s="1"/>
      <c r="AH33" s="1"/>
      <c r="AI33" s="15" t="s">
        <v>379</v>
      </c>
      <c r="AJ33" s="15" t="s">
        <v>374</v>
      </c>
      <c r="AK33" s="15" t="s">
        <v>377</v>
      </c>
      <c r="AL33" s="15" t="s">
        <v>334</v>
      </c>
      <c r="AM33" s="15">
        <f>-(2*($I$19/$I$21+0.002)-(0.9*$I$19/$I$21))</f>
        <v>-5.9249999999999997E-3</v>
      </c>
      <c r="AN33" s="15">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1"/>
      <c r="DS33" s="1"/>
      <c r="DT33" s="1"/>
      <c r="DU33" s="1"/>
      <c r="DV33" s="1"/>
      <c r="DW33" s="1"/>
      <c r="DX33" s="1"/>
      <c r="DY33" s="1"/>
      <c r="DZ33" s="1"/>
      <c r="EA33" s="1"/>
      <c r="EB33" s="1"/>
      <c r="EC33" s="1"/>
      <c r="ED33" s="1"/>
      <c r="EE33" s="1"/>
      <c r="EF33" s="1"/>
      <c r="LJ33" t="str">
        <f t="shared" si="0"/>
        <v/>
      </c>
    </row>
    <row r="34" spans="1:322" ht="15" customHeight="1" x14ac:dyDescent="0.25">
      <c r="A34" s="19" t="s">
        <v>60</v>
      </c>
      <c r="B34" s="58" t="s">
        <v>61</v>
      </c>
      <c r="C34" s="46" t="s">
        <v>9</v>
      </c>
      <c r="D34" s="23" t="s">
        <v>62</v>
      </c>
      <c r="E34" s="42" t="s">
        <v>1718</v>
      </c>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5" t="s">
        <v>379</v>
      </c>
      <c r="AJ34" s="15" t="s">
        <v>374</v>
      </c>
      <c r="AK34" s="15" t="s">
        <v>377</v>
      </c>
      <c r="AL34" s="15" t="s">
        <v>334</v>
      </c>
      <c r="AM34" s="15">
        <f>-($I$19/$I$21+0.002)</f>
        <v>-3.7499999999999999E-3</v>
      </c>
      <c r="AN34" s="15">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1"/>
      <c r="DS34" s="1"/>
      <c r="DT34" s="1"/>
      <c r="DU34" s="1"/>
      <c r="DV34" s="1"/>
      <c r="DW34" s="1"/>
      <c r="DX34" s="1"/>
      <c r="DY34" s="1"/>
      <c r="DZ34" s="1"/>
      <c r="EA34" s="1"/>
      <c r="EB34" s="1"/>
      <c r="EC34" s="1"/>
      <c r="ED34" s="1"/>
      <c r="EE34" s="1"/>
      <c r="EF34" s="1"/>
      <c r="LJ34" t="str">
        <f t="shared" si="0"/>
        <v/>
      </c>
    </row>
    <row r="35" spans="1:322" ht="15" customHeight="1" x14ac:dyDescent="0.25">
      <c r="A35" s="19" t="s">
        <v>63</v>
      </c>
      <c r="B35" s="58">
        <v>60</v>
      </c>
      <c r="C35" s="46" t="s">
        <v>35</v>
      </c>
      <c r="D35" s="23" t="s">
        <v>64</v>
      </c>
      <c r="E35" s="42" t="s">
        <v>1718</v>
      </c>
      <c r="F35" s="1"/>
      <c r="G35" s="1"/>
      <c r="H35" s="61" t="s">
        <v>1767</v>
      </c>
      <c r="I35" s="60"/>
      <c r="J35" s="60"/>
      <c r="K35" s="60"/>
      <c r="L35" s="60"/>
      <c r="M35" s="60"/>
      <c r="N35" s="60"/>
      <c r="O35" s="1"/>
      <c r="P35" s="1"/>
      <c r="Q35" s="1"/>
      <c r="R35" s="1"/>
      <c r="S35" s="1"/>
      <c r="T35" s="1"/>
      <c r="U35" s="1"/>
      <c r="V35" s="1"/>
      <c r="W35" s="1"/>
      <c r="X35" s="1"/>
      <c r="Y35" s="1"/>
      <c r="Z35" s="1"/>
      <c r="AA35" s="1"/>
      <c r="AB35" s="1"/>
      <c r="AC35" s="1"/>
      <c r="AD35" s="1"/>
      <c r="AE35" s="1"/>
      <c r="AF35" s="1"/>
      <c r="AG35" s="1"/>
      <c r="AH35" s="1"/>
      <c r="AI35" s="15" t="s">
        <v>379</v>
      </c>
      <c r="AJ35" s="15" t="s">
        <v>374</v>
      </c>
      <c r="AK35" s="15" t="s">
        <v>377</v>
      </c>
      <c r="AL35" s="15" t="s">
        <v>334</v>
      </c>
      <c r="AM35" s="15">
        <f>-(0.9*$I$19/$I$21)</f>
        <v>-1.575E-3</v>
      </c>
      <c r="AN35" s="15">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1"/>
      <c r="DS35" s="1"/>
      <c r="DT35" s="1"/>
      <c r="DU35" s="1"/>
      <c r="DV35" s="1"/>
      <c r="DW35" s="1"/>
      <c r="DX35" s="1"/>
      <c r="DY35" s="1"/>
      <c r="DZ35" s="1"/>
      <c r="EA35" s="1"/>
      <c r="EB35" s="1"/>
      <c r="EC35" s="1"/>
      <c r="ED35" s="1"/>
      <c r="EE35" s="1"/>
      <c r="EF35" s="1"/>
      <c r="LJ35" t="str">
        <f t="shared" si="0"/>
        <v/>
      </c>
    </row>
    <row r="36" spans="1:322" ht="15" customHeight="1" x14ac:dyDescent="0.25">
      <c r="A36" s="20" t="s">
        <v>65</v>
      </c>
      <c r="B36" s="21"/>
      <c r="C36" s="21" t="s">
        <v>9</v>
      </c>
      <c r="D36" s="24"/>
      <c r="E36" s="21"/>
      <c r="F36" s="1"/>
      <c r="G36" s="1"/>
      <c r="H36" s="47"/>
      <c r="I36" s="47"/>
      <c r="J36" s="62" t="s">
        <v>320</v>
      </c>
      <c r="K36" s="62"/>
      <c r="L36" s="62"/>
      <c r="M36" s="63"/>
      <c r="N36" s="47"/>
      <c r="O36" s="1"/>
      <c r="P36" s="61" t="s">
        <v>1768</v>
      </c>
      <c r="Q36" s="60"/>
      <c r="R36" s="60"/>
      <c r="S36" s="60"/>
      <c r="T36" s="1"/>
      <c r="U36" s="1"/>
      <c r="V36" s="1"/>
      <c r="W36" s="1"/>
      <c r="X36" s="1"/>
      <c r="Y36" s="1"/>
      <c r="Z36" s="1"/>
      <c r="AA36" s="1"/>
      <c r="AB36" s="1"/>
      <c r="AC36" s="1"/>
      <c r="AD36" s="1"/>
      <c r="AE36" s="1"/>
      <c r="AF36" s="1"/>
      <c r="AG36" s="1"/>
      <c r="AH36" s="1"/>
      <c r="AI36" s="15" t="s">
        <v>379</v>
      </c>
      <c r="AJ36" s="15" t="s">
        <v>374</v>
      </c>
      <c r="AK36" s="15" t="s">
        <v>377</v>
      </c>
      <c r="AL36" s="15" t="s">
        <v>376</v>
      </c>
      <c r="AM36" s="15">
        <v>0</v>
      </c>
      <c r="AN36" s="15">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1"/>
      <c r="DS36" s="1"/>
      <c r="DT36" s="1"/>
      <c r="DU36" s="1"/>
      <c r="DV36" s="1"/>
      <c r="DW36" s="1"/>
      <c r="DX36" s="1"/>
      <c r="DY36" s="1"/>
      <c r="DZ36" s="1"/>
      <c r="EA36" s="1"/>
      <c r="EB36" s="1"/>
      <c r="EC36" s="1"/>
      <c r="ED36" s="1"/>
      <c r="EE36" s="1"/>
      <c r="EF36" s="1"/>
      <c r="LJ36" t="str">
        <f t="shared" si="0"/>
        <v/>
      </c>
    </row>
    <row r="37" spans="1:322" ht="15" customHeight="1" x14ac:dyDescent="0.25">
      <c r="A37" s="19" t="s">
        <v>66</v>
      </c>
      <c r="B37" s="58">
        <v>1.0000000000000001E-5</v>
      </c>
      <c r="C37" s="46" t="s">
        <v>9</v>
      </c>
      <c r="D37" s="23" t="s">
        <v>67</v>
      </c>
      <c r="E37" s="42" t="s">
        <v>1718</v>
      </c>
      <c r="F37" s="1"/>
      <c r="G37" s="1"/>
      <c r="H37" s="47" t="s">
        <v>1</v>
      </c>
      <c r="I37" s="47" t="s">
        <v>381</v>
      </c>
      <c r="J37" s="51" t="s">
        <v>323</v>
      </c>
      <c r="K37" s="51" t="s">
        <v>382</v>
      </c>
      <c r="L37" s="51" t="s">
        <v>383</v>
      </c>
      <c r="M37" s="52" t="s">
        <v>384</v>
      </c>
      <c r="N37" s="54" t="s">
        <v>4</v>
      </c>
      <c r="O37" s="1"/>
      <c r="P37" s="16" t="s">
        <v>330</v>
      </c>
      <c r="Q37" s="16" t="str">
        <f>"N, "&amp;INDEX(rngUnitSettings,MATCH("Force",INDEX(rngUnitSettings,,1),0),2)</f>
        <v>N, tf</v>
      </c>
      <c r="R37" s="28" t="str">
        <f>"Mx, "&amp;INDEX(rngUnitSettings,MATCH("Moment",INDEX(rngUnitSettings,,1),0),2)</f>
        <v>Mx, tf*m</v>
      </c>
      <c r="S37" s="16" t="str">
        <f>"My, "&amp;INDEX(rngUnitSettings,MATCH("Moment",INDEX(rngUnitSettings,,1),0),2)</f>
        <v>My, tf*m</v>
      </c>
      <c r="T37" s="1"/>
      <c r="U37" s="1"/>
      <c r="V37" s="1"/>
      <c r="W37" s="1"/>
      <c r="X37" s="1"/>
      <c r="Y37" s="1"/>
      <c r="Z37" s="1"/>
      <c r="AA37" s="1"/>
      <c r="AB37" s="1"/>
      <c r="AC37" s="1"/>
      <c r="AD37" s="1"/>
      <c r="AE37" s="1"/>
      <c r="AF37" s="1"/>
      <c r="AG37" s="1"/>
      <c r="AH37" s="1"/>
      <c r="AI37" s="15" t="s">
        <v>379</v>
      </c>
      <c r="AJ37" s="15" t="s">
        <v>374</v>
      </c>
      <c r="AK37" s="15" t="s">
        <v>377</v>
      </c>
      <c r="AL37" s="15" t="s">
        <v>335</v>
      </c>
      <c r="AM37" s="15">
        <f>(0.9*$J$19/$J$21)</f>
        <v>1.575E-3</v>
      </c>
      <c r="AN37" s="15">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1"/>
      <c r="DS37" s="1"/>
      <c r="DT37" s="1"/>
      <c r="DU37" s="1"/>
      <c r="DV37" s="1"/>
      <c r="DW37" s="1"/>
      <c r="DX37" s="1"/>
      <c r="DY37" s="1"/>
      <c r="DZ37" s="1"/>
      <c r="EA37" s="1"/>
      <c r="EB37" s="1"/>
      <c r="EC37" s="1"/>
      <c r="ED37" s="1"/>
      <c r="EE37" s="1"/>
      <c r="EF37" s="1"/>
      <c r="LJ37" t="str">
        <f t="shared" si="0"/>
        <v/>
      </c>
    </row>
    <row r="38" spans="1:322" ht="15" customHeight="1" x14ac:dyDescent="0.25">
      <c r="A38" s="20" t="s">
        <v>68</v>
      </c>
      <c r="B38" s="21"/>
      <c r="C38" s="21" t="s">
        <v>9</v>
      </c>
      <c r="D38" s="24"/>
      <c r="E38" s="21"/>
      <c r="F38" s="1"/>
      <c r="G38" s="1"/>
      <c r="H38" s="20" t="s">
        <v>385</v>
      </c>
      <c r="I38" s="20"/>
      <c r="J38" s="21"/>
      <c r="K38" s="21"/>
      <c r="L38" s="21"/>
      <c r="M38" s="29"/>
      <c r="N38" s="55"/>
      <c r="O38" s="1"/>
      <c r="P38" s="57" t="str">
        <f>IF(INDEX(rngLoadCombinations,2,1)="","",INDEX(rngLoadCombinations,2,1))</f>
        <v/>
      </c>
      <c r="Q38" s="58">
        <v>0</v>
      </c>
      <c r="R38" s="50">
        <v>0</v>
      </c>
      <c r="S38" s="58">
        <v>0</v>
      </c>
      <c r="T38" s="1"/>
      <c r="U38" s="1"/>
      <c r="V38" s="1"/>
      <c r="W38" s="1"/>
      <c r="X38" s="1"/>
      <c r="Y38" s="1"/>
      <c r="Z38" s="1"/>
      <c r="AA38" s="1"/>
      <c r="AB38" s="1"/>
      <c r="AC38" s="1"/>
      <c r="AD38" s="1"/>
      <c r="AE38" s="1"/>
      <c r="AF38" s="1"/>
      <c r="AG38" s="1"/>
      <c r="AH38" s="1"/>
      <c r="AI38" s="15" t="s">
        <v>379</v>
      </c>
      <c r="AJ38" s="15" t="s">
        <v>374</v>
      </c>
      <c r="AK38" s="15" t="s">
        <v>377</v>
      </c>
      <c r="AL38" s="15" t="s">
        <v>335</v>
      </c>
      <c r="AM38" s="15">
        <f>($J$19/$J$21+0.002)</f>
        <v>3.7499999999999999E-3</v>
      </c>
      <c r="AN38" s="15">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1"/>
      <c r="DS38" s="1"/>
      <c r="DT38" s="1"/>
      <c r="DU38" s="1"/>
      <c r="DV38" s="1"/>
      <c r="DW38" s="1"/>
      <c r="DX38" s="1"/>
      <c r="DY38" s="1"/>
      <c r="DZ38" s="1"/>
      <c r="EA38" s="1"/>
      <c r="EB38" s="1"/>
      <c r="EC38" s="1"/>
      <c r="ED38" s="1"/>
      <c r="EE38" s="1"/>
      <c r="EF38" s="1"/>
      <c r="LJ38" t="str">
        <f t="shared" si="0"/>
        <v/>
      </c>
    </row>
    <row r="39" spans="1:322" ht="15" customHeight="1" x14ac:dyDescent="0.25">
      <c r="A39" s="19" t="s">
        <v>69</v>
      </c>
      <c r="B39" s="58">
        <v>1024</v>
      </c>
      <c r="C39" s="46" t="s">
        <v>9</v>
      </c>
      <c r="D39" s="23" t="s">
        <v>70</v>
      </c>
      <c r="E39" s="42" t="s">
        <v>1718</v>
      </c>
      <c r="F39" s="1"/>
      <c r="G39" s="1"/>
      <c r="H39" s="19" t="s">
        <v>386</v>
      </c>
      <c r="I39" s="19" t="s">
        <v>387</v>
      </c>
      <c r="J39" s="58" t="s">
        <v>323</v>
      </c>
      <c r="K39" s="58" t="s">
        <v>382</v>
      </c>
      <c r="L39" s="58" t="s">
        <v>383</v>
      </c>
      <c r="M39" s="50" t="s">
        <v>384</v>
      </c>
      <c r="N39" s="56" t="s">
        <v>388</v>
      </c>
      <c r="O39" s="1"/>
      <c r="P39" s="57" t="str">
        <f>IF(INDEX(rngLoadCombinations,3,1)="","",INDEX(rngLoadCombinations,3,1))</f>
        <v/>
      </c>
      <c r="Q39" s="58">
        <v>0</v>
      </c>
      <c r="R39" s="50">
        <v>0</v>
      </c>
      <c r="S39" s="58">
        <v>0</v>
      </c>
      <c r="T39" s="1"/>
      <c r="U39" s="1"/>
      <c r="V39" s="1"/>
      <c r="W39" s="1"/>
      <c r="X39" s="1"/>
      <c r="Y39" s="1"/>
      <c r="Z39" s="1"/>
      <c r="AA39" s="1"/>
      <c r="AB39" s="1"/>
      <c r="AC39" s="1"/>
      <c r="AD39" s="1"/>
      <c r="AE39" s="1"/>
      <c r="AF39" s="1"/>
      <c r="AG39" s="1"/>
      <c r="AH39" s="1"/>
      <c r="AI39" s="15" t="s">
        <v>379</v>
      </c>
      <c r="AJ39" s="15" t="s">
        <v>374</v>
      </c>
      <c r="AK39" s="15" t="s">
        <v>377</v>
      </c>
      <c r="AL39" s="15" t="s">
        <v>335</v>
      </c>
      <c r="AM39" s="15">
        <f>(2*($J$19/$J$21+0.002)-(0.9*$J$19/$J$21))</f>
        <v>5.9249999999999997E-3</v>
      </c>
      <c r="AN39" s="15">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1"/>
      <c r="DS39" s="1"/>
      <c r="DT39" s="1"/>
      <c r="DU39" s="1"/>
      <c r="DV39" s="1"/>
      <c r="DW39" s="1"/>
      <c r="DX39" s="1"/>
      <c r="DY39" s="1"/>
      <c r="DZ39" s="1"/>
      <c r="EA39" s="1"/>
      <c r="EB39" s="1"/>
      <c r="EC39" s="1"/>
      <c r="ED39" s="1"/>
      <c r="EE39" s="1"/>
      <c r="EF39" s="1"/>
      <c r="LJ39" t="str">
        <f t="shared" si="0"/>
        <v/>
      </c>
    </row>
    <row r="40" spans="1:322" ht="15" customHeight="1" x14ac:dyDescent="0.25">
      <c r="A40" s="19" t="s">
        <v>71</v>
      </c>
      <c r="B40" s="58" t="s">
        <v>72</v>
      </c>
      <c r="C40" s="46" t="s">
        <v>9</v>
      </c>
      <c r="D40" s="23" t="s">
        <v>73</v>
      </c>
      <c r="E40" s="42" t="s">
        <v>1718</v>
      </c>
      <c r="F40" s="1"/>
      <c r="G40" s="1"/>
      <c r="H40" s="19" t="s">
        <v>389</v>
      </c>
      <c r="I40" s="19" t="s">
        <v>390</v>
      </c>
      <c r="J40" s="58" t="s">
        <v>391</v>
      </c>
      <c r="K40" s="58" t="s">
        <v>392</v>
      </c>
      <c r="L40" s="58" t="s">
        <v>393</v>
      </c>
      <c r="M40" s="50" t="s">
        <v>394</v>
      </c>
      <c r="N40" s="56" t="s">
        <v>395</v>
      </c>
      <c r="O40" s="1"/>
      <c r="P40" s="57" t="str">
        <f>IF(INDEX(rngLoadCombinations,4,1)="","",INDEX(rngLoadCombinations,4,1))</f>
        <v/>
      </c>
      <c r="Q40" s="58">
        <v>0</v>
      </c>
      <c r="R40" s="50">
        <v>0</v>
      </c>
      <c r="S40" s="58">
        <v>0</v>
      </c>
      <c r="T40" s="1"/>
      <c r="U40" s="1"/>
      <c r="V40" s="1"/>
      <c r="W40" s="1"/>
      <c r="X40" s="1"/>
      <c r="Y40" s="1"/>
      <c r="Z40" s="1"/>
      <c r="AA40" s="1"/>
      <c r="AB40" s="1"/>
      <c r="AC40" s="1"/>
      <c r="AD40" s="1"/>
      <c r="AE40" s="1"/>
      <c r="AF40" s="1"/>
      <c r="AG40" s="1"/>
      <c r="AH40" s="1"/>
      <c r="AI40" s="15" t="s">
        <v>379</v>
      </c>
      <c r="AJ40" s="15" t="s">
        <v>374</v>
      </c>
      <c r="AK40" s="15" t="s">
        <v>377</v>
      </c>
      <c r="AL40" s="15" t="s">
        <v>335</v>
      </c>
      <c r="AM40" s="15">
        <f>$J$23</f>
        <v>1.4999999999999999E-2</v>
      </c>
      <c r="AN40" s="15">
        <f>1.1*$J$19+$B$8*$J$21*($J$23-(2*($J$19/$J$21+0.002)-(0.9*$J$19/$J$21)))</f>
        <v>386.81500000000005</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c r="DU40" s="1"/>
      <c r="DV40" s="1"/>
      <c r="DW40" s="1"/>
      <c r="DX40" s="1"/>
      <c r="DY40" s="1"/>
      <c r="DZ40" s="1"/>
      <c r="EA40" s="1"/>
      <c r="EB40" s="1"/>
      <c r="EC40" s="1"/>
      <c r="ED40" s="1"/>
      <c r="EE40" s="1"/>
      <c r="EF40" s="1"/>
      <c r="LJ40" t="str">
        <f t="shared" si="0"/>
        <v/>
      </c>
    </row>
    <row r="41" spans="1:322" ht="15" customHeight="1" x14ac:dyDescent="0.25">
      <c r="A41" s="19" t="s">
        <v>74</v>
      </c>
      <c r="B41" s="58">
        <v>1</v>
      </c>
      <c r="C41" s="46" t="s">
        <v>9</v>
      </c>
      <c r="D41" s="23" t="s">
        <v>75</v>
      </c>
      <c r="E41" s="42" t="s">
        <v>1718</v>
      </c>
      <c r="F41" s="1"/>
      <c r="G41" s="1"/>
      <c r="H41" s="20" t="s">
        <v>396</v>
      </c>
      <c r="I41" s="20"/>
      <c r="J41" s="21"/>
      <c r="K41" s="21"/>
      <c r="L41" s="21"/>
      <c r="M41" s="29"/>
      <c r="N41" s="55"/>
      <c r="O41" s="1"/>
      <c r="P41" s="57" t="str">
        <f>IF(INDEX(rngLoadCombinations,5,1)="","",INDEX(rngLoadCombinations,5,1))</f>
        <v/>
      </c>
      <c r="Q41" s="58">
        <v>0</v>
      </c>
      <c r="R41" s="50">
        <v>0</v>
      </c>
      <c r="S41" s="58">
        <v>0</v>
      </c>
      <c r="T41" s="1"/>
      <c r="U41" s="1"/>
      <c r="V41" s="1"/>
      <c r="W41" s="1"/>
      <c r="X41" s="1"/>
      <c r="Y41" s="1"/>
      <c r="Z41" s="1"/>
      <c r="AA41" s="1"/>
      <c r="AB41" s="1"/>
      <c r="AC41" s="1"/>
      <c r="AD41" s="1"/>
      <c r="AE41" s="1"/>
      <c r="AF41" s="1"/>
      <c r="AG41" s="1"/>
      <c r="AH41" s="1"/>
      <c r="AI41" s="15" t="s">
        <v>379</v>
      </c>
      <c r="AJ41" s="15" t="s">
        <v>378</v>
      </c>
      <c r="AK41" s="15" t="s">
        <v>375</v>
      </c>
      <c r="AL41" s="15" t="s">
        <v>334</v>
      </c>
      <c r="AM41" s="15">
        <f>-$I$22</f>
        <v>-2.5000000000000001E-2</v>
      </c>
      <c r="AN41" s="15">
        <f>-($I$20+$B$8*$I$21*($I$22-$I$20/$I$21))</f>
        <v>-394.61</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1"/>
      <c r="DS41" s="1"/>
      <c r="DT41" s="1"/>
      <c r="DU41" s="1"/>
      <c r="DV41" s="1"/>
      <c r="DW41" s="1"/>
      <c r="DX41" s="1"/>
      <c r="DY41" s="1"/>
      <c r="DZ41" s="1"/>
      <c r="EA41" s="1"/>
      <c r="EB41" s="1"/>
      <c r="EC41" s="1"/>
      <c r="ED41" s="1"/>
      <c r="EE41" s="1"/>
      <c r="EF41" s="1"/>
      <c r="LJ41" t="str">
        <f t="shared" si="0"/>
        <v/>
      </c>
    </row>
    <row r="42" spans="1:322" ht="15" customHeight="1" x14ac:dyDescent="0.25">
      <c r="A42" s="19" t="s">
        <v>76</v>
      </c>
      <c r="B42" s="58">
        <v>0.01</v>
      </c>
      <c r="C42" s="46" t="s">
        <v>9</v>
      </c>
      <c r="D42" s="23" t="s">
        <v>77</v>
      </c>
      <c r="E42" s="42" t="s">
        <v>1718</v>
      </c>
      <c r="F42" s="1"/>
      <c r="G42" s="1"/>
      <c r="H42" s="19" t="s">
        <v>397</v>
      </c>
      <c r="I42" s="19" t="s">
        <v>398</v>
      </c>
      <c r="J42" s="58" t="s">
        <v>8</v>
      </c>
      <c r="K42" s="58" t="s">
        <v>244</v>
      </c>
      <c r="L42" s="58" t="s">
        <v>8</v>
      </c>
      <c r="M42" s="50" t="s">
        <v>8</v>
      </c>
      <c r="N42" s="56" t="s">
        <v>399</v>
      </c>
      <c r="O42" s="1"/>
      <c r="P42" s="57" t="str">
        <f>IF(INDEX(rngLoadCombinations,6,1)="","",INDEX(rngLoadCombinations,6,1))</f>
        <v/>
      </c>
      <c r="Q42" s="58">
        <v>0</v>
      </c>
      <c r="R42" s="50">
        <v>0</v>
      </c>
      <c r="S42" s="58">
        <v>0</v>
      </c>
      <c r="T42" s="1"/>
      <c r="U42" s="1"/>
      <c r="V42" s="1"/>
      <c r="W42" s="1"/>
      <c r="X42" s="1"/>
      <c r="Y42" s="1"/>
      <c r="Z42" s="1"/>
      <c r="AA42" s="1"/>
      <c r="AB42" s="1"/>
      <c r="AC42" s="1"/>
      <c r="AD42" s="1"/>
      <c r="AE42" s="1"/>
      <c r="AF42" s="1"/>
      <c r="AG42" s="1"/>
      <c r="AH42" s="1"/>
      <c r="AI42" s="15" t="s">
        <v>379</v>
      </c>
      <c r="AJ42" s="15" t="s">
        <v>378</v>
      </c>
      <c r="AK42" s="15" t="s">
        <v>375</v>
      </c>
      <c r="AL42" s="15" t="s">
        <v>334</v>
      </c>
      <c r="AM42" s="15">
        <f>-$I$20/$I$21</f>
        <v>-1.9499999999999999E-3</v>
      </c>
      <c r="AN42" s="15">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c r="DQ42" s="1"/>
      <c r="DR42" s="1"/>
      <c r="DS42" s="1"/>
      <c r="DT42" s="1"/>
      <c r="DU42" s="1"/>
      <c r="DV42" s="1"/>
      <c r="DW42" s="1"/>
      <c r="DX42" s="1"/>
      <c r="DY42" s="1"/>
      <c r="DZ42" s="1"/>
      <c r="EA42" s="1"/>
      <c r="EB42" s="1"/>
      <c r="EC42" s="1"/>
      <c r="ED42" s="1"/>
      <c r="EE42" s="1"/>
      <c r="EF42" s="1"/>
      <c r="LJ42" t="str">
        <f t="shared" si="0"/>
        <v/>
      </c>
    </row>
    <row r="43" spans="1:322" ht="15" customHeight="1" x14ac:dyDescent="0.25">
      <c r="A43" s="19" t="s">
        <v>78</v>
      </c>
      <c r="B43" s="58">
        <v>0</v>
      </c>
      <c r="C43" s="46" t="s">
        <v>35</v>
      </c>
      <c r="D43" s="23" t="s">
        <v>79</v>
      </c>
      <c r="E43" s="42" t="s">
        <v>1718</v>
      </c>
      <c r="F43" s="1"/>
      <c r="G43" s="1"/>
      <c r="H43" s="19" t="s">
        <v>400</v>
      </c>
      <c r="I43" s="19" t="s">
        <v>401</v>
      </c>
      <c r="J43" s="58" t="s">
        <v>8</v>
      </c>
      <c r="K43" s="58" t="s">
        <v>244</v>
      </c>
      <c r="L43" s="58" t="s">
        <v>8</v>
      </c>
      <c r="M43" s="50" t="s">
        <v>244</v>
      </c>
      <c r="N43" s="56" t="s">
        <v>402</v>
      </c>
      <c r="O43" s="1"/>
      <c r="P43" s="57" t="str">
        <f>IF(INDEX(rngLoadCombinations,7,1)="","",INDEX(rngLoadCombinations,7,1))</f>
        <v/>
      </c>
      <c r="Q43" s="58">
        <v>0</v>
      </c>
      <c r="R43" s="50">
        <v>0</v>
      </c>
      <c r="S43" s="58">
        <v>0</v>
      </c>
      <c r="T43" s="1"/>
      <c r="U43" s="1"/>
      <c r="V43" s="1"/>
      <c r="W43" s="1"/>
      <c r="X43" s="1"/>
      <c r="Y43" s="1"/>
      <c r="Z43" s="1"/>
      <c r="AA43" s="1"/>
      <c r="AB43" s="1"/>
      <c r="AC43" s="1"/>
      <c r="AD43" s="1"/>
      <c r="AE43" s="1"/>
      <c r="AF43" s="1"/>
      <c r="AG43" s="1"/>
      <c r="AH43" s="1"/>
      <c r="AI43" s="15" t="s">
        <v>379</v>
      </c>
      <c r="AJ43" s="15" t="s">
        <v>378</v>
      </c>
      <c r="AK43" s="15" t="s">
        <v>375</v>
      </c>
      <c r="AL43" s="15" t="s">
        <v>376</v>
      </c>
      <c r="AM43" s="15">
        <v>0</v>
      </c>
      <c r="AN43" s="15">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1"/>
      <c r="DS43" s="1"/>
      <c r="DT43" s="1"/>
      <c r="DU43" s="1"/>
      <c r="DV43" s="1"/>
      <c r="DW43" s="1"/>
      <c r="DX43" s="1"/>
      <c r="DY43" s="1"/>
      <c r="DZ43" s="1"/>
      <c r="EA43" s="1"/>
      <c r="EB43" s="1"/>
      <c r="EC43" s="1"/>
      <c r="ED43" s="1"/>
      <c r="EE43" s="1"/>
      <c r="EF43" s="1"/>
      <c r="LJ43" t="str">
        <f t="shared" si="0"/>
        <v/>
      </c>
    </row>
    <row r="44" spans="1:322" ht="15" customHeight="1" x14ac:dyDescent="0.25">
      <c r="A44" s="19" t="s">
        <v>80</v>
      </c>
      <c r="B44" s="58">
        <v>1</v>
      </c>
      <c r="C44" s="46" t="s">
        <v>35</v>
      </c>
      <c r="D44" s="23" t="s">
        <v>81</v>
      </c>
      <c r="E44" s="42" t="s">
        <v>1718</v>
      </c>
      <c r="F44" s="1"/>
      <c r="G44" s="1"/>
      <c r="H44" s="19" t="s">
        <v>403</v>
      </c>
      <c r="I44" s="19" t="s">
        <v>404</v>
      </c>
      <c r="J44" s="58" t="s">
        <v>244</v>
      </c>
      <c r="K44" s="58" t="s">
        <v>8</v>
      </c>
      <c r="L44" s="58" t="s">
        <v>8</v>
      </c>
      <c r="M44" s="50" t="s">
        <v>244</v>
      </c>
      <c r="N44" s="56" t="s">
        <v>405</v>
      </c>
      <c r="O44" s="1"/>
      <c r="P44" s="57" t="str">
        <f>IF(INDEX(rngLoadCombinations,8,1)="","",INDEX(rngLoadCombinations,8,1))</f>
        <v/>
      </c>
      <c r="Q44" s="58">
        <v>0</v>
      </c>
      <c r="R44" s="50">
        <v>0</v>
      </c>
      <c r="S44" s="58">
        <v>0</v>
      </c>
      <c r="T44" s="1"/>
      <c r="U44" s="1"/>
      <c r="V44" s="1"/>
      <c r="W44" s="1"/>
      <c r="X44" s="1"/>
      <c r="Y44" s="1"/>
      <c r="Z44" s="1"/>
      <c r="AA44" s="1"/>
      <c r="AB44" s="1"/>
      <c r="AC44" s="1"/>
      <c r="AD44" s="1"/>
      <c r="AE44" s="1"/>
      <c r="AF44" s="1"/>
      <c r="AG44" s="1"/>
      <c r="AH44" s="1"/>
      <c r="AI44" s="15" t="s">
        <v>379</v>
      </c>
      <c r="AJ44" s="15" t="s">
        <v>378</v>
      </c>
      <c r="AK44" s="15" t="s">
        <v>375</v>
      </c>
      <c r="AL44" s="15" t="s">
        <v>335</v>
      </c>
      <c r="AM44" s="15">
        <f>$J$20/$J$21</f>
        <v>1.9499999999999999E-3</v>
      </c>
      <c r="AN44" s="15">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c r="DQ44" s="1"/>
      <c r="DR44" s="1"/>
      <c r="DS44" s="1"/>
      <c r="DT44" s="1"/>
      <c r="DU44" s="1"/>
      <c r="DV44" s="1"/>
      <c r="DW44" s="1"/>
      <c r="DX44" s="1"/>
      <c r="DY44" s="1"/>
      <c r="DZ44" s="1"/>
      <c r="EA44" s="1"/>
      <c r="EB44" s="1"/>
      <c r="EC44" s="1"/>
      <c r="ED44" s="1"/>
      <c r="EE44" s="1"/>
      <c r="EF44" s="1"/>
      <c r="LJ44" t="str">
        <f t="shared" si="0"/>
        <v/>
      </c>
    </row>
    <row r="45" spans="1:322" ht="15" customHeight="1" x14ac:dyDescent="0.25">
      <c r="A45" s="19"/>
      <c r="B45" s="57"/>
      <c r="C45" s="46"/>
      <c r="D45" s="23"/>
      <c r="E45" s="46"/>
      <c r="F45" s="1"/>
      <c r="G45" s="1"/>
      <c r="H45" s="19" t="s">
        <v>406</v>
      </c>
      <c r="I45" s="19" t="s">
        <v>407</v>
      </c>
      <c r="J45" s="58" t="s">
        <v>8</v>
      </c>
      <c r="K45" s="58" t="s">
        <v>244</v>
      </c>
      <c r="L45" s="58" t="s">
        <v>244</v>
      </c>
      <c r="M45" s="50" t="s">
        <v>244</v>
      </c>
      <c r="N45" s="56" t="s">
        <v>408</v>
      </c>
      <c r="O45" s="1"/>
      <c r="P45" s="57" t="str">
        <f>IF(INDEX(rngLoadCombinations,9,1)="","",INDEX(rngLoadCombinations,9,1))</f>
        <v/>
      </c>
      <c r="Q45" s="58">
        <v>0</v>
      </c>
      <c r="R45" s="50">
        <v>0</v>
      </c>
      <c r="S45" s="58">
        <v>0</v>
      </c>
      <c r="T45" s="1"/>
      <c r="U45" s="1"/>
      <c r="V45" s="1"/>
      <c r="W45" s="1"/>
      <c r="X45" s="1"/>
      <c r="Y45" s="1"/>
      <c r="Z45" s="1"/>
      <c r="AA45" s="1"/>
      <c r="AB45" s="1"/>
      <c r="AC45" s="1"/>
      <c r="AD45" s="1"/>
      <c r="AE45" s="1"/>
      <c r="AF45" s="1"/>
      <c r="AG45" s="1"/>
      <c r="AH45" s="1"/>
      <c r="AI45" s="15" t="s">
        <v>379</v>
      </c>
      <c r="AJ45" s="15" t="s">
        <v>378</v>
      </c>
      <c r="AK45" s="15" t="s">
        <v>375</v>
      </c>
      <c r="AL45" s="15" t="s">
        <v>335</v>
      </c>
      <c r="AM45" s="15">
        <f>$J$22</f>
        <v>2.5000000000000001E-2</v>
      </c>
      <c r="AN45" s="15">
        <f>$J$20+$B$8*$J$21*($J$22-$J$20/$J$21)</f>
        <v>394.61</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1"/>
      <c r="DS45" s="1"/>
      <c r="DT45" s="1"/>
      <c r="DU45" s="1"/>
      <c r="DV45" s="1"/>
      <c r="DW45" s="1"/>
      <c r="DX45" s="1"/>
      <c r="DY45" s="1"/>
      <c r="DZ45" s="1"/>
      <c r="EA45" s="1"/>
      <c r="EB45" s="1"/>
      <c r="EC45" s="1"/>
      <c r="ED45" s="1"/>
      <c r="EE45" s="1"/>
      <c r="EF45" s="1"/>
      <c r="LJ45" t="str">
        <f t="shared" si="0"/>
        <v/>
      </c>
    </row>
    <row r="46" spans="1:322" ht="15" customHeight="1" x14ac:dyDescent="0.25">
      <c r="A46" s="16" t="s">
        <v>82</v>
      </c>
      <c r="B46" s="17"/>
      <c r="C46" s="17"/>
      <c r="D46" s="22"/>
      <c r="E46" s="17"/>
      <c r="F46" s="1"/>
      <c r="G46" s="1"/>
      <c r="H46" s="20" t="s">
        <v>409</v>
      </c>
      <c r="I46" s="20"/>
      <c r="J46" s="21"/>
      <c r="K46" s="21"/>
      <c r="L46" s="21"/>
      <c r="M46" s="29"/>
      <c r="N46" s="55"/>
      <c r="O46" s="1"/>
      <c r="P46" s="57" t="str">
        <f>IF(INDEX(rngLoadCombinations,10,1)="","",INDEX(rngLoadCombinations,10,1))</f>
        <v/>
      </c>
      <c r="Q46" s="58">
        <v>0</v>
      </c>
      <c r="R46" s="50">
        <v>0</v>
      </c>
      <c r="S46" s="58">
        <v>0</v>
      </c>
      <c r="T46" s="1"/>
      <c r="U46" s="1"/>
      <c r="V46" s="1"/>
      <c r="W46" s="1"/>
      <c r="X46" s="1"/>
      <c r="Y46" s="1"/>
      <c r="Z46" s="1"/>
      <c r="AA46" s="1"/>
      <c r="AB46" s="1"/>
      <c r="AC46" s="1"/>
      <c r="AD46" s="1"/>
      <c r="AE46" s="1"/>
      <c r="AF46" s="1"/>
      <c r="AG46" s="1"/>
      <c r="AH46" s="1"/>
      <c r="AI46" s="15" t="s">
        <v>379</v>
      </c>
      <c r="AJ46" s="15" t="s">
        <v>378</v>
      </c>
      <c r="AK46" s="15" t="s">
        <v>377</v>
      </c>
      <c r="AL46" s="15" t="s">
        <v>334</v>
      </c>
      <c r="AM46" s="15">
        <f>-$I$23</f>
        <v>-1.4999999999999999E-2</v>
      </c>
      <c r="AN46" s="15">
        <f>-(1.1*$I$20+$B$8*$I$21*($I$23-(2*($I$20/$I$21+0.002)-(0.9*$I$20/$I$21))))</f>
        <v>-430.77100000000007</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c r="DQ46" s="1"/>
      <c r="DR46" s="1"/>
      <c r="DS46" s="1"/>
      <c r="DT46" s="1"/>
      <c r="DU46" s="1"/>
      <c r="DV46" s="1"/>
      <c r="DW46" s="1"/>
      <c r="DX46" s="1"/>
      <c r="DY46" s="1"/>
      <c r="DZ46" s="1"/>
      <c r="EA46" s="1"/>
      <c r="EB46" s="1"/>
      <c r="EC46" s="1"/>
      <c r="ED46" s="1"/>
      <c r="EE46" s="1"/>
      <c r="EF46" s="1"/>
      <c r="LJ46" t="str">
        <f t="shared" si="0"/>
        <v/>
      </c>
    </row>
    <row r="47" spans="1:322" ht="15" customHeight="1" x14ac:dyDescent="0.25">
      <c r="A47" s="20" t="s">
        <v>42</v>
      </c>
      <c r="B47" s="21"/>
      <c r="C47" s="21" t="s">
        <v>9</v>
      </c>
      <c r="D47" s="24"/>
      <c r="E47" s="21"/>
      <c r="F47" s="1"/>
      <c r="G47" s="1"/>
      <c r="H47" s="19" t="s">
        <v>410</v>
      </c>
      <c r="I47" s="19" t="s">
        <v>411</v>
      </c>
      <c r="J47" s="58" t="s">
        <v>412</v>
      </c>
      <c r="K47" s="58" t="s">
        <v>412</v>
      </c>
      <c r="L47" s="58" t="s">
        <v>412</v>
      </c>
      <c r="M47" s="50" t="s">
        <v>412</v>
      </c>
      <c r="N47" s="56" t="s">
        <v>413</v>
      </c>
      <c r="O47" s="1"/>
      <c r="P47" s="57" t="str">
        <f>IF(INDEX(rngLoadCombinations,11,1)="","",INDEX(rngLoadCombinations,11,1))</f>
        <v/>
      </c>
      <c r="Q47" s="58">
        <v>0</v>
      </c>
      <c r="R47" s="50">
        <v>0</v>
      </c>
      <c r="S47" s="58">
        <v>0</v>
      </c>
      <c r="T47" s="1"/>
      <c r="U47" s="1"/>
      <c r="V47" s="1"/>
      <c r="W47" s="1"/>
      <c r="X47" s="1"/>
      <c r="Y47" s="1"/>
      <c r="Z47" s="1"/>
      <c r="AA47" s="1"/>
      <c r="AB47" s="1"/>
      <c r="AC47" s="1"/>
      <c r="AD47" s="1"/>
      <c r="AE47" s="1"/>
      <c r="AF47" s="1"/>
      <c r="AG47" s="1"/>
      <c r="AH47" s="1"/>
      <c r="AI47" s="15" t="s">
        <v>379</v>
      </c>
      <c r="AJ47" s="15" t="s">
        <v>378</v>
      </c>
      <c r="AK47" s="15" t="s">
        <v>377</v>
      </c>
      <c r="AL47" s="15" t="s">
        <v>334</v>
      </c>
      <c r="AM47" s="15">
        <f>-(2*($I$20/$I$21+0.002)-(0.9*$I$20/$I$21))</f>
        <v>-6.1450000000000012E-3</v>
      </c>
      <c r="AN47" s="15">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c r="DQ47" s="1"/>
      <c r="DR47" s="1"/>
      <c r="DS47" s="1"/>
      <c r="DT47" s="1"/>
      <c r="DU47" s="1"/>
      <c r="DV47" s="1"/>
      <c r="DW47" s="1"/>
      <c r="DX47" s="1"/>
      <c r="DY47" s="1"/>
      <c r="DZ47" s="1"/>
      <c r="EA47" s="1"/>
      <c r="EB47" s="1"/>
      <c r="EC47" s="1"/>
      <c r="ED47" s="1"/>
      <c r="EE47" s="1"/>
      <c r="EF47" s="1"/>
      <c r="LJ47" t="str">
        <f t="shared" si="0"/>
        <v/>
      </c>
    </row>
    <row r="48" spans="1:322" ht="15" customHeight="1" x14ac:dyDescent="0.25">
      <c r="A48" s="19" t="s">
        <v>83</v>
      </c>
      <c r="B48" s="58" t="s">
        <v>84</v>
      </c>
      <c r="C48" s="46" t="s">
        <v>9</v>
      </c>
      <c r="D48" s="23" t="s">
        <v>85</v>
      </c>
      <c r="E48" s="42" t="s">
        <v>1718</v>
      </c>
      <c r="F48" s="1"/>
      <c r="G48" s="1"/>
      <c r="H48" s="20" t="s">
        <v>414</v>
      </c>
      <c r="I48" s="20"/>
      <c r="J48" s="21"/>
      <c r="K48" s="21"/>
      <c r="L48" s="21"/>
      <c r="M48" s="29"/>
      <c r="N48" s="55"/>
      <c r="O48" s="1"/>
      <c r="P48" s="57" t="str">
        <f>IF(INDEX(rngLoadCombinations,12,1)="","",INDEX(rngLoadCombinations,12,1))</f>
        <v/>
      </c>
      <c r="Q48" s="58">
        <v>0</v>
      </c>
      <c r="R48" s="50">
        <v>0</v>
      </c>
      <c r="S48" s="58">
        <v>0</v>
      </c>
      <c r="T48" s="1"/>
      <c r="U48" s="1"/>
      <c r="V48" s="1"/>
      <c r="W48" s="1"/>
      <c r="X48" s="1"/>
      <c r="Y48" s="1"/>
      <c r="Z48" s="1"/>
      <c r="AA48" s="1"/>
      <c r="AB48" s="1"/>
      <c r="AC48" s="1"/>
      <c r="AD48" s="1"/>
      <c r="AE48" s="1"/>
      <c r="AF48" s="1"/>
      <c r="AG48" s="1"/>
      <c r="AH48" s="1"/>
      <c r="AI48" s="15" t="s">
        <v>379</v>
      </c>
      <c r="AJ48" s="15" t="s">
        <v>378</v>
      </c>
      <c r="AK48" s="15" t="s">
        <v>377</v>
      </c>
      <c r="AL48" s="15" t="s">
        <v>334</v>
      </c>
      <c r="AM48" s="15">
        <f>-($I$20/$I$21+0.002)</f>
        <v>-3.9500000000000004E-3</v>
      </c>
      <c r="AN48" s="15">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c r="DQ48" s="1"/>
      <c r="DR48" s="1"/>
      <c r="DS48" s="1"/>
      <c r="DT48" s="1"/>
      <c r="DU48" s="1"/>
      <c r="DV48" s="1"/>
      <c r="DW48" s="1"/>
      <c r="DX48" s="1"/>
      <c r="DY48" s="1"/>
      <c r="DZ48" s="1"/>
      <c r="EA48" s="1"/>
      <c r="EB48" s="1"/>
      <c r="EC48" s="1"/>
      <c r="ED48" s="1"/>
      <c r="EE48" s="1"/>
      <c r="EF48" s="1"/>
      <c r="LJ48" t="str">
        <f t="shared" si="0"/>
        <v/>
      </c>
    </row>
    <row r="49" spans="1:322" ht="15" customHeight="1" x14ac:dyDescent="0.25">
      <c r="A49" s="19" t="s">
        <v>86</v>
      </c>
      <c r="B49" s="58">
        <v>8000</v>
      </c>
      <c r="C49" s="46" t="str">
        <f>INDEX(rngUnitSettings,MATCH("Length",INDEX(rngUnitSettings,,1),0),2)</f>
        <v>mm</v>
      </c>
      <c r="D49" s="23" t="s">
        <v>87</v>
      </c>
      <c r="E49" s="42" t="s">
        <v>1718</v>
      </c>
      <c r="F49" s="1"/>
      <c r="G49" s="1"/>
      <c r="H49" s="19" t="s">
        <v>410</v>
      </c>
      <c r="I49" s="19" t="s">
        <v>415</v>
      </c>
      <c r="J49" s="58" t="s">
        <v>412</v>
      </c>
      <c r="K49" s="58" t="s">
        <v>412</v>
      </c>
      <c r="L49" s="58" t="s">
        <v>412</v>
      </c>
      <c r="M49" s="50" t="s">
        <v>412</v>
      </c>
      <c r="N49" s="56" t="s">
        <v>416</v>
      </c>
      <c r="O49" s="1"/>
      <c r="P49" s="57" t="str">
        <f>IF(INDEX(rngLoadCombinations,13,1)="","",INDEX(rngLoadCombinations,13,1))</f>
        <v/>
      </c>
      <c r="Q49" s="58">
        <v>0</v>
      </c>
      <c r="R49" s="50">
        <v>0</v>
      </c>
      <c r="S49" s="58">
        <v>0</v>
      </c>
      <c r="T49" s="1"/>
      <c r="U49" s="1"/>
      <c r="V49" s="1"/>
      <c r="W49" s="1"/>
      <c r="X49" s="1"/>
      <c r="Y49" s="1"/>
      <c r="Z49" s="1"/>
      <c r="AA49" s="1"/>
      <c r="AB49" s="1"/>
      <c r="AC49" s="1"/>
      <c r="AD49" s="1"/>
      <c r="AE49" s="1"/>
      <c r="AF49" s="1"/>
      <c r="AG49" s="1"/>
      <c r="AH49" s="1"/>
      <c r="AI49" s="15" t="s">
        <v>379</v>
      </c>
      <c r="AJ49" s="15" t="s">
        <v>378</v>
      </c>
      <c r="AK49" s="15" t="s">
        <v>377</v>
      </c>
      <c r="AL49" s="15" t="s">
        <v>334</v>
      </c>
      <c r="AM49" s="15">
        <f>-(0.9*$I$20/$I$21)</f>
        <v>-1.755E-3</v>
      </c>
      <c r="AN49" s="15">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c r="DQ49" s="1"/>
      <c r="DR49" s="1"/>
      <c r="DS49" s="1"/>
      <c r="DT49" s="1"/>
      <c r="DU49" s="1"/>
      <c r="DV49" s="1"/>
      <c r="DW49" s="1"/>
      <c r="DX49" s="1"/>
      <c r="DY49" s="1"/>
      <c r="DZ49" s="1"/>
      <c r="EA49" s="1"/>
      <c r="EB49" s="1"/>
      <c r="EC49" s="1"/>
      <c r="ED49" s="1"/>
      <c r="EE49" s="1"/>
      <c r="EF49" s="1"/>
      <c r="LJ49" t="str">
        <f t="shared" si="0"/>
        <v/>
      </c>
    </row>
    <row r="50" spans="1:322" ht="15" customHeight="1" x14ac:dyDescent="0.25">
      <c r="A50" s="19" t="s">
        <v>88</v>
      </c>
      <c r="B50" s="58">
        <v>2</v>
      </c>
      <c r="C50" s="46" t="s">
        <v>9</v>
      </c>
      <c r="D50" s="23" t="s">
        <v>89</v>
      </c>
      <c r="E50" s="42" t="s">
        <v>1718</v>
      </c>
      <c r="F50" s="1"/>
      <c r="G50" s="1"/>
      <c r="H50" s="19" t="s">
        <v>417</v>
      </c>
      <c r="I50" s="19" t="s">
        <v>418</v>
      </c>
      <c r="J50" s="58" t="s">
        <v>377</v>
      </c>
      <c r="K50" s="58" t="s">
        <v>377</v>
      </c>
      <c r="L50" s="58" t="s">
        <v>377</v>
      </c>
      <c r="M50" s="50" t="s">
        <v>377</v>
      </c>
      <c r="N50" s="56" t="s">
        <v>419</v>
      </c>
      <c r="O50" s="1"/>
      <c r="P50" s="57" t="str">
        <f>IF(INDEX(rngLoadCombinations,14,1)="","",INDEX(rngLoadCombinations,14,1))</f>
        <v/>
      </c>
      <c r="Q50" s="58">
        <v>0</v>
      </c>
      <c r="R50" s="50">
        <v>0</v>
      </c>
      <c r="S50" s="58">
        <v>0</v>
      </c>
      <c r="T50" s="1"/>
      <c r="U50" s="1"/>
      <c r="V50" s="1"/>
      <c r="W50" s="1"/>
      <c r="X50" s="1"/>
      <c r="Y50" s="1"/>
      <c r="Z50" s="1"/>
      <c r="AA50" s="1"/>
      <c r="AB50" s="1"/>
      <c r="AC50" s="1"/>
      <c r="AD50" s="1"/>
      <c r="AE50" s="1"/>
      <c r="AF50" s="1"/>
      <c r="AG50" s="1"/>
      <c r="AH50" s="1"/>
      <c r="AI50" s="15" t="s">
        <v>379</v>
      </c>
      <c r="AJ50" s="15" t="s">
        <v>378</v>
      </c>
      <c r="AK50" s="15" t="s">
        <v>377</v>
      </c>
      <c r="AL50" s="15" t="s">
        <v>376</v>
      </c>
      <c r="AM50" s="15">
        <v>0</v>
      </c>
      <c r="AN50" s="15">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c r="DQ50" s="1"/>
      <c r="DR50" s="1"/>
      <c r="DS50" s="1"/>
      <c r="DT50" s="1"/>
      <c r="DU50" s="1"/>
      <c r="DV50" s="1"/>
      <c r="DW50" s="1"/>
      <c r="DX50" s="1"/>
      <c r="DY50" s="1"/>
      <c r="DZ50" s="1"/>
      <c r="EA50" s="1"/>
      <c r="EB50" s="1"/>
      <c r="EC50" s="1"/>
      <c r="ED50" s="1"/>
      <c r="EE50" s="1"/>
      <c r="EF50" s="1"/>
      <c r="LJ50" t="str">
        <f t="shared" si="0"/>
        <v/>
      </c>
    </row>
    <row r="51" spans="1:322" ht="15" customHeight="1" x14ac:dyDescent="0.25">
      <c r="A51" s="19" t="s">
        <v>90</v>
      </c>
      <c r="B51" s="58">
        <v>2</v>
      </c>
      <c r="C51" s="46" t="s">
        <v>9</v>
      </c>
      <c r="D51" s="23" t="s">
        <v>91</v>
      </c>
      <c r="E51" s="42" t="s">
        <v>1718</v>
      </c>
      <c r="F51" s="1"/>
      <c r="G51" s="1"/>
      <c r="H51" s="19" t="s">
        <v>420</v>
      </c>
      <c r="I51" s="19" t="s">
        <v>421</v>
      </c>
      <c r="J51" s="58" t="s">
        <v>422</v>
      </c>
      <c r="K51" s="58" t="s">
        <v>422</v>
      </c>
      <c r="L51" s="58" t="s">
        <v>422</v>
      </c>
      <c r="M51" s="50" t="s">
        <v>422</v>
      </c>
      <c r="N51" s="56" t="s">
        <v>423</v>
      </c>
      <c r="O51" s="1"/>
      <c r="P51" s="57" t="str">
        <f>IF(INDEX(rngLoadCombinations,15,1)="","",INDEX(rngLoadCombinations,15,1))</f>
        <v/>
      </c>
      <c r="Q51" s="58">
        <v>0</v>
      </c>
      <c r="R51" s="50">
        <v>0</v>
      </c>
      <c r="S51" s="58">
        <v>0</v>
      </c>
      <c r="T51" s="1"/>
      <c r="U51" s="1"/>
      <c r="V51" s="1"/>
      <c r="W51" s="1"/>
      <c r="X51" s="1"/>
      <c r="Y51" s="1"/>
      <c r="Z51" s="1"/>
      <c r="AA51" s="1"/>
      <c r="AB51" s="1"/>
      <c r="AC51" s="1"/>
      <c r="AD51" s="1"/>
      <c r="AE51" s="1"/>
      <c r="AF51" s="1"/>
      <c r="AG51" s="1"/>
      <c r="AH51" s="1"/>
      <c r="AI51" s="15" t="s">
        <v>379</v>
      </c>
      <c r="AJ51" s="15" t="s">
        <v>378</v>
      </c>
      <c r="AK51" s="15" t="s">
        <v>377</v>
      </c>
      <c r="AL51" s="15" t="s">
        <v>335</v>
      </c>
      <c r="AM51" s="15">
        <f>(0.9*$J$20/$J$21)</f>
        <v>1.755E-3</v>
      </c>
      <c r="AN51" s="15">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c r="DQ51" s="1"/>
      <c r="DR51" s="1"/>
      <c r="DS51" s="1"/>
      <c r="DT51" s="1"/>
      <c r="DU51" s="1"/>
      <c r="DV51" s="1"/>
      <c r="DW51" s="1"/>
      <c r="DX51" s="1"/>
      <c r="DY51" s="1"/>
      <c r="DZ51" s="1"/>
      <c r="EA51" s="1"/>
      <c r="EB51" s="1"/>
      <c r="EC51" s="1"/>
      <c r="ED51" s="1"/>
      <c r="EE51" s="1"/>
      <c r="EF51" s="1"/>
      <c r="LJ51" t="str">
        <f t="shared" si="0"/>
        <v/>
      </c>
    </row>
    <row r="52" spans="1:322" ht="15" customHeight="1" x14ac:dyDescent="0.25">
      <c r="A52" s="19" t="s">
        <v>92</v>
      </c>
      <c r="B52" s="58" t="s">
        <v>93</v>
      </c>
      <c r="C52" s="46" t="s">
        <v>9</v>
      </c>
      <c r="D52" s="23" t="s">
        <v>94</v>
      </c>
      <c r="E52" s="42" t="s">
        <v>1718</v>
      </c>
      <c r="F52" s="1"/>
      <c r="G52" s="1"/>
      <c r="H52" s="19" t="s">
        <v>424</v>
      </c>
      <c r="I52" s="19" t="s">
        <v>425</v>
      </c>
      <c r="J52" s="58" t="s">
        <v>375</v>
      </c>
      <c r="K52" s="58" t="s">
        <v>375</v>
      </c>
      <c r="L52" s="58" t="s">
        <v>375</v>
      </c>
      <c r="M52" s="50" t="s">
        <v>375</v>
      </c>
      <c r="N52" s="56" t="s">
        <v>426</v>
      </c>
      <c r="O52" s="1"/>
      <c r="P52" s="57" t="str">
        <f>IF(INDEX(rngLoadCombinations,16,1)="","",INDEX(rngLoadCombinations,16,1))</f>
        <v/>
      </c>
      <c r="Q52" s="58">
        <v>0</v>
      </c>
      <c r="R52" s="50">
        <v>0</v>
      </c>
      <c r="S52" s="58">
        <v>0</v>
      </c>
      <c r="T52" s="1"/>
      <c r="U52" s="1"/>
      <c r="V52" s="1"/>
      <c r="W52" s="1"/>
      <c r="X52" s="1"/>
      <c r="Y52" s="1"/>
      <c r="Z52" s="1"/>
      <c r="AA52" s="1"/>
      <c r="AB52" s="1"/>
      <c r="AC52" s="1"/>
      <c r="AD52" s="1"/>
      <c r="AE52" s="1"/>
      <c r="AF52" s="1"/>
      <c r="AG52" s="1"/>
      <c r="AH52" s="1"/>
      <c r="AI52" s="15" t="s">
        <v>379</v>
      </c>
      <c r="AJ52" s="15" t="s">
        <v>378</v>
      </c>
      <c r="AK52" s="15" t="s">
        <v>377</v>
      </c>
      <c r="AL52" s="15" t="s">
        <v>335</v>
      </c>
      <c r="AM52" s="15">
        <f>($J$20/$J$21+0.002)</f>
        <v>3.9500000000000004E-3</v>
      </c>
      <c r="AN52" s="15">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c r="DQ52" s="1"/>
      <c r="DR52" s="1"/>
      <c r="DS52" s="1"/>
      <c r="DT52" s="1"/>
      <c r="DU52" s="1"/>
      <c r="DV52" s="1"/>
      <c r="DW52" s="1"/>
      <c r="DX52" s="1"/>
      <c r="DY52" s="1"/>
      <c r="DZ52" s="1"/>
      <c r="EA52" s="1"/>
      <c r="EB52" s="1"/>
      <c r="EC52" s="1"/>
      <c r="ED52" s="1"/>
      <c r="EE52" s="1"/>
      <c r="EF52" s="1"/>
      <c r="LJ52" t="str">
        <f t="shared" si="0"/>
        <v/>
      </c>
    </row>
    <row r="53" spans="1:322" ht="15" customHeight="1" x14ac:dyDescent="0.25">
      <c r="A53" s="19" t="s">
        <v>95</v>
      </c>
      <c r="B53" s="58">
        <v>1</v>
      </c>
      <c r="C53" s="46" t="s">
        <v>9</v>
      </c>
      <c r="D53" s="23" t="s">
        <v>96</v>
      </c>
      <c r="E53" s="42" t="s">
        <v>1718</v>
      </c>
      <c r="F53" s="1"/>
      <c r="G53" s="1"/>
      <c r="H53" s="20" t="s">
        <v>427</v>
      </c>
      <c r="I53" s="20"/>
      <c r="J53" s="21"/>
      <c r="K53" s="21"/>
      <c r="L53" s="21"/>
      <c r="M53" s="29"/>
      <c r="N53" s="55"/>
      <c r="O53" s="1"/>
      <c r="P53" s="57" t="str">
        <f>IF(INDEX(rngLoadCombinations,17,1)="","",INDEX(rngLoadCombinations,17,1))</f>
        <v/>
      </c>
      <c r="Q53" s="58">
        <v>0</v>
      </c>
      <c r="R53" s="50">
        <v>0</v>
      </c>
      <c r="S53" s="58">
        <v>0</v>
      </c>
      <c r="T53" s="1"/>
      <c r="U53" s="1"/>
      <c r="V53" s="1"/>
      <c r="W53" s="1"/>
      <c r="X53" s="1"/>
      <c r="Y53" s="1"/>
      <c r="Z53" s="1"/>
      <c r="AA53" s="1"/>
      <c r="AB53" s="1"/>
      <c r="AC53" s="1"/>
      <c r="AD53" s="1"/>
      <c r="AE53" s="1"/>
      <c r="AF53" s="1"/>
      <c r="AG53" s="1"/>
      <c r="AH53" s="1"/>
      <c r="AI53" s="15" t="s">
        <v>379</v>
      </c>
      <c r="AJ53" s="15" t="s">
        <v>378</v>
      </c>
      <c r="AK53" s="15" t="s">
        <v>377</v>
      </c>
      <c r="AL53" s="15" t="s">
        <v>335</v>
      </c>
      <c r="AM53" s="15">
        <f>(2*($J$20/$J$21+0.002)-(0.9*$J$20/$J$21))</f>
        <v>6.1450000000000012E-3</v>
      </c>
      <c r="AN53" s="15">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c r="DQ53" s="1"/>
      <c r="DR53" s="1"/>
      <c r="DS53" s="1"/>
      <c r="DT53" s="1"/>
      <c r="DU53" s="1"/>
      <c r="DV53" s="1"/>
      <c r="DW53" s="1"/>
      <c r="DX53" s="1"/>
      <c r="DY53" s="1"/>
      <c r="DZ53" s="1"/>
      <c r="EA53" s="1"/>
      <c r="EB53" s="1"/>
      <c r="EC53" s="1"/>
      <c r="ED53" s="1"/>
      <c r="EE53" s="1"/>
      <c r="EF53" s="1"/>
      <c r="LJ53" t="str">
        <f t="shared" si="0"/>
        <v/>
      </c>
    </row>
    <row r="54" spans="1:322" ht="15" customHeight="1" x14ac:dyDescent="0.25">
      <c r="A54" s="19" t="s">
        <v>97</v>
      </c>
      <c r="B54" s="58">
        <v>1</v>
      </c>
      <c r="C54" s="46" t="s">
        <v>9</v>
      </c>
      <c r="D54" s="23" t="s">
        <v>98</v>
      </c>
      <c r="E54" s="42" t="s">
        <v>1718</v>
      </c>
      <c r="F54" s="1"/>
      <c r="G54" s="1"/>
      <c r="H54" s="19" t="s">
        <v>410</v>
      </c>
      <c r="I54" s="19" t="s">
        <v>428</v>
      </c>
      <c r="J54" s="58" t="s">
        <v>429</v>
      </c>
      <c r="K54" s="58" t="s">
        <v>429</v>
      </c>
      <c r="L54" s="58" t="s">
        <v>429</v>
      </c>
      <c r="M54" s="50" t="s">
        <v>429</v>
      </c>
      <c r="N54" s="56" t="s">
        <v>430</v>
      </c>
      <c r="O54" s="1"/>
      <c r="P54" s="57" t="str">
        <f>IF(INDEX(rngLoadCombinations,18,1)="","",INDEX(rngLoadCombinations,18,1))</f>
        <v/>
      </c>
      <c r="Q54" s="58">
        <v>0</v>
      </c>
      <c r="R54" s="50">
        <v>0</v>
      </c>
      <c r="S54" s="58">
        <v>0</v>
      </c>
      <c r="T54" s="1"/>
      <c r="U54" s="1"/>
      <c r="V54" s="1"/>
      <c r="W54" s="1"/>
      <c r="X54" s="1"/>
      <c r="Y54" s="1"/>
      <c r="Z54" s="1"/>
      <c r="AA54" s="1"/>
      <c r="AB54" s="1"/>
      <c r="AC54" s="1"/>
      <c r="AD54" s="1"/>
      <c r="AE54" s="1"/>
      <c r="AF54" s="1"/>
      <c r="AG54" s="1"/>
      <c r="AH54" s="1"/>
      <c r="AI54" s="15" t="s">
        <v>379</v>
      </c>
      <c r="AJ54" s="15" t="s">
        <v>378</v>
      </c>
      <c r="AK54" s="15" t="s">
        <v>377</v>
      </c>
      <c r="AL54" s="15" t="s">
        <v>335</v>
      </c>
      <c r="AM54" s="15">
        <f>$J$23</f>
        <v>1.4999999999999999E-2</v>
      </c>
      <c r="AN54" s="15">
        <f>1.1*$J$20+$B$8*$J$21*($J$23-(2*($J$20/$J$21+0.002)-(0.9*$J$20/$J$21)))</f>
        <v>430.77100000000007</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c r="DQ54" s="1"/>
      <c r="DR54" s="1"/>
      <c r="DS54" s="1"/>
      <c r="DT54" s="1"/>
      <c r="DU54" s="1"/>
      <c r="DV54" s="1"/>
      <c r="DW54" s="1"/>
      <c r="DX54" s="1"/>
      <c r="DY54" s="1"/>
      <c r="DZ54" s="1"/>
      <c r="EA54" s="1"/>
      <c r="EB54" s="1"/>
      <c r="EC54" s="1"/>
      <c r="ED54" s="1"/>
      <c r="EE54" s="1"/>
      <c r="EF54" s="1"/>
      <c r="LJ54" t="str">
        <f t="shared" si="0"/>
        <v/>
      </c>
    </row>
    <row r="55" spans="1:322" ht="15" customHeight="1" x14ac:dyDescent="0.25">
      <c r="A55" s="19" t="s">
        <v>99</v>
      </c>
      <c r="B55" s="58" t="s">
        <v>100</v>
      </c>
      <c r="C55" s="46" t="s">
        <v>9</v>
      </c>
      <c r="D55" s="23" t="s">
        <v>101</v>
      </c>
      <c r="E55" s="42" t="s">
        <v>1718</v>
      </c>
      <c r="F55" s="1"/>
      <c r="G55" s="1"/>
      <c r="H55" s="19" t="s">
        <v>417</v>
      </c>
      <c r="I55" s="19" t="s">
        <v>431</v>
      </c>
      <c r="J55" s="58" t="s">
        <v>377</v>
      </c>
      <c r="K55" s="58" t="s">
        <v>377</v>
      </c>
      <c r="L55" s="58" t="s">
        <v>377</v>
      </c>
      <c r="M55" s="50" t="s">
        <v>377</v>
      </c>
      <c r="N55" s="56" t="s">
        <v>432</v>
      </c>
      <c r="O55" s="1"/>
      <c r="P55" s="57" t="str">
        <f>IF(INDEX(rngLoadCombinations,19,1)="","",INDEX(rngLoadCombinations,19,1))</f>
        <v/>
      </c>
      <c r="Q55" s="58">
        <v>0</v>
      </c>
      <c r="R55" s="50">
        <v>0</v>
      </c>
      <c r="S55" s="58">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c r="DQ55" s="1"/>
      <c r="DR55" s="1"/>
      <c r="DS55" s="1"/>
      <c r="DT55" s="1"/>
      <c r="DU55" s="1"/>
      <c r="DV55" s="1"/>
      <c r="DW55" s="1"/>
      <c r="DX55" s="1"/>
      <c r="DY55" s="1"/>
      <c r="DZ55" s="1"/>
      <c r="EA55" s="1"/>
      <c r="EB55" s="1"/>
      <c r="EC55" s="1"/>
      <c r="ED55" s="1"/>
      <c r="EE55" s="1"/>
      <c r="EF55" s="1"/>
      <c r="LJ55" t="str">
        <f t="shared" si="0"/>
        <v/>
      </c>
    </row>
    <row r="56" spans="1:322" ht="15" customHeight="1" x14ac:dyDescent="0.25">
      <c r="A56" s="19" t="s">
        <v>102</v>
      </c>
      <c r="B56" s="58">
        <v>10</v>
      </c>
      <c r="C56" s="46" t="str">
        <f>INDEX(rngUnitSettings,MATCH("Length",INDEX(rngUnitSettings,,1),0),2)</f>
        <v>mm</v>
      </c>
      <c r="D56" s="23" t="s">
        <v>103</v>
      </c>
      <c r="E56" s="42" t="s">
        <v>1718</v>
      </c>
      <c r="F56" s="1"/>
      <c r="G56" s="1"/>
      <c r="H56" s="19" t="s">
        <v>420</v>
      </c>
      <c r="I56" s="19" t="s">
        <v>433</v>
      </c>
      <c r="J56" s="58" t="s">
        <v>434</v>
      </c>
      <c r="K56" s="58" t="s">
        <v>434</v>
      </c>
      <c r="L56" s="58" t="s">
        <v>434</v>
      </c>
      <c r="M56" s="50" t="s">
        <v>434</v>
      </c>
      <c r="N56" s="56" t="s">
        <v>435</v>
      </c>
      <c r="O56" s="1"/>
      <c r="P56" s="57" t="str">
        <f>IF(INDEX(rngLoadCombinations,20,1)="","",INDEX(rngLoadCombinations,20,1))</f>
        <v/>
      </c>
      <c r="Q56" s="58">
        <v>0</v>
      </c>
      <c r="R56" s="50">
        <v>0</v>
      </c>
      <c r="S56" s="58">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c r="DQ56" s="1"/>
      <c r="DR56" s="1"/>
      <c r="DS56" s="1"/>
      <c r="DT56" s="1"/>
      <c r="DU56" s="1"/>
      <c r="DV56" s="1"/>
      <c r="DW56" s="1"/>
      <c r="DX56" s="1"/>
      <c r="DY56" s="1"/>
      <c r="DZ56" s="1"/>
      <c r="EA56" s="1"/>
      <c r="EB56" s="1"/>
      <c r="EC56" s="1"/>
      <c r="ED56" s="1"/>
      <c r="EE56" s="1"/>
      <c r="EF56" s="1"/>
      <c r="LJ56" t="str">
        <f t="shared" si="0"/>
        <v/>
      </c>
    </row>
    <row r="57" spans="1:322" ht="15" customHeight="1" x14ac:dyDescent="0.25">
      <c r="A57" s="19" t="s">
        <v>104</v>
      </c>
      <c r="B57" s="58">
        <v>10</v>
      </c>
      <c r="C57" s="46" t="str">
        <f>INDEX(rngUnitSettings,MATCH("Length",INDEX(rngUnitSettings,,1),0),2)</f>
        <v>mm</v>
      </c>
      <c r="D57" s="23" t="s">
        <v>105</v>
      </c>
      <c r="E57" s="42" t="s">
        <v>1718</v>
      </c>
      <c r="F57" s="1"/>
      <c r="G57" s="1"/>
      <c r="H57" s="19" t="s">
        <v>424</v>
      </c>
      <c r="I57" s="19" t="s">
        <v>436</v>
      </c>
      <c r="J57" s="58" t="s">
        <v>375</v>
      </c>
      <c r="K57" s="58" t="s">
        <v>375</v>
      </c>
      <c r="L57" s="58" t="s">
        <v>375</v>
      </c>
      <c r="M57" s="50" t="s">
        <v>375</v>
      </c>
      <c r="N57" s="56" t="s">
        <v>426</v>
      </c>
      <c r="O57" s="1"/>
      <c r="P57" s="57" t="str">
        <f>IF(INDEX(rngLoadCombinations,21,1)="","",INDEX(rngLoadCombinations,21,1))</f>
        <v/>
      </c>
      <c r="Q57" s="58">
        <v>0</v>
      </c>
      <c r="R57" s="50">
        <v>0</v>
      </c>
      <c r="S57" s="58">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c r="DQ57" s="1"/>
      <c r="DR57" s="1"/>
      <c r="DS57" s="1"/>
      <c r="DT57" s="1"/>
      <c r="DU57" s="1"/>
      <c r="DV57" s="1"/>
      <c r="DW57" s="1"/>
      <c r="DX57" s="1"/>
      <c r="DY57" s="1"/>
      <c r="DZ57" s="1"/>
      <c r="EA57" s="1"/>
      <c r="EB57" s="1"/>
      <c r="EC57" s="1"/>
      <c r="ED57" s="1"/>
      <c r="EE57" s="1"/>
      <c r="EF57" s="1"/>
      <c r="LJ57" t="str">
        <f t="shared" si="0"/>
        <v/>
      </c>
    </row>
    <row r="58" spans="1:322" ht="15" customHeight="1" x14ac:dyDescent="0.25">
      <c r="A58" s="19" t="s">
        <v>106</v>
      </c>
      <c r="B58" s="58" t="s">
        <v>107</v>
      </c>
      <c r="C58" s="46" t="s">
        <v>9</v>
      </c>
      <c r="D58" s="23" t="s">
        <v>108</v>
      </c>
      <c r="E58" s="42" t="s">
        <v>1718</v>
      </c>
      <c r="F58" s="1"/>
      <c r="G58" s="1"/>
      <c r="H58" s="20" t="s">
        <v>437</v>
      </c>
      <c r="I58" s="20"/>
      <c r="J58" s="21"/>
      <c r="K58" s="21"/>
      <c r="L58" s="21"/>
      <c r="M58" s="29"/>
      <c r="N58" s="55"/>
      <c r="O58" s="1"/>
      <c r="P58" s="57" t="str">
        <f>IF(INDEX(rngLoadCombinations,22,1)="","",INDEX(rngLoadCombinations,22,1))</f>
        <v/>
      </c>
      <c r="Q58" s="58">
        <v>0</v>
      </c>
      <c r="R58" s="50">
        <v>0</v>
      </c>
      <c r="S58" s="58">
        <v>0</v>
      </c>
      <c r="T58" s="1"/>
      <c r="U58" s="1"/>
      <c r="V58" s="1"/>
      <c r="W58" s="1"/>
      <c r="X58" s="1"/>
      <c r="Y58" s="1"/>
      <c r="Z58" s="1"/>
      <c r="AA58" s="1"/>
      <c r="AB58" s="1"/>
      <c r="AC58" s="1"/>
      <c r="AD58" s="1"/>
      <c r="AE58" s="1"/>
      <c r="AF58" s="1"/>
      <c r="AG58" s="1"/>
      <c r="AH58" s="1"/>
      <c r="AI58" s="59" t="s">
        <v>1720</v>
      </c>
      <c r="AJ58" s="60"/>
      <c r="AK58" s="60"/>
      <c r="AL58" s="60"/>
      <c r="AM58" s="60"/>
      <c r="AN58" s="60"/>
      <c r="AO58" s="60"/>
      <c r="AP58" s="60"/>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c r="DQ58" s="1"/>
      <c r="DR58" s="1"/>
      <c r="DS58" s="1"/>
      <c r="DT58" s="1"/>
      <c r="DU58" s="1"/>
      <c r="DV58" s="1"/>
      <c r="DW58" s="1"/>
      <c r="DX58" s="1"/>
      <c r="DY58" s="1"/>
      <c r="DZ58" s="1"/>
      <c r="EA58" s="1"/>
      <c r="EB58" s="1"/>
      <c r="EC58" s="1"/>
      <c r="ED58" s="1"/>
      <c r="EE58" s="1"/>
      <c r="EF58" s="1"/>
      <c r="LJ58" t="str">
        <f t="shared" si="0"/>
        <v/>
      </c>
    </row>
    <row r="59" spans="1:322" ht="15" customHeight="1" x14ac:dyDescent="0.25">
      <c r="A59" s="19" t="s">
        <v>109</v>
      </c>
      <c r="B59" s="58" t="s">
        <v>61</v>
      </c>
      <c r="C59" s="46" t="s">
        <v>9</v>
      </c>
      <c r="D59" s="23" t="s">
        <v>110</v>
      </c>
      <c r="E59" s="42" t="s">
        <v>1718</v>
      </c>
      <c r="F59" s="1"/>
      <c r="G59" s="1"/>
      <c r="H59" s="19" t="s">
        <v>410</v>
      </c>
      <c r="I59" s="19" t="s">
        <v>438</v>
      </c>
      <c r="J59" s="58" t="s">
        <v>429</v>
      </c>
      <c r="K59" s="58" t="s">
        <v>429</v>
      </c>
      <c r="L59" s="58" t="s">
        <v>429</v>
      </c>
      <c r="M59" s="50" t="s">
        <v>429</v>
      </c>
      <c r="N59" s="56" t="s">
        <v>439</v>
      </c>
      <c r="O59" s="1"/>
      <c r="P59" s="57" t="str">
        <f>IF(INDEX(rngLoadCombinations,23,1)="","",INDEX(rngLoadCombinations,23,1))</f>
        <v/>
      </c>
      <c r="Q59" s="58">
        <v>0</v>
      </c>
      <c r="R59" s="50">
        <v>0</v>
      </c>
      <c r="S59" s="58">
        <v>0</v>
      </c>
      <c r="T59" s="1"/>
      <c r="U59" s="1"/>
      <c r="V59" s="1"/>
      <c r="W59" s="1"/>
      <c r="X59" s="1"/>
      <c r="Y59" s="1"/>
      <c r="Z59" s="1"/>
      <c r="AA59" s="1"/>
      <c r="AB59" s="1"/>
      <c r="AC59" s="1"/>
      <c r="AD59" s="1"/>
      <c r="AE59" s="1"/>
      <c r="AF59" s="1"/>
      <c r="AG59" s="1"/>
      <c r="AH59" s="1"/>
      <c r="AI59" s="60" t="s">
        <v>279</v>
      </c>
      <c r="AJ59" s="60"/>
      <c r="AK59" s="60"/>
      <c r="AL59" s="60"/>
      <c r="AM59" s="60"/>
      <c r="AN59" s="60"/>
      <c r="AO59" s="60"/>
      <c r="AP59" s="60"/>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c r="DQ59" s="1"/>
      <c r="DR59" s="1"/>
      <c r="DS59" s="1"/>
      <c r="DT59" s="1"/>
      <c r="DU59" s="1"/>
      <c r="DV59" s="1"/>
      <c r="DW59" s="1"/>
      <c r="DX59" s="1"/>
      <c r="DY59" s="1"/>
      <c r="DZ59" s="1"/>
      <c r="EA59" s="1"/>
      <c r="EB59" s="1"/>
      <c r="EC59" s="1"/>
      <c r="ED59" s="1"/>
      <c r="EE59" s="1"/>
      <c r="EF59" s="1"/>
      <c r="LJ59" t="str">
        <f t="shared" si="0"/>
        <v/>
      </c>
    </row>
    <row r="60" spans="1:322" ht="15" customHeight="1" x14ac:dyDescent="0.25">
      <c r="A60" s="20" t="s">
        <v>111</v>
      </c>
      <c r="B60" s="21"/>
      <c r="C60" s="21" t="s">
        <v>9</v>
      </c>
      <c r="D60" s="24"/>
      <c r="E60" s="21"/>
      <c r="F60" s="1"/>
      <c r="G60" s="1"/>
      <c r="H60" s="19" t="s">
        <v>417</v>
      </c>
      <c r="I60" s="19" t="s">
        <v>440</v>
      </c>
      <c r="J60" s="58" t="s">
        <v>375</v>
      </c>
      <c r="K60" s="58" t="s">
        <v>375</v>
      </c>
      <c r="L60" s="58" t="s">
        <v>375</v>
      </c>
      <c r="M60" s="50" t="s">
        <v>375</v>
      </c>
      <c r="N60" s="56" t="s">
        <v>441</v>
      </c>
      <c r="O60" s="1"/>
      <c r="P60" s="57" t="str">
        <f>IF(INDEX(rngLoadCombinations,24,1)="","",INDEX(rngLoadCombinations,24,1))</f>
        <v/>
      </c>
      <c r="Q60" s="58">
        <v>0</v>
      </c>
      <c r="R60" s="50">
        <v>0</v>
      </c>
      <c r="S60" s="58">
        <v>0</v>
      </c>
      <c r="T60" s="1"/>
      <c r="U60" s="1"/>
      <c r="V60" s="1"/>
      <c r="W60" s="1"/>
      <c r="X60" s="1"/>
      <c r="Y60" s="1"/>
      <c r="Z60" s="1"/>
      <c r="AA60" s="1"/>
      <c r="AB60" s="1"/>
      <c r="AC60" s="1"/>
      <c r="AD60" s="1"/>
      <c r="AE60" s="1"/>
      <c r="AF60" s="1"/>
      <c r="AG60" s="1"/>
      <c r="AH60" s="1"/>
      <c r="AI60" s="16" t="s">
        <v>280</v>
      </c>
      <c r="AJ60" s="16" t="s">
        <v>281</v>
      </c>
      <c r="AK60" s="16" t="s">
        <v>282</v>
      </c>
      <c r="AL60" s="16" t="s">
        <v>283</v>
      </c>
      <c r="AM60" s="16" t="s">
        <v>284</v>
      </c>
      <c r="AN60" s="16" t="s">
        <v>285</v>
      </c>
      <c r="AO60" s="28" t="s">
        <v>286</v>
      </c>
      <c r="AP60" s="16" t="s">
        <v>287</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c r="DQ60" s="1"/>
      <c r="DR60" s="1"/>
      <c r="DS60" s="1"/>
      <c r="DT60" s="1"/>
      <c r="DU60" s="1"/>
      <c r="DV60" s="1"/>
      <c r="DW60" s="1"/>
      <c r="DX60" s="1"/>
      <c r="DY60" s="1"/>
      <c r="DZ60" s="1"/>
      <c r="EA60" s="1"/>
      <c r="EB60" s="1"/>
      <c r="EC60" s="1"/>
      <c r="ED60" s="1"/>
      <c r="EE60" s="1"/>
      <c r="EF60" s="1"/>
      <c r="LJ60" t="str">
        <f t="shared" si="0"/>
        <v/>
      </c>
    </row>
    <row r="61" spans="1:322" ht="15" customHeight="1" x14ac:dyDescent="0.25">
      <c r="A61" s="19" t="s">
        <v>112</v>
      </c>
      <c r="B61" s="58">
        <v>0.7</v>
      </c>
      <c r="C61" s="46" t="s">
        <v>9</v>
      </c>
      <c r="D61" s="23" t="s">
        <v>113</v>
      </c>
      <c r="E61" s="42" t="s">
        <v>1718</v>
      </c>
      <c r="F61" s="1"/>
      <c r="G61" s="1"/>
      <c r="H61" s="19" t="s">
        <v>420</v>
      </c>
      <c r="I61" s="19" t="s">
        <v>442</v>
      </c>
      <c r="J61" s="58" t="s">
        <v>422</v>
      </c>
      <c r="K61" s="58" t="s">
        <v>422</v>
      </c>
      <c r="L61" s="58" t="s">
        <v>422</v>
      </c>
      <c r="M61" s="50" t="s">
        <v>422</v>
      </c>
      <c r="N61" s="56" t="s">
        <v>443</v>
      </c>
      <c r="O61" s="1"/>
      <c r="P61" s="57" t="str">
        <f>IF(INDEX(rngLoadCombinations,25,1)="","",INDEX(rngLoadCombinations,25,1))</f>
        <v/>
      </c>
      <c r="Q61" s="58">
        <v>0</v>
      </c>
      <c r="R61" s="50">
        <v>0</v>
      </c>
      <c r="S61" s="58">
        <v>0</v>
      </c>
      <c r="T61" s="1"/>
      <c r="U61" s="1"/>
      <c r="V61" s="1"/>
      <c r="W61" s="1"/>
      <c r="X61" s="1"/>
      <c r="Y61" s="1"/>
      <c r="Z61" s="1"/>
      <c r="AA61" s="1"/>
      <c r="AB61" s="1"/>
      <c r="AC61" s="1"/>
      <c r="AD61" s="1"/>
      <c r="AE61" s="1"/>
      <c r="AF61" s="1"/>
      <c r="AG61" s="1"/>
      <c r="AH61" s="1"/>
      <c r="AI61" s="58">
        <v>4</v>
      </c>
      <c r="AJ61" s="58">
        <v>3.5</v>
      </c>
      <c r="AK61" s="58">
        <v>14</v>
      </c>
      <c r="AL61" s="58">
        <v>1</v>
      </c>
      <c r="AM61" s="58">
        <v>0.9</v>
      </c>
      <c r="AN61" s="58">
        <v>0.81</v>
      </c>
      <c r="AO61" s="50">
        <v>0.69</v>
      </c>
      <c r="AP61" s="58">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c r="DQ61" s="1"/>
      <c r="DR61" s="1"/>
      <c r="DS61" s="1"/>
      <c r="DT61" s="1"/>
      <c r="DU61" s="1"/>
      <c r="DV61" s="1"/>
      <c r="DW61" s="1"/>
      <c r="DX61" s="1"/>
      <c r="DY61" s="1"/>
      <c r="DZ61" s="1"/>
      <c r="EA61" s="1"/>
      <c r="EB61" s="1"/>
      <c r="EC61" s="1"/>
      <c r="ED61" s="1"/>
      <c r="EE61" s="1"/>
      <c r="EF61" s="1"/>
      <c r="LJ61" t="str">
        <f t="shared" si="0"/>
        <v/>
      </c>
    </row>
    <row r="62" spans="1:322" ht="15" customHeight="1" x14ac:dyDescent="0.25">
      <c r="A62" s="19" t="s">
        <v>114</v>
      </c>
      <c r="B62" s="58">
        <v>0.15</v>
      </c>
      <c r="C62" s="46" t="s">
        <v>9</v>
      </c>
      <c r="D62" s="23" t="s">
        <v>115</v>
      </c>
      <c r="E62" s="42" t="s">
        <v>1718</v>
      </c>
      <c r="F62" s="1"/>
      <c r="G62" s="1"/>
      <c r="H62" s="19" t="s">
        <v>424</v>
      </c>
      <c r="I62" s="19" t="s">
        <v>444</v>
      </c>
      <c r="J62" s="58" t="s">
        <v>375</v>
      </c>
      <c r="K62" s="58" t="s">
        <v>375</v>
      </c>
      <c r="L62" s="58" t="s">
        <v>375</v>
      </c>
      <c r="M62" s="50" t="s">
        <v>375</v>
      </c>
      <c r="N62" s="56" t="s">
        <v>426</v>
      </c>
      <c r="O62" s="1"/>
      <c r="P62" s="57" t="str">
        <f>IF(INDEX(rngLoadCombinations,26,1)="","",INDEX(rngLoadCombinations,26,1))</f>
        <v/>
      </c>
      <c r="Q62" s="58">
        <v>0</v>
      </c>
      <c r="R62" s="50">
        <v>0</v>
      </c>
      <c r="S62" s="58">
        <v>0</v>
      </c>
      <c r="T62" s="1"/>
      <c r="U62" s="1"/>
      <c r="V62" s="1"/>
      <c r="W62" s="1"/>
      <c r="X62" s="1"/>
      <c r="Y62" s="1"/>
      <c r="Z62" s="1"/>
      <c r="AA62" s="1"/>
      <c r="AB62" s="1"/>
      <c r="AC62" s="1"/>
      <c r="AD62" s="1"/>
      <c r="AE62" s="1"/>
      <c r="AF62" s="1"/>
      <c r="AG62" s="1"/>
      <c r="AH62" s="1"/>
      <c r="AI62" s="58">
        <v>10</v>
      </c>
      <c r="AJ62" s="58">
        <v>8.6999999999999993</v>
      </c>
      <c r="AK62" s="58">
        <v>35</v>
      </c>
      <c r="AL62" s="58">
        <v>1</v>
      </c>
      <c r="AM62" s="58">
        <v>0.86</v>
      </c>
      <c r="AN62" s="58">
        <v>0.77</v>
      </c>
      <c r="AO62" s="50">
        <v>0.65</v>
      </c>
      <c r="AP62" s="58">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c r="DQ62" s="1"/>
      <c r="DR62" s="1"/>
      <c r="DS62" s="1"/>
      <c r="DT62" s="1"/>
      <c r="DU62" s="1"/>
      <c r="DV62" s="1"/>
      <c r="DW62" s="1"/>
      <c r="DX62" s="1"/>
      <c r="DY62" s="1"/>
      <c r="DZ62" s="1"/>
      <c r="EA62" s="1"/>
      <c r="EB62" s="1"/>
      <c r="EC62" s="1"/>
      <c r="ED62" s="1"/>
      <c r="EE62" s="1"/>
      <c r="EF62" s="1"/>
      <c r="LJ62" t="str">
        <f t="shared" si="0"/>
        <v/>
      </c>
    </row>
    <row r="63" spans="1:322" ht="15" customHeight="1" x14ac:dyDescent="0.25">
      <c r="A63" s="19" t="s">
        <v>116</v>
      </c>
      <c r="B63" s="58">
        <v>1.5</v>
      </c>
      <c r="C63" s="46" t="s">
        <v>9</v>
      </c>
      <c r="D63" s="23" t="s">
        <v>117</v>
      </c>
      <c r="E63" s="42" t="s">
        <v>1718</v>
      </c>
      <c r="F63" s="1"/>
      <c r="G63" s="1"/>
      <c r="H63" s="20" t="s">
        <v>445</v>
      </c>
      <c r="I63" s="20"/>
      <c r="J63" s="21"/>
      <c r="K63" s="21"/>
      <c r="L63" s="21"/>
      <c r="M63" s="29"/>
      <c r="N63" s="55"/>
      <c r="O63" s="1"/>
      <c r="P63" s="57" t="str">
        <f>IF(INDEX(rngLoadCombinations,27,1)="","",INDEX(rngLoadCombinations,27,1))</f>
        <v/>
      </c>
      <c r="Q63" s="58">
        <v>0</v>
      </c>
      <c r="R63" s="50">
        <v>0</v>
      </c>
      <c r="S63" s="58">
        <v>0</v>
      </c>
      <c r="T63" s="1"/>
      <c r="U63" s="1"/>
      <c r="V63" s="1"/>
      <c r="W63" s="1"/>
      <c r="X63" s="1"/>
      <c r="Y63" s="1"/>
      <c r="Z63" s="1"/>
      <c r="AA63" s="1"/>
      <c r="AB63" s="1"/>
      <c r="AC63" s="1"/>
      <c r="AD63" s="1"/>
      <c r="AE63" s="1"/>
      <c r="AF63" s="1"/>
      <c r="AG63" s="1"/>
      <c r="AH63" s="1"/>
      <c r="AI63" s="58">
        <v>12</v>
      </c>
      <c r="AJ63" s="58">
        <v>10.4</v>
      </c>
      <c r="AK63" s="58">
        <v>40</v>
      </c>
      <c r="AL63" s="58">
        <v>0.95</v>
      </c>
      <c r="AM63" s="58">
        <v>0.83</v>
      </c>
      <c r="AN63" s="58">
        <v>0.74</v>
      </c>
      <c r="AO63" s="50">
        <v>0.62</v>
      </c>
      <c r="AP63" s="58">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c r="DQ63" s="1"/>
      <c r="DR63" s="1"/>
      <c r="DS63" s="1"/>
      <c r="DT63" s="1"/>
      <c r="DU63" s="1"/>
      <c r="DV63" s="1"/>
      <c r="DW63" s="1"/>
      <c r="DX63" s="1"/>
      <c r="DY63" s="1"/>
      <c r="DZ63" s="1"/>
      <c r="EA63" s="1"/>
      <c r="EB63" s="1"/>
      <c r="EC63" s="1"/>
      <c r="ED63" s="1"/>
      <c r="EE63" s="1"/>
      <c r="EF63" s="1"/>
      <c r="LJ63" t="str">
        <f t="shared" si="0"/>
        <v/>
      </c>
    </row>
    <row r="64" spans="1:322" ht="15" customHeight="1" x14ac:dyDescent="0.25">
      <c r="A64" s="20" t="s">
        <v>118</v>
      </c>
      <c r="B64" s="21"/>
      <c r="C64" s="21" t="s">
        <v>9</v>
      </c>
      <c r="D64" s="24"/>
      <c r="E64" s="21"/>
      <c r="F64" s="1"/>
      <c r="G64" s="1"/>
      <c r="H64" s="19" t="s">
        <v>446</v>
      </c>
      <c r="I64" s="19" t="s">
        <v>447</v>
      </c>
      <c r="J64" s="58" t="s">
        <v>448</v>
      </c>
      <c r="K64" s="58" t="s">
        <v>449</v>
      </c>
      <c r="L64" s="58" t="s">
        <v>448</v>
      </c>
      <c r="M64" s="50" t="s">
        <v>448</v>
      </c>
      <c r="N64" s="56" t="s">
        <v>450</v>
      </c>
      <c r="O64" s="1"/>
      <c r="P64" s="57" t="str">
        <f>IF(INDEX(rngLoadCombinations,28,1)="","",INDEX(rngLoadCombinations,28,1))</f>
        <v/>
      </c>
      <c r="Q64" s="58">
        <v>0</v>
      </c>
      <c r="R64" s="50">
        <v>0</v>
      </c>
      <c r="S64" s="58">
        <v>0</v>
      </c>
      <c r="T64" s="1"/>
      <c r="U64" s="1"/>
      <c r="V64" s="1"/>
      <c r="W64" s="1"/>
      <c r="X64" s="1"/>
      <c r="Y64" s="1"/>
      <c r="Z64" s="1"/>
      <c r="AA64" s="1"/>
      <c r="AB64" s="1"/>
      <c r="AC64" s="1"/>
      <c r="AD64" s="1"/>
      <c r="AE64" s="1"/>
      <c r="AF64" s="1"/>
      <c r="AG64" s="1"/>
      <c r="AH64" s="1"/>
      <c r="AI64" s="58">
        <v>14</v>
      </c>
      <c r="AJ64" s="58">
        <v>12.1</v>
      </c>
      <c r="AK64" s="58">
        <v>48.5</v>
      </c>
      <c r="AL64" s="58">
        <v>0.9</v>
      </c>
      <c r="AM64" s="58">
        <v>0.79</v>
      </c>
      <c r="AN64" s="58">
        <v>0.7</v>
      </c>
      <c r="AO64" s="50">
        <v>0.57999999999999996</v>
      </c>
      <c r="AP64" s="58">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c r="DQ64" s="1"/>
      <c r="DR64" s="1"/>
      <c r="DS64" s="1"/>
      <c r="DT64" s="1"/>
      <c r="DU64" s="1"/>
      <c r="DV64" s="1"/>
      <c r="DW64" s="1"/>
      <c r="DX64" s="1"/>
      <c r="DY64" s="1"/>
      <c r="DZ64" s="1"/>
      <c r="EA64" s="1"/>
      <c r="EB64" s="1"/>
      <c r="EC64" s="1"/>
      <c r="ED64" s="1"/>
      <c r="EE64" s="1"/>
      <c r="EF64" s="1"/>
      <c r="LJ64" t="str">
        <f t="shared" si="0"/>
        <v/>
      </c>
    </row>
    <row r="65" spans="1:322" ht="15" customHeight="1" x14ac:dyDescent="0.25">
      <c r="A65" s="19" t="s">
        <v>119</v>
      </c>
      <c r="B65" s="58">
        <v>1</v>
      </c>
      <c r="C65" s="46" t="s">
        <v>9</v>
      </c>
      <c r="D65" s="23" t="s">
        <v>120</v>
      </c>
      <c r="E65" s="42" t="s">
        <v>1718</v>
      </c>
      <c r="F65" s="1"/>
      <c r="G65" s="1"/>
      <c r="H65" s="19" t="s">
        <v>451</v>
      </c>
      <c r="I65" s="19" t="s">
        <v>452</v>
      </c>
      <c r="J65" s="58" t="s">
        <v>305</v>
      </c>
      <c r="K65" s="58" t="s">
        <v>305</v>
      </c>
      <c r="L65" s="58" t="s">
        <v>305</v>
      </c>
      <c r="M65" s="50" t="s">
        <v>453</v>
      </c>
      <c r="N65" s="56" t="s">
        <v>454</v>
      </c>
      <c r="O65" s="1"/>
      <c r="P65" s="57" t="str">
        <f>IF(INDEX(rngLoadCombinations,29,1)="","",INDEX(rngLoadCombinations,29,1))</f>
        <v/>
      </c>
      <c r="Q65" s="58">
        <v>0</v>
      </c>
      <c r="R65" s="50">
        <v>0</v>
      </c>
      <c r="S65" s="58">
        <v>0</v>
      </c>
      <c r="T65" s="1"/>
      <c r="U65" s="1"/>
      <c r="V65" s="1"/>
      <c r="W65" s="1"/>
      <c r="X65" s="1"/>
      <c r="Y65" s="1"/>
      <c r="Z65" s="1"/>
      <c r="AA65" s="1"/>
      <c r="AB65" s="1"/>
      <c r="AC65" s="1"/>
      <c r="AD65" s="1"/>
      <c r="AE65" s="1"/>
      <c r="AF65" s="1"/>
      <c r="AG65" s="1"/>
      <c r="AH65" s="1"/>
      <c r="AI65" s="58">
        <v>16</v>
      </c>
      <c r="AJ65" s="58">
        <v>13.8</v>
      </c>
      <c r="AK65" s="58">
        <v>55</v>
      </c>
      <c r="AL65" s="58">
        <v>0.86</v>
      </c>
      <c r="AM65" s="58">
        <v>0.75</v>
      </c>
      <c r="AN65" s="58">
        <v>0.66</v>
      </c>
      <c r="AO65" s="50">
        <v>0.55000000000000004</v>
      </c>
      <c r="AP65" s="58">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c r="DQ65" s="1"/>
      <c r="DR65" s="1"/>
      <c r="DS65" s="1"/>
      <c r="DT65" s="1"/>
      <c r="DU65" s="1"/>
      <c r="DV65" s="1"/>
      <c r="DW65" s="1"/>
      <c r="DX65" s="1"/>
      <c r="DY65" s="1"/>
      <c r="DZ65" s="1"/>
      <c r="EA65" s="1"/>
      <c r="EB65" s="1"/>
      <c r="EC65" s="1"/>
      <c r="ED65" s="1"/>
      <c r="EE65" s="1"/>
      <c r="EF65" s="1"/>
      <c r="LJ65" t="str">
        <f t="shared" si="0"/>
        <v/>
      </c>
    </row>
    <row r="66" spans="1:322" ht="15" customHeight="1" x14ac:dyDescent="0.25">
      <c r="A66" s="19" t="s">
        <v>121</v>
      </c>
      <c r="B66" s="58">
        <v>0.7</v>
      </c>
      <c r="C66" s="46" t="s">
        <v>9</v>
      </c>
      <c r="D66" s="23" t="s">
        <v>122</v>
      </c>
      <c r="E66" s="42" t="s">
        <v>1718</v>
      </c>
      <c r="F66" s="1"/>
      <c r="G66" s="1"/>
      <c r="H66" s="19" t="s">
        <v>455</v>
      </c>
      <c r="I66" s="19" t="s">
        <v>456</v>
      </c>
      <c r="J66" s="58">
        <v>1</v>
      </c>
      <c r="K66" s="58">
        <v>1</v>
      </c>
      <c r="L66" s="58">
        <v>1</v>
      </c>
      <c r="M66" s="50">
        <v>1</v>
      </c>
      <c r="N66" s="56" t="s">
        <v>457</v>
      </c>
      <c r="O66" s="1"/>
      <c r="P66" s="57" t="str">
        <f>IF(INDEX(rngLoadCombinations,30,1)="","",INDEX(rngLoadCombinations,30,1))</f>
        <v/>
      </c>
      <c r="Q66" s="58">
        <v>0</v>
      </c>
      <c r="R66" s="50">
        <v>0</v>
      </c>
      <c r="S66" s="58">
        <v>0</v>
      </c>
      <c r="T66" s="1"/>
      <c r="U66" s="1"/>
      <c r="V66" s="1"/>
      <c r="W66" s="1"/>
      <c r="X66" s="1"/>
      <c r="Y66" s="1"/>
      <c r="Z66" s="1"/>
      <c r="AA66" s="1"/>
      <c r="AB66" s="1"/>
      <c r="AC66" s="1"/>
      <c r="AD66" s="1"/>
      <c r="AE66" s="1"/>
      <c r="AF66" s="1"/>
      <c r="AG66" s="1"/>
      <c r="AH66" s="1"/>
      <c r="AI66" s="58">
        <v>18</v>
      </c>
      <c r="AJ66" s="58">
        <v>15.6</v>
      </c>
      <c r="AK66" s="58">
        <v>62.5</v>
      </c>
      <c r="AL66" s="58">
        <v>0.82</v>
      </c>
      <c r="AM66" s="58">
        <v>0.71</v>
      </c>
      <c r="AN66" s="58">
        <v>0.62</v>
      </c>
      <c r="AO66" s="50">
        <v>0.51</v>
      </c>
      <c r="AP66" s="58">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c r="DQ66" s="1"/>
      <c r="DR66" s="1"/>
      <c r="DS66" s="1"/>
      <c r="DT66" s="1"/>
      <c r="DU66" s="1"/>
      <c r="DV66" s="1"/>
      <c r="DW66" s="1"/>
      <c r="DX66" s="1"/>
      <c r="DY66" s="1"/>
      <c r="DZ66" s="1"/>
      <c r="EA66" s="1"/>
      <c r="EB66" s="1"/>
      <c r="EC66" s="1"/>
      <c r="ED66" s="1"/>
      <c r="EE66" s="1"/>
      <c r="EF66" s="1"/>
      <c r="LJ66" t="str">
        <f t="shared" ref="LJ66:LJ129" si="1">IF(ROW(A65)&gt;ROWS(rngLoadCombinations)-1,"",INDEX(rngLoadCombinations,ROW(A65)+1,1))</f>
        <v/>
      </c>
    </row>
    <row r="67" spans="1:322" ht="15" customHeight="1" x14ac:dyDescent="0.25">
      <c r="A67" s="19"/>
      <c r="B67" s="57"/>
      <c r="C67" s="46"/>
      <c r="D67" s="23"/>
      <c r="E67" s="46"/>
      <c r="F67" s="1"/>
      <c r="G67" s="1"/>
      <c r="H67" s="19" t="s">
        <v>458</v>
      </c>
      <c r="I67" s="19" t="s">
        <v>459</v>
      </c>
      <c r="J67" s="58">
        <v>6</v>
      </c>
      <c r="K67" s="58">
        <v>6</v>
      </c>
      <c r="L67" s="58">
        <v>6</v>
      </c>
      <c r="M67" s="50">
        <v>6</v>
      </c>
      <c r="N67" s="56" t="s">
        <v>460</v>
      </c>
      <c r="O67" s="1"/>
      <c r="P67" s="57" t="str">
        <f>IF(INDEX(rngLoadCombinations,31,1)="","",INDEX(rngLoadCombinations,31,1))</f>
        <v/>
      </c>
      <c r="Q67" s="58">
        <v>0</v>
      </c>
      <c r="R67" s="50">
        <v>0</v>
      </c>
      <c r="S67" s="58">
        <v>0</v>
      </c>
      <c r="T67" s="1"/>
      <c r="U67" s="1"/>
      <c r="V67" s="1"/>
      <c r="W67" s="1"/>
      <c r="X67" s="1"/>
      <c r="Y67" s="1"/>
      <c r="Z67" s="1"/>
      <c r="AA67" s="1"/>
      <c r="AB67" s="1"/>
      <c r="AC67" s="1"/>
      <c r="AD67" s="1"/>
      <c r="AE67" s="1"/>
      <c r="AF67" s="1"/>
      <c r="AG67" s="1"/>
      <c r="AH67" s="1"/>
      <c r="AI67" s="58">
        <v>20</v>
      </c>
      <c r="AJ67" s="58">
        <v>17.3</v>
      </c>
      <c r="AK67" s="58">
        <v>70</v>
      </c>
      <c r="AL67" s="58">
        <v>0.78</v>
      </c>
      <c r="AM67" s="58">
        <v>0.67</v>
      </c>
      <c r="AN67" s="58">
        <v>0.56999999999999995</v>
      </c>
      <c r="AO67" s="50">
        <v>0.48</v>
      </c>
      <c r="AP67" s="58">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c r="DQ67" s="1"/>
      <c r="DR67" s="1"/>
      <c r="DS67" s="1"/>
      <c r="DT67" s="1"/>
      <c r="DU67" s="1"/>
      <c r="DV67" s="1"/>
      <c r="DW67" s="1"/>
      <c r="DX67" s="1"/>
      <c r="DY67" s="1"/>
      <c r="DZ67" s="1"/>
      <c r="EA67" s="1"/>
      <c r="EB67" s="1"/>
      <c r="EC67" s="1"/>
      <c r="ED67" s="1"/>
      <c r="EE67" s="1"/>
      <c r="EF67" s="1"/>
      <c r="LJ67" t="str">
        <f t="shared" si="1"/>
        <v/>
      </c>
    </row>
    <row r="68" spans="1:322" ht="15" customHeight="1" x14ac:dyDescent="0.25">
      <c r="A68" s="16" t="s">
        <v>123</v>
      </c>
      <c r="B68" s="17"/>
      <c r="C68" s="17"/>
      <c r="D68" s="22"/>
      <c r="E68" s="17"/>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58">
        <v>22</v>
      </c>
      <c r="AJ68" s="58">
        <v>19.100000000000001</v>
      </c>
      <c r="AK68" s="58">
        <v>75</v>
      </c>
      <c r="AL68" s="58">
        <v>0.72</v>
      </c>
      <c r="AM68" s="58">
        <v>0.6</v>
      </c>
      <c r="AN68" s="58">
        <v>0.52</v>
      </c>
      <c r="AO68" s="50">
        <v>0.43</v>
      </c>
      <c r="AP68" s="58">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c r="DQ68" s="1"/>
      <c r="DR68" s="1"/>
      <c r="DS68" s="1"/>
      <c r="DT68" s="1"/>
      <c r="DU68" s="1"/>
      <c r="DV68" s="1"/>
      <c r="DW68" s="1"/>
      <c r="DX68" s="1"/>
      <c r="DY68" s="1"/>
      <c r="DZ68" s="1"/>
      <c r="EA68" s="1"/>
      <c r="EB68" s="1"/>
      <c r="EC68" s="1"/>
      <c r="ED68" s="1"/>
      <c r="EE68" s="1"/>
      <c r="EF68" s="1"/>
      <c r="LJ68" t="str">
        <f t="shared" si="1"/>
        <v/>
      </c>
    </row>
    <row r="69" spans="1:322" ht="15" customHeight="1" x14ac:dyDescent="0.25">
      <c r="A69" s="20" t="s">
        <v>42</v>
      </c>
      <c r="B69" s="21"/>
      <c r="C69" s="21" t="s">
        <v>9</v>
      </c>
      <c r="D69" s="24"/>
      <c r="E69" s="21"/>
      <c r="F69" s="1"/>
      <c r="G69" s="1"/>
      <c r="H69" s="61" t="s">
        <v>1769</v>
      </c>
      <c r="I69" s="60"/>
      <c r="J69" s="60"/>
      <c r="K69" s="60"/>
      <c r="L69" s="60"/>
      <c r="M69" s="60"/>
      <c r="N69" s="1"/>
      <c r="O69" s="1"/>
      <c r="P69" s="1"/>
      <c r="Q69" s="1"/>
      <c r="R69" s="1"/>
      <c r="S69" s="1"/>
      <c r="T69" s="1"/>
      <c r="U69" s="1"/>
      <c r="V69" s="1"/>
      <c r="W69" s="1"/>
      <c r="X69" s="1"/>
      <c r="Y69" s="1"/>
      <c r="Z69" s="1"/>
      <c r="AA69" s="1"/>
      <c r="AB69" s="1"/>
      <c r="AC69" s="1"/>
      <c r="AD69" s="1"/>
      <c r="AE69" s="1"/>
      <c r="AF69" s="1"/>
      <c r="AG69" s="1"/>
      <c r="AH69" s="1"/>
      <c r="AI69" s="58">
        <v>24</v>
      </c>
      <c r="AJ69" s="58">
        <v>20.8</v>
      </c>
      <c r="AK69" s="58">
        <v>83</v>
      </c>
      <c r="AL69" s="58">
        <v>0.67</v>
      </c>
      <c r="AM69" s="58">
        <v>0.55000000000000004</v>
      </c>
      <c r="AN69" s="58">
        <v>0.47</v>
      </c>
      <c r="AO69" s="50">
        <v>0.38</v>
      </c>
      <c r="AP69" s="58">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c r="DQ69" s="1"/>
      <c r="DR69" s="1"/>
      <c r="DS69" s="1"/>
      <c r="DT69" s="1"/>
      <c r="DU69" s="1"/>
      <c r="DV69" s="1"/>
      <c r="DW69" s="1"/>
      <c r="DX69" s="1"/>
      <c r="DY69" s="1"/>
      <c r="DZ69" s="1"/>
      <c r="EA69" s="1"/>
      <c r="EB69" s="1"/>
      <c r="EC69" s="1"/>
      <c r="ED69" s="1"/>
      <c r="EE69" s="1"/>
      <c r="EF69" s="1"/>
      <c r="LJ69" t="str">
        <f t="shared" si="1"/>
        <v/>
      </c>
    </row>
    <row r="70" spans="1:322" ht="15" customHeight="1" x14ac:dyDescent="0.25">
      <c r="A70" s="19" t="s">
        <v>124</v>
      </c>
      <c r="B70" s="58" t="s">
        <v>84</v>
      </c>
      <c r="C70" s="46" t="s">
        <v>9</v>
      </c>
      <c r="D70" s="23" t="s">
        <v>125</v>
      </c>
      <c r="E70" s="42" t="s">
        <v>1718</v>
      </c>
      <c r="F70" s="1"/>
      <c r="G70" s="1"/>
      <c r="H70" s="16" t="s">
        <v>1</v>
      </c>
      <c r="I70" s="16" t="s">
        <v>462</v>
      </c>
      <c r="J70" s="16" t="s">
        <v>463</v>
      </c>
      <c r="K70" s="17" t="s">
        <v>3</v>
      </c>
      <c r="L70" s="22" t="s">
        <v>4</v>
      </c>
      <c r="M70" s="17" t="s">
        <v>5</v>
      </c>
      <c r="N70" s="1"/>
      <c r="O70" s="1"/>
      <c r="P70" s="1"/>
      <c r="Q70" s="1"/>
      <c r="R70" s="1"/>
      <c r="S70" s="1"/>
      <c r="T70" s="1"/>
      <c r="U70" s="1"/>
      <c r="V70" s="1"/>
      <c r="W70" s="1"/>
      <c r="X70" s="1"/>
      <c r="Y70" s="1"/>
      <c r="Z70" s="1"/>
      <c r="AA70" s="1"/>
      <c r="AB70" s="1"/>
      <c r="AC70" s="1"/>
      <c r="AD70" s="1"/>
      <c r="AE70" s="1"/>
      <c r="AF70" s="1"/>
      <c r="AG70" s="1"/>
      <c r="AH70" s="1"/>
      <c r="AI70" s="58">
        <v>26</v>
      </c>
      <c r="AJ70" s="58">
        <v>22.5</v>
      </c>
      <c r="AK70" s="58">
        <v>90</v>
      </c>
      <c r="AL70" s="58">
        <v>0.62</v>
      </c>
      <c r="AM70" s="58">
        <v>0.51</v>
      </c>
      <c r="AN70" s="58">
        <v>0.44</v>
      </c>
      <c r="AO70" s="50">
        <v>0.35</v>
      </c>
      <c r="AP70" s="58">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c r="DQ70" s="1"/>
      <c r="DR70" s="1"/>
      <c r="DS70" s="1"/>
      <c r="DT70" s="1"/>
      <c r="DU70" s="1"/>
      <c r="DV70" s="1"/>
      <c r="DW70" s="1"/>
      <c r="DX70" s="1"/>
      <c r="DY70" s="1"/>
      <c r="DZ70" s="1"/>
      <c r="EA70" s="1"/>
      <c r="EB70" s="1"/>
      <c r="EC70" s="1"/>
      <c r="ED70" s="1"/>
      <c r="EE70" s="1"/>
      <c r="EF70" s="1"/>
      <c r="LJ70" t="str">
        <f t="shared" si="1"/>
        <v/>
      </c>
    </row>
    <row r="71" spans="1:322" ht="15" customHeight="1" x14ac:dyDescent="0.25">
      <c r="A71" s="19" t="s">
        <v>126</v>
      </c>
      <c r="B71" s="58">
        <v>0.3</v>
      </c>
      <c r="C71" s="46" t="str">
        <f>INDEX(rngUnitSettings,MATCH("Length",INDEX(rngUnitSettings,,1),0),2)</f>
        <v>mm</v>
      </c>
      <c r="D71" s="23" t="s">
        <v>127</v>
      </c>
      <c r="E71" s="42" t="s">
        <v>1718</v>
      </c>
      <c r="F71" s="1"/>
      <c r="G71" s="1"/>
      <c r="H71" s="19" t="s">
        <v>464</v>
      </c>
      <c r="I71" s="58" t="s">
        <v>8</v>
      </c>
      <c r="J71" s="58" t="s">
        <v>8</v>
      </c>
      <c r="K71" s="46" t="s">
        <v>465</v>
      </c>
      <c r="L71" s="23" t="s">
        <v>466</v>
      </c>
      <c r="M71" s="42" t="s">
        <v>1718</v>
      </c>
      <c r="N71" s="1"/>
      <c r="O71" s="1"/>
      <c r="P71" s="1"/>
      <c r="Q71" s="1"/>
      <c r="R71" s="1"/>
      <c r="S71" s="1"/>
      <c r="T71" s="1"/>
      <c r="U71" s="1"/>
      <c r="V71" s="1"/>
      <c r="W71" s="1"/>
      <c r="X71" s="1"/>
      <c r="Y71" s="1"/>
      <c r="Z71" s="1"/>
      <c r="AA71" s="1"/>
      <c r="AB71" s="1"/>
      <c r="AC71" s="1"/>
      <c r="AD71" s="1"/>
      <c r="AE71" s="1"/>
      <c r="AF71" s="1"/>
      <c r="AG71" s="1"/>
      <c r="AH71" s="1"/>
      <c r="AI71" s="58">
        <v>28</v>
      </c>
      <c r="AJ71" s="58">
        <v>24.3</v>
      </c>
      <c r="AK71" s="58">
        <v>97</v>
      </c>
      <c r="AL71" s="58">
        <v>0.57999999999999996</v>
      </c>
      <c r="AM71" s="58">
        <v>0.49</v>
      </c>
      <c r="AN71" s="58">
        <v>0.43</v>
      </c>
      <c r="AO71" s="50">
        <v>0.34</v>
      </c>
      <c r="AP71" s="58">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c r="DQ71" s="1"/>
      <c r="DR71" s="1"/>
      <c r="DS71" s="1"/>
      <c r="DT71" s="1"/>
      <c r="DU71" s="1"/>
      <c r="DV71" s="1"/>
      <c r="DW71" s="1"/>
      <c r="DX71" s="1"/>
      <c r="DY71" s="1"/>
      <c r="DZ71" s="1"/>
      <c r="EA71" s="1"/>
      <c r="EB71" s="1"/>
      <c r="EC71" s="1"/>
      <c r="ED71" s="1"/>
      <c r="EE71" s="1"/>
      <c r="EF71" s="1"/>
      <c r="LJ71" t="str">
        <f t="shared" si="1"/>
        <v/>
      </c>
    </row>
    <row r="72" spans="1:322" ht="15" customHeight="1" x14ac:dyDescent="0.25">
      <c r="A72" s="19" t="s">
        <v>128</v>
      </c>
      <c r="B72" s="58" t="s">
        <v>61</v>
      </c>
      <c r="C72" s="46" t="s">
        <v>9</v>
      </c>
      <c r="D72" s="23" t="s">
        <v>129</v>
      </c>
      <c r="E72" s="42" t="s">
        <v>1718</v>
      </c>
      <c r="F72" s="1"/>
      <c r="G72" s="1"/>
      <c r="H72" s="19" t="s">
        <v>467</v>
      </c>
      <c r="I72" s="58" t="s">
        <v>468</v>
      </c>
      <c r="J72" s="58" t="s">
        <v>468</v>
      </c>
      <c r="K72" s="46" t="s">
        <v>9</v>
      </c>
      <c r="L72" s="23" t="s">
        <v>469</v>
      </c>
      <c r="M72" s="42" t="s">
        <v>1718</v>
      </c>
      <c r="N72" s="1"/>
      <c r="O72" s="1"/>
      <c r="P72" s="1"/>
      <c r="Q72" s="1"/>
      <c r="R72" s="1"/>
      <c r="S72" s="1"/>
      <c r="T72" s="1"/>
      <c r="U72" s="1"/>
      <c r="V72" s="1"/>
      <c r="W72" s="1"/>
      <c r="X72" s="1"/>
      <c r="Y72" s="1"/>
      <c r="Z72" s="1"/>
      <c r="AA72" s="1"/>
      <c r="AB72" s="1"/>
      <c r="AC72" s="1"/>
      <c r="AD72" s="1"/>
      <c r="AE72" s="1"/>
      <c r="AF72" s="1"/>
      <c r="AG72" s="1"/>
      <c r="AH72" s="1"/>
      <c r="AI72" s="58">
        <v>30</v>
      </c>
      <c r="AJ72" s="58">
        <v>26</v>
      </c>
      <c r="AK72" s="58">
        <v>105</v>
      </c>
      <c r="AL72" s="58">
        <v>0.53</v>
      </c>
      <c r="AM72" s="58">
        <v>0.45</v>
      </c>
      <c r="AN72" s="58">
        <v>0.39</v>
      </c>
      <c r="AO72" s="50">
        <v>0.32</v>
      </c>
      <c r="AP72" s="58">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c r="DQ72" s="1"/>
      <c r="DR72" s="1"/>
      <c r="DS72" s="1"/>
      <c r="DT72" s="1"/>
      <c r="DU72" s="1"/>
      <c r="DV72" s="1"/>
      <c r="DW72" s="1"/>
      <c r="DX72" s="1"/>
      <c r="DY72" s="1"/>
      <c r="DZ72" s="1"/>
      <c r="EA72" s="1"/>
      <c r="EB72" s="1"/>
      <c r="EC72" s="1"/>
      <c r="ED72" s="1"/>
      <c r="EE72" s="1"/>
      <c r="EF72" s="1"/>
      <c r="LJ72" t="str">
        <f t="shared" si="1"/>
        <v/>
      </c>
    </row>
    <row r="73" spans="1:322" ht="15" customHeight="1" x14ac:dyDescent="0.25">
      <c r="A73" s="19" t="s">
        <v>130</v>
      </c>
      <c r="B73" s="58">
        <v>0.01</v>
      </c>
      <c r="C73" s="46" t="s">
        <v>9</v>
      </c>
      <c r="D73" s="23" t="s">
        <v>131</v>
      </c>
      <c r="E73" s="42" t="s">
        <v>1718</v>
      </c>
      <c r="F73" s="1"/>
      <c r="G73" s="1"/>
      <c r="H73" s="19" t="s">
        <v>470</v>
      </c>
      <c r="I73" s="58">
        <v>30</v>
      </c>
      <c r="J73" s="58">
        <v>100</v>
      </c>
      <c r="K73" s="46" t="s">
        <v>30</v>
      </c>
      <c r="L73" s="23" t="s">
        <v>471</v>
      </c>
      <c r="M73" s="42" t="s">
        <v>1718</v>
      </c>
      <c r="N73" s="1"/>
      <c r="O73" s="1"/>
      <c r="P73" s="1"/>
      <c r="Q73" s="1"/>
      <c r="R73" s="1"/>
      <c r="S73" s="1"/>
      <c r="T73" s="1"/>
      <c r="U73" s="1"/>
      <c r="V73" s="1"/>
      <c r="W73" s="1"/>
      <c r="X73" s="1"/>
      <c r="Y73" s="1"/>
      <c r="Z73" s="1"/>
      <c r="AA73" s="1"/>
      <c r="AB73" s="1"/>
      <c r="AC73" s="1"/>
      <c r="AD73" s="1"/>
      <c r="AE73" s="1"/>
      <c r="AF73" s="1"/>
      <c r="AG73" s="1"/>
      <c r="AH73" s="1"/>
      <c r="AI73" s="58">
        <v>32</v>
      </c>
      <c r="AJ73" s="58">
        <v>27.7</v>
      </c>
      <c r="AK73" s="58">
        <v>110</v>
      </c>
      <c r="AL73" s="58">
        <v>0.48</v>
      </c>
      <c r="AM73" s="58">
        <v>0.41</v>
      </c>
      <c r="AN73" s="58">
        <v>0.36</v>
      </c>
      <c r="AO73" s="50">
        <v>0.31</v>
      </c>
      <c r="AP73" s="58">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c r="DQ73" s="1"/>
      <c r="DR73" s="1"/>
      <c r="DS73" s="1"/>
      <c r="DT73" s="1"/>
      <c r="DU73" s="1"/>
      <c r="DV73" s="1"/>
      <c r="DW73" s="1"/>
      <c r="DX73" s="1"/>
      <c r="DY73" s="1"/>
      <c r="DZ73" s="1"/>
      <c r="EA73" s="1"/>
      <c r="EB73" s="1"/>
      <c r="EC73" s="1"/>
      <c r="ED73" s="1"/>
      <c r="EE73" s="1"/>
      <c r="EF73" s="1"/>
      <c r="LJ73" t="str">
        <f t="shared" si="1"/>
        <v/>
      </c>
    </row>
    <row r="74" spans="1:322" ht="15" customHeight="1" x14ac:dyDescent="0.25">
      <c r="A74" s="20" t="s">
        <v>132</v>
      </c>
      <c r="B74" s="21"/>
      <c r="C74" s="21" t="s">
        <v>9</v>
      </c>
      <c r="D74" s="24"/>
      <c r="E74" s="21"/>
      <c r="F74" s="1"/>
      <c r="G74" s="1"/>
      <c r="H74" s="19" t="s">
        <v>472</v>
      </c>
      <c r="I74" s="58" t="s">
        <v>8</v>
      </c>
      <c r="J74" s="57" t="s">
        <v>9</v>
      </c>
      <c r="K74" s="46" t="s">
        <v>465</v>
      </c>
      <c r="L74" s="23" t="s">
        <v>473</v>
      </c>
      <c r="M74" s="42" t="s">
        <v>1718</v>
      </c>
      <c r="N74" s="1"/>
      <c r="O74" s="1"/>
      <c r="P74" s="1"/>
      <c r="Q74" s="1"/>
      <c r="R74" s="1"/>
      <c r="S74" s="1"/>
      <c r="T74" s="1"/>
      <c r="U74" s="1"/>
      <c r="V74" s="1"/>
      <c r="W74" s="1"/>
      <c r="X74" s="1"/>
      <c r="Y74" s="1"/>
      <c r="Z74" s="1"/>
      <c r="AA74" s="1"/>
      <c r="AB74" s="1"/>
      <c r="AC74" s="1"/>
      <c r="AD74" s="1"/>
      <c r="AE74" s="1"/>
      <c r="AF74" s="1"/>
      <c r="AG74" s="1"/>
      <c r="AH74" s="1"/>
      <c r="AI74" s="58">
        <v>34</v>
      </c>
      <c r="AJ74" s="58">
        <v>29</v>
      </c>
      <c r="AK74" s="58">
        <v>120</v>
      </c>
      <c r="AL74" s="58">
        <v>0.43</v>
      </c>
      <c r="AM74" s="58">
        <v>0.36</v>
      </c>
      <c r="AN74" s="58">
        <v>0.31</v>
      </c>
      <c r="AO74" s="50">
        <v>0.25</v>
      </c>
      <c r="AP74" s="58">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c r="DQ74" s="1"/>
      <c r="DR74" s="1"/>
      <c r="DS74" s="1"/>
      <c r="DT74" s="1"/>
      <c r="DU74" s="1"/>
      <c r="DV74" s="1"/>
      <c r="DW74" s="1"/>
      <c r="DX74" s="1"/>
      <c r="DY74" s="1"/>
      <c r="DZ74" s="1"/>
      <c r="EA74" s="1"/>
      <c r="EB74" s="1"/>
      <c r="EC74" s="1"/>
      <c r="ED74" s="1"/>
      <c r="EE74" s="1"/>
      <c r="EF74" s="1"/>
      <c r="LJ74" t="str">
        <f t="shared" si="1"/>
        <v/>
      </c>
    </row>
    <row r="75" spans="1:322" ht="15" customHeight="1" x14ac:dyDescent="0.25">
      <c r="A75" s="19" t="s">
        <v>133</v>
      </c>
      <c r="B75" s="58" t="s">
        <v>134</v>
      </c>
      <c r="C75" s="46" t="s">
        <v>9</v>
      </c>
      <c r="D75" s="23" t="s">
        <v>135</v>
      </c>
      <c r="E75" s="42" t="s">
        <v>1718</v>
      </c>
      <c r="F75" s="1"/>
      <c r="G75" s="1"/>
      <c r="H75" s="19" t="s">
        <v>474</v>
      </c>
      <c r="I75" s="58">
        <v>1.35</v>
      </c>
      <c r="J75" s="58">
        <v>1.75</v>
      </c>
      <c r="K75" s="46" t="s">
        <v>257</v>
      </c>
      <c r="L75" s="23" t="s">
        <v>475</v>
      </c>
      <c r="M75" s="42" t="s">
        <v>1718</v>
      </c>
      <c r="N75" s="1"/>
      <c r="O75" s="1"/>
      <c r="P75" s="1"/>
      <c r="Q75" s="1"/>
      <c r="R75" s="1"/>
      <c r="S75" s="1"/>
      <c r="T75" s="1"/>
      <c r="U75" s="1"/>
      <c r="V75" s="1"/>
      <c r="W75" s="1"/>
      <c r="X75" s="1"/>
      <c r="Y75" s="1"/>
      <c r="Z75" s="1"/>
      <c r="AA75" s="1"/>
      <c r="AB75" s="1"/>
      <c r="AC75" s="1"/>
      <c r="AD75" s="1"/>
      <c r="AE75" s="1"/>
      <c r="AF75" s="1"/>
      <c r="AG75" s="1"/>
      <c r="AH75" s="1"/>
      <c r="AI75" s="58">
        <v>38</v>
      </c>
      <c r="AJ75" s="58">
        <v>33</v>
      </c>
      <c r="AK75" s="58">
        <v>130</v>
      </c>
      <c r="AL75" s="58">
        <v>0.38</v>
      </c>
      <c r="AM75" s="58">
        <v>0.32</v>
      </c>
      <c r="AN75" s="58">
        <v>0.28000000000000003</v>
      </c>
      <c r="AO75" s="50">
        <v>0.24</v>
      </c>
      <c r="AP75" s="58">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c r="DQ75" s="1"/>
      <c r="DR75" s="1"/>
      <c r="DS75" s="1"/>
      <c r="DT75" s="1"/>
      <c r="DU75" s="1"/>
      <c r="DV75" s="1"/>
      <c r="DW75" s="1"/>
      <c r="DX75" s="1"/>
      <c r="DY75" s="1"/>
      <c r="DZ75" s="1"/>
      <c r="EA75" s="1"/>
      <c r="EB75" s="1"/>
      <c r="EC75" s="1"/>
      <c r="ED75" s="1"/>
      <c r="EE75" s="1"/>
      <c r="EF75" s="1"/>
      <c r="LJ75" t="str">
        <f t="shared" si="1"/>
        <v/>
      </c>
    </row>
    <row r="76" spans="1:322" ht="15" customHeight="1" x14ac:dyDescent="0.25">
      <c r="A76" s="19" t="s">
        <v>136</v>
      </c>
      <c r="B76" s="58" t="s">
        <v>137</v>
      </c>
      <c r="C76" s="46" t="s">
        <v>9</v>
      </c>
      <c r="D76" s="23" t="s">
        <v>138</v>
      </c>
      <c r="E76" s="42" t="s">
        <v>1718</v>
      </c>
      <c r="F76" s="1"/>
      <c r="G76" s="1"/>
      <c r="H76" s="19" t="s">
        <v>476</v>
      </c>
      <c r="I76" s="57" t="s">
        <v>9</v>
      </c>
      <c r="J76" s="58">
        <v>0.85</v>
      </c>
      <c r="K76" s="46" t="s">
        <v>257</v>
      </c>
      <c r="L76" s="23" t="s">
        <v>477</v>
      </c>
      <c r="M76" s="42" t="s">
        <v>1718</v>
      </c>
      <c r="N76" s="1"/>
      <c r="O76" s="1"/>
      <c r="P76" s="1"/>
      <c r="Q76" s="1"/>
      <c r="R76" s="1"/>
      <c r="S76" s="1"/>
      <c r="T76" s="1"/>
      <c r="U76" s="1"/>
      <c r="V76" s="1"/>
      <c r="W76" s="1"/>
      <c r="X76" s="1"/>
      <c r="Y76" s="1"/>
      <c r="Z76" s="1"/>
      <c r="AA76" s="1"/>
      <c r="AB76" s="1"/>
      <c r="AC76" s="1"/>
      <c r="AD76" s="1"/>
      <c r="AE76" s="1"/>
      <c r="AF76" s="1"/>
      <c r="AG76" s="1"/>
      <c r="AH76" s="1"/>
      <c r="AI76" s="58">
        <v>40</v>
      </c>
      <c r="AJ76" s="58">
        <v>34.6</v>
      </c>
      <c r="AK76" s="58">
        <v>140</v>
      </c>
      <c r="AL76" s="58">
        <v>0.35</v>
      </c>
      <c r="AM76" s="58">
        <v>0.28999999999999998</v>
      </c>
      <c r="AN76" s="58">
        <v>0.25</v>
      </c>
      <c r="AO76" s="50">
        <v>0.21</v>
      </c>
      <c r="AP76" s="58">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c r="DQ76" s="1"/>
      <c r="DR76" s="1"/>
      <c r="DS76" s="1"/>
      <c r="DT76" s="1"/>
      <c r="DU76" s="1"/>
      <c r="DV76" s="1"/>
      <c r="DW76" s="1"/>
      <c r="DX76" s="1"/>
      <c r="DY76" s="1"/>
      <c r="DZ76" s="1"/>
      <c r="EA76" s="1"/>
      <c r="EB76" s="1"/>
      <c r="EC76" s="1"/>
      <c r="ED76" s="1"/>
      <c r="EE76" s="1"/>
      <c r="EF76" s="1"/>
      <c r="LJ76" t="str">
        <f t="shared" si="1"/>
        <v/>
      </c>
    </row>
    <row r="77" spans="1:322" ht="15" customHeight="1" x14ac:dyDescent="0.25">
      <c r="A77" s="19" t="s">
        <v>139</v>
      </c>
      <c r="B77" s="58">
        <v>1.4</v>
      </c>
      <c r="C77" s="46" t="s">
        <v>9</v>
      </c>
      <c r="D77" s="23" t="s">
        <v>140</v>
      </c>
      <c r="E77" s="42" t="s">
        <v>1718</v>
      </c>
      <c r="F77" s="1"/>
      <c r="G77" s="1"/>
      <c r="H77" s="19" t="s">
        <v>478</v>
      </c>
      <c r="I77" s="58" t="s">
        <v>257</v>
      </c>
      <c r="J77" s="58" t="s">
        <v>257</v>
      </c>
      <c r="K77" s="46" t="s">
        <v>9</v>
      </c>
      <c r="L77" s="23" t="s">
        <v>479</v>
      </c>
      <c r="M77" s="42" t="s">
        <v>1718</v>
      </c>
      <c r="N77" s="1"/>
      <c r="O77" s="1"/>
      <c r="P77" s="1"/>
      <c r="Q77" s="1"/>
      <c r="R77" s="1"/>
      <c r="S77" s="1"/>
      <c r="T77" s="1"/>
      <c r="U77" s="1"/>
      <c r="V77" s="1"/>
      <c r="W77" s="1"/>
      <c r="X77" s="1"/>
      <c r="Y77" s="1"/>
      <c r="Z77" s="1"/>
      <c r="AA77" s="1"/>
      <c r="AB77" s="1"/>
      <c r="AC77" s="1"/>
      <c r="AD77" s="1"/>
      <c r="AE77" s="1"/>
      <c r="AF77" s="1"/>
      <c r="AG77" s="1"/>
      <c r="AH77" s="1"/>
      <c r="AI77" s="58">
        <v>43</v>
      </c>
      <c r="AJ77" s="58">
        <v>37.5</v>
      </c>
      <c r="AK77" s="58">
        <v>150</v>
      </c>
      <c r="AL77" s="58">
        <v>0.33</v>
      </c>
      <c r="AM77" s="58">
        <v>0.28000000000000003</v>
      </c>
      <c r="AN77" s="58">
        <v>0.24</v>
      </c>
      <c r="AO77" s="50">
        <v>0.21</v>
      </c>
      <c r="AP77" s="58">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c r="DQ77" s="1"/>
      <c r="DR77" s="1"/>
      <c r="DS77" s="1"/>
      <c r="DT77" s="1"/>
      <c r="DU77" s="1"/>
      <c r="DV77" s="1"/>
      <c r="DW77" s="1"/>
      <c r="DX77" s="1"/>
      <c r="DY77" s="1"/>
      <c r="DZ77" s="1"/>
      <c r="EA77" s="1"/>
      <c r="EB77" s="1"/>
      <c r="EC77" s="1"/>
      <c r="ED77" s="1"/>
      <c r="EE77" s="1"/>
      <c r="EF77" s="1"/>
      <c r="LJ77" t="str">
        <f t="shared" si="1"/>
        <v/>
      </c>
    </row>
    <row r="78" spans="1:322" ht="15" customHeight="1" x14ac:dyDescent="0.25">
      <c r="A78" s="19" t="s">
        <v>141</v>
      </c>
      <c r="B78" s="58">
        <v>0.5</v>
      </c>
      <c r="C78" s="46" t="s">
        <v>9</v>
      </c>
      <c r="D78" s="23" t="s">
        <v>142</v>
      </c>
      <c r="E78" s="42" t="s">
        <v>1718</v>
      </c>
      <c r="F78" s="1"/>
      <c r="G78" s="1"/>
      <c r="H78" s="19" t="s">
        <v>480</v>
      </c>
      <c r="I78" s="58">
        <v>13</v>
      </c>
      <c r="J78" s="58">
        <v>13</v>
      </c>
      <c r="K78" s="46" t="str">
        <f>IF(I77=J77,IF(I77="pt","pt","мм"),"арм.="&amp;IF(I77="pt","pt","мм")&amp;"; разм.="&amp;IF(J77="pt","pt","мм"))</f>
        <v>pt</v>
      </c>
      <c r="L78" s="23" t="s">
        <v>481</v>
      </c>
      <c r="M78" s="42" t="s">
        <v>1718</v>
      </c>
      <c r="N78" s="1"/>
      <c r="O78" s="1"/>
      <c r="P78" s="1"/>
      <c r="Q78" s="1"/>
      <c r="R78" s="1"/>
      <c r="S78" s="1"/>
      <c r="T78" s="1"/>
      <c r="U78" s="1"/>
      <c r="V78" s="1"/>
      <c r="W78" s="1"/>
      <c r="X78" s="1"/>
      <c r="Y78" s="1"/>
      <c r="Z78" s="1"/>
      <c r="AA78" s="1"/>
      <c r="AB78" s="1"/>
      <c r="AC78" s="1"/>
      <c r="AD78" s="1"/>
      <c r="AE78" s="1"/>
      <c r="AF78" s="1"/>
      <c r="AG78" s="1"/>
      <c r="AH78" s="1"/>
      <c r="AI78" s="58">
        <v>1000000</v>
      </c>
      <c r="AJ78" s="58">
        <v>1000000</v>
      </c>
      <c r="AK78" s="58">
        <v>1000000</v>
      </c>
      <c r="AL78" s="58">
        <v>0.33</v>
      </c>
      <c r="AM78" s="58">
        <v>0.28000000000000003</v>
      </c>
      <c r="AN78" s="58">
        <v>0.24</v>
      </c>
      <c r="AO78" s="50">
        <v>0.21</v>
      </c>
      <c r="AP78" s="58">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c r="DQ78" s="1"/>
      <c r="DR78" s="1"/>
      <c r="DS78" s="1"/>
      <c r="DT78" s="1"/>
      <c r="DU78" s="1"/>
      <c r="DV78" s="1"/>
      <c r="DW78" s="1"/>
      <c r="DX78" s="1"/>
      <c r="DY78" s="1"/>
      <c r="DZ78" s="1"/>
      <c r="EA78" s="1"/>
      <c r="EB78" s="1"/>
      <c r="EC78" s="1"/>
      <c r="ED78" s="1"/>
      <c r="EE78" s="1"/>
      <c r="EF78" s="1"/>
      <c r="LJ78" t="str">
        <f t="shared" si="1"/>
        <v/>
      </c>
    </row>
    <row r="79" spans="1:322" ht="15" customHeight="1" x14ac:dyDescent="0.25">
      <c r="A79" s="19" t="s">
        <v>143</v>
      </c>
      <c r="B79" s="58" t="s">
        <v>61</v>
      </c>
      <c r="C79" s="46" t="s">
        <v>9</v>
      </c>
      <c r="D79" s="23" t="s">
        <v>144</v>
      </c>
      <c r="E79" s="42" t="s">
        <v>1718</v>
      </c>
      <c r="F79" s="1"/>
      <c r="G79" s="1"/>
      <c r="H79" s="19" t="s">
        <v>482</v>
      </c>
      <c r="I79" s="58">
        <v>9</v>
      </c>
      <c r="J79" s="58">
        <v>9</v>
      </c>
      <c r="K79" s="46" t="str">
        <f>IF(I77=J77,IF(I77="pt","pt","мм"),"арм.="&amp;IF(I77="pt","pt","мм")&amp;"; разм.="&amp;IF(J77="pt","pt","мм"))</f>
        <v>pt</v>
      </c>
      <c r="L79" s="23" t="s">
        <v>483</v>
      </c>
      <c r="M79" s="42" t="s">
        <v>1718</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c r="DQ79" s="1"/>
      <c r="DR79" s="1"/>
      <c r="DS79" s="1"/>
      <c r="DT79" s="1"/>
      <c r="DU79" s="1"/>
      <c r="DV79" s="1"/>
      <c r="DW79" s="1"/>
      <c r="DX79" s="1"/>
      <c r="DY79" s="1"/>
      <c r="DZ79" s="1"/>
      <c r="EA79" s="1"/>
      <c r="EB79" s="1"/>
      <c r="EC79" s="1"/>
      <c r="ED79" s="1"/>
      <c r="EE79" s="1"/>
      <c r="EF79" s="1"/>
      <c r="LJ79" t="str">
        <f t="shared" si="1"/>
        <v/>
      </c>
    </row>
    <row r="80" spans="1:322" ht="15" customHeight="1" x14ac:dyDescent="0.25">
      <c r="A80" s="19" t="s">
        <v>145</v>
      </c>
      <c r="B80" s="58">
        <v>1</v>
      </c>
      <c r="C80" s="46" t="s">
        <v>9</v>
      </c>
      <c r="D80" s="23" t="s">
        <v>146</v>
      </c>
      <c r="E80" s="42" t="s">
        <v>1718</v>
      </c>
      <c r="F80" s="1"/>
      <c r="G80" s="1"/>
      <c r="H80" s="19" t="s">
        <v>484</v>
      </c>
      <c r="I80" s="57" t="s">
        <v>9</v>
      </c>
      <c r="J80" s="58" t="s">
        <v>485</v>
      </c>
      <c r="K80" s="46" t="s">
        <v>9</v>
      </c>
      <c r="L80" s="23" t="s">
        <v>486</v>
      </c>
      <c r="M80" s="42" t="s">
        <v>1718</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c r="DQ80" s="1"/>
      <c r="DR80" s="1"/>
      <c r="DS80" s="1"/>
      <c r="DT80" s="1"/>
      <c r="DU80" s="1"/>
      <c r="DV80" s="1"/>
      <c r="DW80" s="1"/>
      <c r="DX80" s="1"/>
      <c r="DY80" s="1"/>
      <c r="DZ80" s="1"/>
      <c r="EA80" s="1"/>
      <c r="EB80" s="1"/>
      <c r="EC80" s="1"/>
      <c r="ED80" s="1"/>
      <c r="EE80" s="1"/>
      <c r="EF80" s="1"/>
      <c r="LJ80" t="str">
        <f t="shared" si="1"/>
        <v/>
      </c>
    </row>
    <row r="81" spans="1:322" ht="15" customHeight="1" x14ac:dyDescent="0.25">
      <c r="A81" s="19" t="s">
        <v>147</v>
      </c>
      <c r="B81" s="58" t="s">
        <v>148</v>
      </c>
      <c r="C81" s="46" t="s">
        <v>9</v>
      </c>
      <c r="D81" s="23" t="s">
        <v>149</v>
      </c>
      <c r="E81" s="40" t="s">
        <v>1718</v>
      </c>
      <c r="F81" s="1"/>
      <c r="G81" s="1"/>
      <c r="H81" s="19" t="s">
        <v>487</v>
      </c>
      <c r="I81" s="57" t="s">
        <v>9</v>
      </c>
      <c r="J81" s="58" t="s">
        <v>488</v>
      </c>
      <c r="K81" s="46" t="s">
        <v>9</v>
      </c>
      <c r="L81" s="23" t="s">
        <v>489</v>
      </c>
      <c r="M81" s="40" t="s">
        <v>1718</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c r="DQ81" s="1"/>
      <c r="DR81" s="1"/>
      <c r="DS81" s="1"/>
      <c r="DT81" s="1"/>
      <c r="DU81" s="1"/>
      <c r="DV81" s="1"/>
      <c r="DW81" s="1"/>
      <c r="DX81" s="1"/>
      <c r="DY81" s="1"/>
      <c r="DZ81" s="1"/>
      <c r="EA81" s="1"/>
      <c r="EB81" s="1"/>
      <c r="EC81" s="1"/>
      <c r="ED81" s="1"/>
      <c r="EE81" s="1"/>
      <c r="EF81" s="1"/>
      <c r="LJ81" t="str">
        <f t="shared" si="1"/>
        <v/>
      </c>
    </row>
    <row r="82" spans="1:322" ht="15" customHeight="1" x14ac:dyDescent="0.25">
      <c r="A82" s="19" t="s">
        <v>150</v>
      </c>
      <c r="B82" s="58" t="s">
        <v>151</v>
      </c>
      <c r="C82" s="46" t="s">
        <v>9</v>
      </c>
      <c r="D82" s="23" t="s">
        <v>152</v>
      </c>
      <c r="E82" s="40" t="s">
        <v>1718</v>
      </c>
      <c r="F82" s="1"/>
      <c r="G82" s="1"/>
      <c r="H82" s="19" t="s">
        <v>490</v>
      </c>
      <c r="I82" s="53" t="s">
        <v>491</v>
      </c>
      <c r="J82" s="53" t="s">
        <v>491</v>
      </c>
      <c r="K82" s="46" t="s">
        <v>268</v>
      </c>
      <c r="L82" s="23" t="s">
        <v>492</v>
      </c>
      <c r="M82" s="40" t="s">
        <v>1718</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c r="DQ82" s="1"/>
      <c r="DR82" s="1"/>
      <c r="DS82" s="1"/>
      <c r="DT82" s="1"/>
      <c r="DU82" s="1"/>
      <c r="DV82" s="1"/>
      <c r="DW82" s="1"/>
      <c r="DX82" s="1"/>
      <c r="DY82" s="1"/>
      <c r="DZ82" s="1"/>
      <c r="EA82" s="1"/>
      <c r="EB82" s="1"/>
      <c r="EC82" s="1"/>
      <c r="ED82" s="1"/>
      <c r="EE82" s="1"/>
      <c r="EF82" s="1"/>
      <c r="LJ82" t="str">
        <f t="shared" si="1"/>
        <v/>
      </c>
    </row>
    <row r="83" spans="1:322" ht="15" customHeight="1" x14ac:dyDescent="0.25">
      <c r="A83" s="19" t="s">
        <v>153</v>
      </c>
      <c r="B83" s="58">
        <v>1</v>
      </c>
      <c r="C83" s="46" t="s">
        <v>9</v>
      </c>
      <c r="D83" s="23" t="s">
        <v>154</v>
      </c>
      <c r="E83" s="40" t="s">
        <v>1718</v>
      </c>
      <c r="F83" s="1"/>
      <c r="G83" s="1"/>
      <c r="H83" s="19" t="s">
        <v>493</v>
      </c>
      <c r="I83" s="30" t="s">
        <v>9</v>
      </c>
      <c r="J83" s="53" t="s">
        <v>494</v>
      </c>
      <c r="K83" s="46" t="s">
        <v>268</v>
      </c>
      <c r="L83" s="23" t="s">
        <v>495</v>
      </c>
      <c r="M83" s="40" t="s">
        <v>1718</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c r="DQ83" s="1"/>
      <c r="DR83" s="1"/>
      <c r="DS83" s="1"/>
      <c r="DT83" s="1"/>
      <c r="DU83" s="1"/>
      <c r="DV83" s="1"/>
      <c r="DW83" s="1"/>
      <c r="DX83" s="1"/>
      <c r="DY83" s="1"/>
      <c r="DZ83" s="1"/>
      <c r="EA83" s="1"/>
      <c r="EB83" s="1"/>
      <c r="EC83" s="1"/>
      <c r="ED83" s="1"/>
      <c r="EE83" s="1"/>
      <c r="EF83" s="1"/>
      <c r="LJ83" t="str">
        <f t="shared" si="1"/>
        <v/>
      </c>
    </row>
    <row r="84" spans="1:322" ht="15" customHeight="1" x14ac:dyDescent="0.25">
      <c r="A84" s="20" t="s">
        <v>155</v>
      </c>
      <c r="B84" s="21"/>
      <c r="C84" s="21" t="s">
        <v>9</v>
      </c>
      <c r="D84" s="24"/>
      <c r="E84" s="21"/>
      <c r="F84" s="1"/>
      <c r="G84" s="1"/>
      <c r="H84" s="19" t="s">
        <v>496</v>
      </c>
      <c r="I84" s="64">
        <v>2</v>
      </c>
      <c r="J84" s="64"/>
      <c r="K84" s="46" t="s">
        <v>257</v>
      </c>
      <c r="L84" s="23" t="s">
        <v>497</v>
      </c>
      <c r="M84" s="40" t="s">
        <v>1718</v>
      </c>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c r="DQ84" s="1"/>
      <c r="DR84" s="1"/>
      <c r="DS84" s="1"/>
      <c r="DT84" s="1"/>
      <c r="DU84" s="1"/>
      <c r="DV84" s="1"/>
      <c r="DW84" s="1"/>
      <c r="DX84" s="1"/>
      <c r="DY84" s="1"/>
      <c r="DZ84" s="1"/>
      <c r="EA84" s="1"/>
      <c r="EB84" s="1"/>
      <c r="EC84" s="1"/>
      <c r="ED84" s="1"/>
      <c r="EE84" s="1"/>
      <c r="EF84" s="1"/>
      <c r="LJ84" t="str">
        <f t="shared" si="1"/>
        <v/>
      </c>
    </row>
    <row r="85" spans="1:322" ht="15" customHeight="1" x14ac:dyDescent="0.25">
      <c r="A85" s="19" t="s">
        <v>156</v>
      </c>
      <c r="B85" s="58">
        <v>10</v>
      </c>
      <c r="C85" s="46" t="str">
        <f>INDEX(rngUnitSettings,MATCH("Length",INDEX(rngUnitSettings,,1),0),2)</f>
        <v>mm</v>
      </c>
      <c r="D85" s="23" t="s">
        <v>157</v>
      </c>
      <c r="E85" s="40" t="s">
        <v>1718</v>
      </c>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1"/>
      <c r="DS85" s="1"/>
      <c r="DT85" s="1"/>
      <c r="DU85" s="1"/>
      <c r="DV85" s="1"/>
      <c r="DW85" s="1"/>
      <c r="DX85" s="1"/>
      <c r="DY85" s="1"/>
      <c r="DZ85" s="1"/>
      <c r="EA85" s="1"/>
      <c r="EB85" s="1"/>
      <c r="EC85" s="1"/>
      <c r="ED85" s="1"/>
      <c r="EE85" s="1"/>
      <c r="EF85" s="1"/>
      <c r="LJ85" t="str">
        <f t="shared" si="1"/>
        <v/>
      </c>
    </row>
    <row r="86" spans="1:322" ht="15" customHeight="1" x14ac:dyDescent="0.25">
      <c r="A86" s="19" t="s">
        <v>158</v>
      </c>
      <c r="B86" s="58">
        <v>50</v>
      </c>
      <c r="C86" s="46" t="str">
        <f>INDEX(rngUnitSettings,MATCH("Length",INDEX(rngUnitSettings,,1),0),2)</f>
        <v>mm</v>
      </c>
      <c r="D86" s="23" t="s">
        <v>159</v>
      </c>
      <c r="E86" s="40" t="s">
        <v>1718</v>
      </c>
      <c r="F86" s="1"/>
      <c r="G86" s="1"/>
      <c r="H86" s="66" t="s">
        <v>1826</v>
      </c>
      <c r="I86" s="67"/>
      <c r="J86" s="67"/>
      <c r="K86" s="67"/>
      <c r="L86" s="67"/>
      <c r="N86" s="66" t="s">
        <v>1838</v>
      </c>
      <c r="O86" s="67"/>
      <c r="P86" s="67"/>
      <c r="Q86" s="67"/>
      <c r="R86" s="67"/>
      <c r="S86" s="67"/>
      <c r="T86" s="67"/>
      <c r="U86" s="67"/>
      <c r="V86" s="67"/>
      <c r="W86" s="67"/>
      <c r="X86" s="67"/>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c r="DQ86" s="1"/>
      <c r="DR86" s="1"/>
      <c r="DS86" s="1"/>
      <c r="DT86" s="1"/>
      <c r="DU86" s="1"/>
      <c r="DV86" s="1"/>
      <c r="DW86" s="1"/>
      <c r="DX86" s="1"/>
      <c r="DY86" s="1"/>
      <c r="DZ86" s="1"/>
      <c r="EA86" s="1"/>
      <c r="EB86" s="1"/>
      <c r="EC86" s="1"/>
      <c r="ED86" s="1"/>
      <c r="EE86" s="1"/>
      <c r="EF86" s="1"/>
      <c r="LJ86" t="str">
        <f t="shared" si="1"/>
        <v/>
      </c>
    </row>
    <row r="87" spans="1:322" ht="15" customHeight="1" x14ac:dyDescent="0.25">
      <c r="A87" s="19" t="s">
        <v>160</v>
      </c>
      <c r="B87" s="58">
        <v>0.2</v>
      </c>
      <c r="C87" s="46" t="s">
        <v>9</v>
      </c>
      <c r="D87" s="23" t="s">
        <v>161</v>
      </c>
      <c r="E87" s="40" t="s">
        <v>1718</v>
      </c>
      <c r="F87" s="1"/>
      <c r="G87" s="1"/>
      <c r="H87" s="4" t="s">
        <v>1790</v>
      </c>
      <c r="I87" s="65" t="s">
        <v>498</v>
      </c>
      <c r="J87" s="65"/>
      <c r="K87" s="65"/>
      <c r="L87" s="65"/>
      <c r="N87" s="4" t="s">
        <v>508</v>
      </c>
      <c r="O87" s="65" t="s">
        <v>1819</v>
      </c>
      <c r="P87" s="65"/>
      <c r="Q87" s="65"/>
      <c r="R87" s="65"/>
      <c r="S87" s="65"/>
      <c r="T87" s="65"/>
      <c r="U87" s="65"/>
      <c r="V87" s="5"/>
      <c r="W87" s="5"/>
      <c r="X87" s="5"/>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c r="DQ87" s="1"/>
      <c r="DR87" s="1"/>
      <c r="DS87" s="1"/>
      <c r="DT87" s="1"/>
      <c r="DU87" s="1"/>
      <c r="DV87" s="1"/>
      <c r="DW87" s="1"/>
      <c r="DX87" s="1"/>
      <c r="DY87" s="1"/>
      <c r="DZ87" s="1"/>
      <c r="EA87" s="1"/>
      <c r="EB87" s="1"/>
      <c r="EC87" s="1"/>
      <c r="ED87" s="1"/>
      <c r="EE87" s="1"/>
      <c r="EF87" s="1"/>
      <c r="LJ87" t="str">
        <f t="shared" si="1"/>
        <v/>
      </c>
    </row>
    <row r="88" spans="1:322" ht="15" customHeight="1" x14ac:dyDescent="0.25">
      <c r="A88" s="19" t="s">
        <v>162</v>
      </c>
      <c r="B88" s="58" t="s">
        <v>163</v>
      </c>
      <c r="C88" s="46" t="s">
        <v>9</v>
      </c>
      <c r="D88" s="23" t="s">
        <v>164</v>
      </c>
      <c r="E88" s="40" t="s">
        <v>1718</v>
      </c>
      <c r="F88" s="1"/>
      <c r="G88" s="1"/>
      <c r="H88" s="6" t="s">
        <v>499</v>
      </c>
      <c r="I88" s="6" t="s">
        <v>1</v>
      </c>
      <c r="J88" s="6" t="s">
        <v>2</v>
      </c>
      <c r="K88" s="6" t="s">
        <v>3</v>
      </c>
      <c r="L88" s="7" t="s">
        <v>4</v>
      </c>
      <c r="N88" s="6" t="s">
        <v>499</v>
      </c>
      <c r="O88" s="6" t="s">
        <v>509</v>
      </c>
      <c r="P88" s="6" t="s">
        <v>510</v>
      </c>
      <c r="Q88" s="6" t="s">
        <v>506</v>
      </c>
      <c r="R88" s="6" t="s">
        <v>511</v>
      </c>
      <c r="S88" s="6" t="s">
        <v>512</v>
      </c>
      <c r="T88" s="6" t="s">
        <v>513</v>
      </c>
      <c r="U88" s="7" t="s">
        <v>4</v>
      </c>
      <c r="V88" s="5"/>
      <c r="W88" s="5"/>
      <c r="X88" s="5"/>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c r="DQ88" s="1"/>
      <c r="DR88" s="1"/>
      <c r="DS88" s="1"/>
      <c r="DT88" s="1"/>
      <c r="DU88" s="1"/>
      <c r="DV88" s="1"/>
      <c r="DW88" s="1"/>
      <c r="DX88" s="1"/>
      <c r="DY88" s="1"/>
      <c r="DZ88" s="1"/>
      <c r="EA88" s="1"/>
      <c r="EB88" s="1"/>
      <c r="EC88" s="1"/>
      <c r="ED88" s="1"/>
      <c r="EE88" s="1"/>
      <c r="EF88" s="1"/>
      <c r="LJ88" t="str">
        <f t="shared" si="1"/>
        <v/>
      </c>
    </row>
    <row r="89" spans="1:322" ht="15" customHeight="1" x14ac:dyDescent="0.25">
      <c r="A89" s="19" t="s">
        <v>165</v>
      </c>
      <c r="B89" s="58" t="s">
        <v>166</v>
      </c>
      <c r="C89" s="46" t="s">
        <v>9</v>
      </c>
      <c r="D89" s="23" t="s">
        <v>167</v>
      </c>
      <c r="E89" s="40" t="s">
        <v>1718</v>
      </c>
      <c r="F89" s="1"/>
      <c r="G89" s="1"/>
      <c r="H89" s="8" t="s">
        <v>500</v>
      </c>
      <c r="I89" s="8" t="s">
        <v>501</v>
      </c>
      <c r="J89" s="8" t="s">
        <v>502</v>
      </c>
      <c r="K89" s="8" t="s">
        <v>503</v>
      </c>
      <c r="L89" s="9" t="s">
        <v>504</v>
      </c>
      <c r="N89" s="8" t="s">
        <v>500</v>
      </c>
      <c r="O89" s="8" t="s">
        <v>501</v>
      </c>
      <c r="P89" s="8" t="s">
        <v>514</v>
      </c>
      <c r="Q89" s="8" t="s">
        <v>515</v>
      </c>
      <c r="R89" s="8" t="s">
        <v>516</v>
      </c>
      <c r="S89" s="8" t="s">
        <v>517</v>
      </c>
      <c r="T89" s="8" t="s">
        <v>518</v>
      </c>
      <c r="U89" s="9" t="s">
        <v>504</v>
      </c>
      <c r="V89" s="5"/>
      <c r="W89" s="5"/>
      <c r="X89" s="5"/>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c r="DQ89" s="1"/>
      <c r="DR89" s="1"/>
      <c r="DS89" s="1"/>
      <c r="DT89" s="1"/>
      <c r="DU89" s="1"/>
      <c r="DV89" s="1"/>
      <c r="DW89" s="1"/>
      <c r="DX89" s="1"/>
      <c r="DY89" s="1"/>
      <c r="DZ89" s="1"/>
      <c r="EA89" s="1"/>
      <c r="EB89" s="1"/>
      <c r="EC89" s="1"/>
      <c r="ED89" s="1"/>
      <c r="EE89" s="1"/>
      <c r="EF89" s="1"/>
      <c r="LJ89" t="str">
        <f t="shared" si="1"/>
        <v/>
      </c>
    </row>
    <row r="90" spans="1:322" ht="15" customHeight="1" x14ac:dyDescent="0.25">
      <c r="A90" s="19" t="s">
        <v>168</v>
      </c>
      <c r="B90" s="58" t="s">
        <v>169</v>
      </c>
      <c r="C90" s="46" t="s">
        <v>9</v>
      </c>
      <c r="D90" s="23" t="s">
        <v>170</v>
      </c>
      <c r="E90" s="40" t="s">
        <v>1718</v>
      </c>
      <c r="F90" s="1"/>
      <c r="G90" s="1"/>
      <c r="H90" s="5" t="s">
        <v>505</v>
      </c>
      <c r="I90" s="5" t="s">
        <v>506</v>
      </c>
      <c r="J90" s="48">
        <v>300</v>
      </c>
      <c r="K90" s="5" t="str">
        <f>INDEX(rngUnitSettings,MATCH("Length",INDEX(rngUnitSettings,,1),0),2)</f>
        <v>mm</v>
      </c>
      <c r="L90" s="10" t="s">
        <v>507</v>
      </c>
      <c r="N90" s="11" t="s">
        <v>519</v>
      </c>
      <c r="O90" s="11" t="s">
        <v>520</v>
      </c>
      <c r="P90" s="11" t="str">
        <f>INDEX(rngUnitSettings,MATCH("Length",INDEX(rngUnitSettings,,1),0),2)</f>
        <v>mm</v>
      </c>
      <c r="Q90" s="11" t="str">
        <f>INDEX(rngUnitSettings,MATCH("Length",INDEX(rngUnitSettings,,1),0),2)</f>
        <v>mm</v>
      </c>
      <c r="R90" s="11" t="s">
        <v>35</v>
      </c>
      <c r="S90" s="11" t="str">
        <f>INDEX(rngUnitSettings,MATCH("Length",INDEX(rngUnitSettings,,1),0),2)</f>
        <v>mm</v>
      </c>
      <c r="T90" s="11" t="str">
        <f>INDEX(rngUnitSettings,MATCH("Length",INDEX(rngUnitSettings,,1),0),2)</f>
        <v>mm</v>
      </c>
      <c r="U90" s="12"/>
      <c r="V90" s="5"/>
      <c r="W90" s="5"/>
      <c r="X90" s="5"/>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c r="DQ90" s="1"/>
      <c r="DR90" s="1"/>
      <c r="DS90" s="1"/>
      <c r="DT90" s="1"/>
      <c r="DU90" s="1"/>
      <c r="DV90" s="1"/>
      <c r="DW90" s="1"/>
      <c r="DX90" s="1"/>
      <c r="DY90" s="1"/>
      <c r="DZ90" s="1"/>
      <c r="EA90" s="1"/>
      <c r="EB90" s="1"/>
      <c r="EC90" s="1"/>
      <c r="ED90" s="1"/>
      <c r="EE90" s="1"/>
      <c r="EF90" s="1"/>
      <c r="LJ90" t="str">
        <f t="shared" si="1"/>
        <v/>
      </c>
    </row>
    <row r="91" spans="1:322" ht="15" customHeight="1" x14ac:dyDescent="0.25">
      <c r="A91" s="19"/>
      <c r="B91" s="57"/>
      <c r="C91" s="46"/>
      <c r="D91" s="23"/>
      <c r="E91" s="46"/>
      <c r="F91" s="1"/>
      <c r="G91" s="1"/>
      <c r="H91" s="5"/>
      <c r="I91" s="5"/>
      <c r="J91" s="5"/>
      <c r="K91" s="5"/>
      <c r="L91" s="5"/>
      <c r="N91" s="5" t="str">
        <f>IF(INDEX(rngSystemSettings,MATCH("Geometry.Type",INDEX(rngSystemSettings,0,1),0),2)="Circle",IF(INDEX(rngCircleGeometry,9,1)="","",INDEX(rngSystemSettings,MATCH("Geometry.Type",INDEX(rngSystemSettings,0,1),0),2)&amp;"."&amp;INDEX(rngCircleGeometry,9,1)),IF(INDEX(rngSystemSettings,MATCH("Geometry.Type",INDEX(rngSystemSettings,0,1),0),2)="HollowRectangle",IF(INDEX(rngHollowRectangleGeometry,16,1)="","",INDEX(rngSystemSettings,MATCH("Geometry.Type",INDEX(rngSystemSettings,0,1),0),2)&amp;"."&amp;INDEX(rngHollowRectangleGeometry,16,1)),IF(INDEX(rngSystemSettings,MATCH("Geometry.Type",INDEX(rngSystemSettings,0,1),0),2)="RectSet",IF(INDEX(rngRectSetGeometry,14,1)="","",INDEX(rngSystemSettings,MATCH("Geometry.Type",INDEX(rngSystemSettings,0,1),0),2)&amp;"."&amp;INDEX(rngRectSetGeometry,14,1)),IF(INDEX(rngSystemSettings,MATCH("Geometry.Type",INDEX(rngSystemSettings,0,1),0),2)="RoundedRectangle",IF(INDEX(rngRoundedRectangleGeometry,18,1)="","",INDEX(rngSystemSettings,MATCH("Geometry.Type",INDEX(rngSystemSettings,0,1),0),2)&amp;"."&amp;INDEX(rngRoundedRectangleGeometry,18,1)),NA()))))</f>
        <v>RectSet.R1.Top</v>
      </c>
      <c r="O91" s="5" t="str">
        <f>IF(INDEX(rngSystemSettings,MATCH("Geometry.Type",INDEX(rngSystemSettings,0,1),0),2)="Circle",IF(INDEX(rngCircleGeometry,9,1)="","",INDEX(rngCircleGeometry,9,2)),IF(INDEX(rngSystemSettings,MATCH("Geometry.Type",INDEX(rngSystemSettings,0,1),0),2)="HollowRectangle",IF(INDEX(rngHollowRectangleGeometry,16,1)="","",INDEX(rngHollowRectangleGeometry,16,2)),IF(INDEX(rngSystemSettings,MATCH("Geometry.Type",INDEX(rngSystemSettings,0,1),0),2)="RectSet",IF(INDEX(rngRectSetGeometry,14,1)="","",INDEX(rngRectSetGeometry,14,2)),IF(INDEX(rngSystemSettings,MATCH("Geometry.Type",INDEX(rngSystemSettings,0,1),0),2)="RoundedRectangle",IF(INDEX(rngRoundedRectangleGeometry,18,1)="","",INDEX(rngRoundedRectangleGeometry,18,2)),NA()))))</f>
        <v>R1: сверху</v>
      </c>
      <c r="P91" s="48">
        <v>40</v>
      </c>
      <c r="Q91" s="48">
        <v>32</v>
      </c>
      <c r="R91" s="48">
        <v>2</v>
      </c>
      <c r="S91" s="48">
        <v>80</v>
      </c>
      <c r="T91" s="48">
        <v>80</v>
      </c>
      <c r="U91" s="10" t="s">
        <v>1820</v>
      </c>
      <c r="V91" s="5"/>
      <c r="W91" s="5"/>
      <c r="X91" s="5"/>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c r="DQ91" s="1"/>
      <c r="DR91" s="1"/>
      <c r="DS91" s="1"/>
      <c r="DT91" s="1"/>
      <c r="DU91" s="1"/>
      <c r="DV91" s="1"/>
      <c r="DW91" s="1"/>
      <c r="DX91" s="1"/>
      <c r="DY91" s="1"/>
      <c r="DZ91" s="1"/>
      <c r="EA91" s="1"/>
      <c r="EB91" s="1"/>
      <c r="EC91" s="1"/>
      <c r="ED91" s="1"/>
      <c r="EE91" s="1"/>
      <c r="EF91" s="1"/>
      <c r="LJ91" t="str">
        <f t="shared" si="1"/>
        <v/>
      </c>
    </row>
    <row r="92" spans="1:322" ht="15" customHeight="1" x14ac:dyDescent="0.25">
      <c r="A92" s="16" t="s">
        <v>171</v>
      </c>
      <c r="B92" s="17"/>
      <c r="C92" s="17"/>
      <c r="D92" s="22"/>
      <c r="E92" s="17"/>
      <c r="F92" s="1"/>
      <c r="G92" s="1"/>
      <c r="H92" s="4" t="s">
        <v>1791</v>
      </c>
      <c r="I92" s="65" t="s">
        <v>1792</v>
      </c>
      <c r="J92" s="65"/>
      <c r="K92" s="65"/>
      <c r="L92" s="65"/>
      <c r="N92" s="5" t="str">
        <f>IF(INDEX(rngSystemSettings,MATCH("Geometry.Type",INDEX(rngSystemSettings,0,1),0),2)="Circle","",IF(INDEX(rngSystemSettings,MATCH("Geometry.Type",INDEX(rngSystemSettings,0,1),0),2)="HollowRectangle",IF(INDEX(rngHollowRectangleGeometry,17,1)="","",INDEX(rngSystemSettings,MATCH("Geometry.Type",INDEX(rngSystemSettings,0,1),0),2)&amp;"."&amp;INDEX(rngHollowRectangleGeometry,17,1)),IF(INDEX(rngSystemSettings,MATCH("Geometry.Type",INDEX(rngSystemSettings,0,1),0),2)="RectSet",IF(INDEX(rngRectSetGeometry,15,1)="","",INDEX(rngSystemSettings,MATCH("Geometry.Type",INDEX(rngSystemSettings,0,1),0),2)&amp;"."&amp;INDEX(rngRectSetGeometry,15,1)),IF(INDEX(rngSystemSettings,MATCH("Geometry.Type",INDEX(rngSystemSettings,0,1),0),2)="RoundedRectangle",IF(INDEX(rngRoundedRectangleGeometry,19,1)="","",INDEX(rngSystemSettings,MATCH("Geometry.Type",INDEX(rngSystemSettings,0,1),0),2)&amp;"."&amp;INDEX(rngRoundedRectangleGeometry,19,1)),NA()))))</f>
        <v>RectSet.R1.Bottom</v>
      </c>
      <c r="O92" s="5" t="str">
        <f>IF(INDEX(rngSystemSettings,MATCH("Geometry.Type",INDEX(rngSystemSettings,0,1),0),2)="Circle","",IF(INDEX(rngSystemSettings,MATCH("Geometry.Type",INDEX(rngSystemSettings,0,1),0),2)="HollowRectangle",IF(INDEX(rngHollowRectangleGeometry,17,1)="","",INDEX(rngHollowRectangleGeometry,17,2)),IF(INDEX(rngSystemSettings,MATCH("Geometry.Type",INDEX(rngSystemSettings,0,1),0),2)="RectSet",IF(INDEX(rngRectSetGeometry,15,1)="","",INDEX(rngRectSetGeometry,15,2)),IF(INDEX(rngSystemSettings,MATCH("Geometry.Type",INDEX(rngSystemSettings,0,1),0),2)="RoundedRectangle",IF(INDEX(rngRoundedRectangleGeometry,19,1)="","",INDEX(rngRoundedRectangleGeometry,19,2)),NA()))))</f>
        <v>R1: снизу</v>
      </c>
      <c r="P92" s="48">
        <v>40</v>
      </c>
      <c r="Q92" s="48">
        <v>32</v>
      </c>
      <c r="R92" s="48">
        <v>2</v>
      </c>
      <c r="S92" s="48">
        <v>80</v>
      </c>
      <c r="T92" s="48">
        <v>80</v>
      </c>
      <c r="U92" s="10" t="s">
        <v>1820</v>
      </c>
      <c r="V92" s="5"/>
      <c r="W92" s="5"/>
      <c r="X92" s="5"/>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c r="DQ92" s="1"/>
      <c r="DR92" s="1"/>
      <c r="DS92" s="1"/>
      <c r="DT92" s="1"/>
      <c r="DU92" s="1"/>
      <c r="DV92" s="1"/>
      <c r="DW92" s="1"/>
      <c r="DX92" s="1"/>
      <c r="DY92" s="1"/>
      <c r="DZ92" s="1"/>
      <c r="EA92" s="1"/>
      <c r="EB92" s="1"/>
      <c r="EC92" s="1"/>
      <c r="ED92" s="1"/>
      <c r="EE92" s="1"/>
      <c r="EF92" s="1"/>
      <c r="LJ92" t="str">
        <f t="shared" si="1"/>
        <v/>
      </c>
    </row>
    <row r="93" spans="1:322" ht="15" customHeight="1" x14ac:dyDescent="0.25">
      <c r="A93" s="20" t="s">
        <v>42</v>
      </c>
      <c r="B93" s="21"/>
      <c r="C93" s="21"/>
      <c r="D93" s="24"/>
      <c r="E93" s="21"/>
      <c r="F93" s="1"/>
      <c r="G93" s="1"/>
      <c r="H93" s="6" t="s">
        <v>499</v>
      </c>
      <c r="I93" s="6" t="s">
        <v>1793</v>
      </c>
      <c r="J93" s="6" t="s">
        <v>1794</v>
      </c>
      <c r="K93" s="6" t="s">
        <v>3</v>
      </c>
      <c r="L93" s="7" t="s">
        <v>4</v>
      </c>
      <c r="N93" s="5" t="str">
        <f>IF(INDEX(rngSystemSettings,MATCH("Geometry.Type",INDEX(rngSystemSettings,0,1),0),2)="Circle","",IF(INDEX(rngSystemSettings,MATCH("Geometry.Type",INDEX(rngSystemSettings,0,1),0),2)="HollowRectangle",IF(INDEX(rngHollowRectangleGeometry,18,1)="","",INDEX(rngSystemSettings,MATCH("Geometry.Type",INDEX(rngSystemSettings,0,1),0),2)&amp;"."&amp;INDEX(rngHollowRectangleGeometry,18,1)),IF(INDEX(rngSystemSettings,MATCH("Geometry.Type",INDEX(rngSystemSettings,0,1),0),2)="RectSet",IF(INDEX(rngRectSetGeometry,16,1)="","",INDEX(rngSystemSettings,MATCH("Geometry.Type",INDEX(rngSystemSettings,0,1),0),2)&amp;"."&amp;INDEX(rngRectSetGeometry,16,1)),IF(INDEX(rngSystemSettings,MATCH("Geometry.Type",INDEX(rngSystemSettings,0,1),0),2)="RoundedRectangle",IF(INDEX(rngRoundedRectangleGeometry,20,1)="","",INDEX(rngSystemSettings,MATCH("Geometry.Type",INDEX(rngSystemSettings,0,1),0),2)&amp;"."&amp;INDEX(rngRoundedRectangleGeometry,20,1)),NA()))))</f>
        <v>RectSet.R1.Left</v>
      </c>
      <c r="O93" s="5" t="str">
        <f>IF(INDEX(rngSystemSettings,MATCH("Geometry.Type",INDEX(rngSystemSettings,0,1),0),2)="Circle","",IF(INDEX(rngSystemSettings,MATCH("Geometry.Type",INDEX(rngSystemSettings,0,1),0),2)="HollowRectangle",IF(INDEX(rngHollowRectangleGeometry,18,1)="","",INDEX(rngHollowRectangleGeometry,18,2)),IF(INDEX(rngSystemSettings,MATCH("Geometry.Type",INDEX(rngSystemSettings,0,1),0),2)="RectSet",IF(INDEX(rngRectSetGeometry,16,1)="","",INDEX(rngRectSetGeometry,16,2)),IF(INDEX(rngSystemSettings,MATCH("Geometry.Type",INDEX(rngSystemSettings,0,1),0),2)="RoundedRectangle",IF(INDEX(rngRoundedRectangleGeometry,20,1)="","",INDEX(rngRoundedRectangleGeometry,20,2)),NA()))))</f>
        <v>R1: слева</v>
      </c>
      <c r="P93" s="48">
        <v>40</v>
      </c>
      <c r="Q93" s="48">
        <v>32</v>
      </c>
      <c r="R93" s="48">
        <v>5</v>
      </c>
      <c r="S93" s="48">
        <v>80</v>
      </c>
      <c r="T93" s="48">
        <v>80</v>
      </c>
      <c r="U93" s="10" t="s">
        <v>1820</v>
      </c>
      <c r="V93" s="5"/>
      <c r="W93" s="5"/>
      <c r="X93" s="5"/>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c r="DQ93" s="1"/>
      <c r="DR93" s="1"/>
      <c r="DS93" s="1"/>
      <c r="DT93" s="1"/>
      <c r="DU93" s="1"/>
      <c r="DV93" s="1"/>
      <c r="DW93" s="1"/>
      <c r="DX93" s="1"/>
      <c r="DY93" s="1"/>
      <c r="DZ93" s="1"/>
      <c r="EA93" s="1"/>
      <c r="EB93" s="1"/>
      <c r="EC93" s="1"/>
      <c r="ED93" s="1"/>
      <c r="EE93" s="1"/>
      <c r="EF93" s="1"/>
      <c r="LJ93" t="str">
        <f t="shared" si="1"/>
        <v/>
      </c>
    </row>
    <row r="94" spans="1:322" ht="15" customHeight="1" x14ac:dyDescent="0.25">
      <c r="A94" s="19" t="s">
        <v>172</v>
      </c>
      <c r="B94" s="58" t="s">
        <v>173</v>
      </c>
      <c r="C94" s="46" t="s">
        <v>9</v>
      </c>
      <c r="D94" s="23" t="s">
        <v>174</v>
      </c>
      <c r="E94" s="40" t="s">
        <v>1718</v>
      </c>
      <c r="F94" s="1"/>
      <c r="G94" s="1"/>
      <c r="H94" s="8" t="s">
        <v>500</v>
      </c>
      <c r="I94" s="8" t="s">
        <v>501</v>
      </c>
      <c r="J94" s="8" t="s">
        <v>502</v>
      </c>
      <c r="K94" s="8" t="s">
        <v>503</v>
      </c>
      <c r="L94" s="9" t="s">
        <v>504</v>
      </c>
      <c r="N94" s="5" t="str">
        <f>IF(INDEX(rngSystemSettings,MATCH("Geometry.Type",INDEX(rngSystemSettings,0,1),0),2)="Circle","",IF(INDEX(rngSystemSettings,MATCH("Geometry.Type",INDEX(rngSystemSettings,0,1),0),2)="HollowRectangle",IF(INDEX(rngHollowRectangleGeometry,19,1)="","",INDEX(rngSystemSettings,MATCH("Geometry.Type",INDEX(rngSystemSettings,0,1),0),2)&amp;"."&amp;INDEX(rngHollowRectangleGeometry,19,1)),IF(INDEX(rngSystemSettings,MATCH("Geometry.Type",INDEX(rngSystemSettings,0,1),0),2)="RectSet",IF(INDEX(rngRectSetGeometry,17,1)="","",INDEX(rngSystemSettings,MATCH("Geometry.Type",INDEX(rngSystemSettings,0,1),0),2)&amp;"."&amp;INDEX(rngRectSetGeometry,17,1)),IF(INDEX(rngSystemSettings,MATCH("Geometry.Type",INDEX(rngSystemSettings,0,1),0),2)="RoundedRectangle",IF(INDEX(rngRoundedRectangleGeometry,21,1)="","",INDEX(rngSystemSettings,MATCH("Geometry.Type",INDEX(rngSystemSettings,0,1),0),2)&amp;"."&amp;INDEX(rngRoundedRectangleGeometry,21,1)),NA()))))</f>
        <v>RectSet.R1.Right</v>
      </c>
      <c r="O94" s="5" t="str">
        <f>IF(INDEX(rngSystemSettings,MATCH("Geometry.Type",INDEX(rngSystemSettings,0,1),0),2)="Circle","",IF(INDEX(rngSystemSettings,MATCH("Geometry.Type",INDEX(rngSystemSettings,0,1),0),2)="HollowRectangle",IF(INDEX(rngHollowRectangleGeometry,19,1)="","",INDEX(rngHollowRectangleGeometry,19,2)),IF(INDEX(rngSystemSettings,MATCH("Geometry.Type",INDEX(rngSystemSettings,0,1),0),2)="RectSet",IF(INDEX(rngRectSetGeometry,17,1)="","",INDEX(rngRectSetGeometry,17,2)),IF(INDEX(rngSystemSettings,MATCH("Geometry.Type",INDEX(rngSystemSettings,0,1),0),2)="RoundedRectangle",IF(INDEX(rngRoundedRectangleGeometry,21,1)="","",INDEX(rngRoundedRectangleGeometry,21,2)),NA()))))</f>
        <v>R1: справа</v>
      </c>
      <c r="P94" s="48">
        <v>40</v>
      </c>
      <c r="Q94" s="48">
        <v>32</v>
      </c>
      <c r="R94" s="48">
        <v>5</v>
      </c>
      <c r="S94" s="48">
        <v>80</v>
      </c>
      <c r="T94" s="48">
        <v>80</v>
      </c>
      <c r="U94" s="10" t="s">
        <v>1820</v>
      </c>
      <c r="V94" s="5"/>
      <c r="W94" s="5"/>
      <c r="X94" s="5"/>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c r="DQ94" s="1"/>
      <c r="DR94" s="1"/>
      <c r="DS94" s="1"/>
      <c r="DT94" s="1"/>
      <c r="DU94" s="1"/>
      <c r="DV94" s="1"/>
      <c r="DW94" s="1"/>
      <c r="DX94" s="1"/>
      <c r="DY94" s="1"/>
      <c r="DZ94" s="1"/>
      <c r="EA94" s="1"/>
      <c r="EB94" s="1"/>
      <c r="EC94" s="1"/>
      <c r="ED94" s="1"/>
      <c r="EE94" s="1"/>
      <c r="EF94" s="1"/>
      <c r="LJ94" t="str">
        <f t="shared" si="1"/>
        <v/>
      </c>
    </row>
    <row r="95" spans="1:322" ht="15" customHeight="1" x14ac:dyDescent="0.25">
      <c r="A95" s="19" t="s">
        <v>175</v>
      </c>
      <c r="B95" s="58" t="s">
        <v>176</v>
      </c>
      <c r="C95" s="46" t="s">
        <v>9</v>
      </c>
      <c r="D95" s="23" t="s">
        <v>177</v>
      </c>
      <c r="E95" s="40" t="s">
        <v>1718</v>
      </c>
      <c r="F95" s="1"/>
      <c r="G95" s="1"/>
      <c r="H95" s="5" t="s">
        <v>521</v>
      </c>
      <c r="I95" s="5" t="s">
        <v>522</v>
      </c>
      <c r="J95" s="5">
        <f>$J$90</f>
        <v>300</v>
      </c>
      <c r="K95" s="5" t="str">
        <f>INDEX(rngUnitSettings,MATCH("Length",INDEX(rngUnitSettings,,1),0),2)</f>
        <v>mm</v>
      </c>
      <c r="L95" s="10" t="s">
        <v>1795</v>
      </c>
      <c r="N95" s="5" t="str">
        <f>IF(INDEX(rngSystemSettings,MATCH("Geometry.Type",INDEX(rngSystemSettings,0,1),0),2)="Circle","",IF(INDEX(rngSystemSettings,MATCH("Geometry.Type",INDEX(rngSystemSettings,0,1),0),2)="HollowRectangle",IF(INDEX(rngHollowRectangleGeometry,20,1)="","",INDEX(rngSystemSettings,MATCH("Geometry.Type",INDEX(rngSystemSettings,0,1),0),2)&amp;"."&amp;INDEX(rngHollowRectangleGeometry,20,1)),IF(INDEX(rngSystemSettings,MATCH("Geometry.Type",INDEX(rngSystemSettings,0,1),0),2)="RectSet",IF(INDEX(rngRectSetGeometry,18,1)="","",INDEX(rngSystemSettings,MATCH("Geometry.Type",INDEX(rngSystemSettings,0,1),0),2)&amp;"."&amp;INDEX(rngRectSetGeometry,18,1)),IF(INDEX(rngSystemSettings,MATCH("Geometry.Type",INDEX(rngSystemSettings,0,1),0),2)="RoundedRectangle","",NA()))))</f>
        <v>RectSet.R2.Top</v>
      </c>
      <c r="O95" s="5" t="str">
        <f>IF(INDEX(rngSystemSettings,MATCH("Geometry.Type",INDEX(rngSystemSettings,0,1),0),2)="Circle","",IF(INDEX(rngSystemSettings,MATCH("Geometry.Type",INDEX(rngSystemSettings,0,1),0),2)="HollowRectangle",IF(INDEX(rngHollowRectangleGeometry,20,1)="","",INDEX(rngHollowRectangleGeometry,20,2)),IF(INDEX(rngSystemSettings,MATCH("Geometry.Type",INDEX(rngSystemSettings,0,1),0),2)="RectSet",IF(INDEX(rngRectSetGeometry,18,1)="","",INDEX(rngRectSetGeometry,18,2)),IF(INDEX(rngSystemSettings,MATCH("Geometry.Type",INDEX(rngSystemSettings,0,1),0),2)="RoundedRectangle","",NA()))))</f>
        <v>R2: сверху</v>
      </c>
      <c r="P95" s="48">
        <v>40</v>
      </c>
      <c r="Q95" s="48">
        <v>32</v>
      </c>
      <c r="R95" s="48">
        <v>5</v>
      </c>
      <c r="S95" s="48">
        <v>80</v>
      </c>
      <c r="T95" s="48">
        <v>80</v>
      </c>
      <c r="U95" s="10" t="s">
        <v>1820</v>
      </c>
      <c r="V95" s="5"/>
      <c r="W95" s="5"/>
      <c r="X95" s="5"/>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c r="DQ95" s="1"/>
      <c r="DR95" s="1"/>
      <c r="DS95" s="1"/>
      <c r="DT95" s="1"/>
      <c r="DU95" s="1"/>
      <c r="DV95" s="1"/>
      <c r="DW95" s="1"/>
      <c r="DX95" s="1"/>
      <c r="DY95" s="1"/>
      <c r="DZ95" s="1"/>
      <c r="EA95" s="1"/>
      <c r="EB95" s="1"/>
      <c r="EC95" s="1"/>
      <c r="ED95" s="1"/>
      <c r="EE95" s="1"/>
      <c r="EF95" s="1"/>
      <c r="LJ95" t="str">
        <f t="shared" si="1"/>
        <v/>
      </c>
    </row>
    <row r="96" spans="1:322" ht="15" customHeight="1" x14ac:dyDescent="0.25">
      <c r="A96" s="19" t="s">
        <v>178</v>
      </c>
      <c r="B96" s="58" t="s">
        <v>179</v>
      </c>
      <c r="C96" s="46" t="s">
        <v>9</v>
      </c>
      <c r="D96" s="23" t="s">
        <v>180</v>
      </c>
      <c r="E96" s="40" t="s">
        <v>1718</v>
      </c>
      <c r="F96" s="1"/>
      <c r="G96" s="1"/>
      <c r="N96" s="5" t="str">
        <f>IF(INDEX(rngSystemSettings,MATCH("Geometry.Type",INDEX(rngSystemSettings,0,1),0),2)="Circle","",IF(INDEX(rngSystemSettings,MATCH("Geometry.Type",INDEX(rngSystemSettings,0,1),0),2)="HollowRectangle",IF(INDEX(rngHollowRectangleGeometry,21,1)="","",INDEX(rngSystemSettings,MATCH("Geometry.Type",INDEX(rngSystemSettings,0,1),0),2)&amp;"."&amp;INDEX(rngHollowRectangleGeometry,21,1)),IF(INDEX(rngSystemSettings,MATCH("Geometry.Type",INDEX(rngSystemSettings,0,1),0),2)="RectSet",IF(INDEX(rngRectSetGeometry,19,1)="","",INDEX(rngSystemSettings,MATCH("Geometry.Type",INDEX(rngSystemSettings,0,1),0),2)&amp;"."&amp;INDEX(rngRectSetGeometry,19,1)),IF(INDEX(rngSystemSettings,MATCH("Geometry.Type",INDEX(rngSystemSettings,0,1),0),2)="RoundedRectangle","",NA()))))</f>
        <v>RectSet.R2.Bottom</v>
      </c>
      <c r="O96" s="5" t="str">
        <f>IF(INDEX(rngSystemSettings,MATCH("Geometry.Type",INDEX(rngSystemSettings,0,1),0),2)="Circle","",IF(INDEX(rngSystemSettings,MATCH("Geometry.Type",INDEX(rngSystemSettings,0,1),0),2)="HollowRectangle",IF(INDEX(rngHollowRectangleGeometry,21,1)="","",INDEX(rngHollowRectangleGeometry,21,2)),IF(INDEX(rngSystemSettings,MATCH("Geometry.Type",INDEX(rngSystemSettings,0,1),0),2)="RectSet",IF(INDEX(rngRectSetGeometry,19,1)="","",INDEX(rngRectSetGeometry,19,2)),IF(INDEX(rngSystemSettings,MATCH("Geometry.Type",INDEX(rngSystemSettings,0,1),0),2)="RoundedRectangle","",NA()))))</f>
        <v>R2: снизу</v>
      </c>
      <c r="P96" s="48">
        <v>40</v>
      </c>
      <c r="Q96" s="48">
        <v>32</v>
      </c>
      <c r="R96" s="48">
        <v>5</v>
      </c>
      <c r="S96" s="48">
        <v>80</v>
      </c>
      <c r="T96" s="48">
        <v>80</v>
      </c>
      <c r="U96" s="10" t="s">
        <v>1820</v>
      </c>
      <c r="V96" s="5"/>
      <c r="W96" s="5"/>
      <c r="X96" s="5"/>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c r="DQ96" s="1"/>
      <c r="DR96" s="1"/>
      <c r="DS96" s="1"/>
      <c r="DT96" s="1"/>
      <c r="DU96" s="1"/>
      <c r="DV96" s="1"/>
      <c r="DW96" s="1"/>
      <c r="DX96" s="1"/>
      <c r="DY96" s="1"/>
      <c r="DZ96" s="1"/>
      <c r="EA96" s="1"/>
      <c r="EB96" s="1"/>
      <c r="EC96" s="1"/>
      <c r="ED96" s="1"/>
      <c r="EE96" s="1"/>
      <c r="EF96" s="1"/>
      <c r="LJ96" t="str">
        <f t="shared" si="1"/>
        <v/>
      </c>
    </row>
    <row r="97" spans="1:322" ht="15" customHeight="1" x14ac:dyDescent="0.25">
      <c r="A97" s="19" t="s">
        <v>181</v>
      </c>
      <c r="B97" s="58" t="s">
        <v>182</v>
      </c>
      <c r="C97" s="46" t="s">
        <v>9</v>
      </c>
      <c r="D97" s="23" t="s">
        <v>183</v>
      </c>
      <c r="E97" s="40" t="s">
        <v>1718</v>
      </c>
      <c r="F97" s="1"/>
      <c r="G97" s="1"/>
      <c r="H97" s="66" t="s">
        <v>1827</v>
      </c>
      <c r="I97" s="67"/>
      <c r="J97" s="67"/>
      <c r="K97" s="67"/>
      <c r="L97" s="67"/>
      <c r="N97" s="5" t="str">
        <f>IF(INDEX(rngSystemSettings,MATCH("Geometry.Type",INDEX(rngSystemSettings,0,1),0),2)="Circle","",IF(INDEX(rngSystemSettings,MATCH("Geometry.Type",INDEX(rngSystemSettings,0,1),0),2)="HollowRectangle",IF(INDEX(rngHollowRectangleGeometry,22,1)="","",INDEX(rngSystemSettings,MATCH("Geometry.Type",INDEX(rngSystemSettings,0,1),0),2)&amp;"."&amp;INDEX(rngHollowRectangleGeometry,22,1)),IF(INDEX(rngSystemSettings,MATCH("Geometry.Type",INDEX(rngSystemSettings,0,1),0),2)="RectSet",IF(INDEX(rngRectSetGeometry,20,1)="","",INDEX(rngSystemSettings,MATCH("Geometry.Type",INDEX(rngSystemSettings,0,1),0),2)&amp;"."&amp;INDEX(rngRectSetGeometry,20,1)),IF(INDEX(rngSystemSettings,MATCH("Geometry.Type",INDEX(rngSystemSettings,0,1),0),2)="RoundedRectangle","",NA()))))</f>
        <v>RectSet.R2.Left</v>
      </c>
      <c r="O97" s="5" t="str">
        <f>IF(INDEX(rngSystemSettings,MATCH("Geometry.Type",INDEX(rngSystemSettings,0,1),0),2)="Circle","",IF(INDEX(rngSystemSettings,MATCH("Geometry.Type",INDEX(rngSystemSettings,0,1),0),2)="HollowRectangle",IF(INDEX(rngHollowRectangleGeometry,22,1)="","",INDEX(rngHollowRectangleGeometry,22,2)),IF(INDEX(rngSystemSettings,MATCH("Geometry.Type",INDEX(rngSystemSettings,0,1),0),2)="RectSet",IF(INDEX(rngRectSetGeometry,20,1)="","",INDEX(rngRectSetGeometry,20,2)),IF(INDEX(rngSystemSettings,MATCH("Geometry.Type",INDEX(rngSystemSettings,0,1),0),2)="RoundedRectangle","",NA()))))</f>
        <v>R2: слева</v>
      </c>
      <c r="P97" s="48">
        <v>40</v>
      </c>
      <c r="Q97" s="48">
        <v>32</v>
      </c>
      <c r="R97" s="48">
        <v>2</v>
      </c>
      <c r="S97" s="48">
        <v>80</v>
      </c>
      <c r="T97" s="48">
        <v>80</v>
      </c>
      <c r="U97" s="10" t="s">
        <v>1820</v>
      </c>
      <c r="V97" s="5"/>
      <c r="W97" s="5"/>
      <c r="X97" s="5"/>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c r="DQ97" s="1"/>
      <c r="DR97" s="1"/>
      <c r="DS97" s="1"/>
      <c r="DT97" s="1"/>
      <c r="DU97" s="1"/>
      <c r="DV97" s="1"/>
      <c r="DW97" s="1"/>
      <c r="DX97" s="1"/>
      <c r="DY97" s="1"/>
      <c r="DZ97" s="1"/>
      <c r="EA97" s="1"/>
      <c r="EB97" s="1"/>
      <c r="EC97" s="1"/>
      <c r="ED97" s="1"/>
      <c r="EE97" s="1"/>
      <c r="EF97" s="1"/>
      <c r="LJ97" t="str">
        <f t="shared" si="1"/>
        <v/>
      </c>
    </row>
    <row r="98" spans="1:322" ht="15" customHeight="1" x14ac:dyDescent="0.25">
      <c r="A98" s="20" t="s">
        <v>184</v>
      </c>
      <c r="B98" s="21"/>
      <c r="C98" s="21"/>
      <c r="D98" s="24"/>
      <c r="E98" s="21"/>
      <c r="F98" s="1"/>
      <c r="G98" s="1"/>
      <c r="H98" s="4" t="s">
        <v>1790</v>
      </c>
      <c r="I98" s="65" t="s">
        <v>498</v>
      </c>
      <c r="J98" s="65"/>
      <c r="K98" s="65"/>
      <c r="L98" s="65"/>
      <c r="N98" s="5" t="str">
        <f>IF(INDEX(rngSystemSettings,MATCH("Geometry.Type",INDEX(rngSystemSettings,0,1),0),2)="Circle","",IF(INDEX(rngSystemSettings,MATCH("Geometry.Type",INDEX(rngSystemSettings,0,1),0),2)="HollowRectangle",IF(INDEX(rngHollowRectangleGeometry,23,1)="","",INDEX(rngSystemSettings,MATCH("Geometry.Type",INDEX(rngSystemSettings,0,1),0),2)&amp;"."&amp;INDEX(rngHollowRectangleGeometry,23,1)),IF(INDEX(rngSystemSettings,MATCH("Geometry.Type",INDEX(rngSystemSettings,0,1),0),2)="RectSet",IF(INDEX(rngRectSetGeometry,21,1)="","",INDEX(rngSystemSettings,MATCH("Geometry.Type",INDEX(rngSystemSettings,0,1),0),2)&amp;"."&amp;INDEX(rngRectSetGeometry,21,1)),IF(INDEX(rngSystemSettings,MATCH("Geometry.Type",INDEX(rngSystemSettings,0,1),0),2)="RoundedRectangle","",NA()))))</f>
        <v>RectSet.R2.Right</v>
      </c>
      <c r="O98" s="5" t="str">
        <f>IF(INDEX(rngSystemSettings,MATCH("Geometry.Type",INDEX(rngSystemSettings,0,1),0),2)="Circle","",IF(INDEX(rngSystemSettings,MATCH("Geometry.Type",INDEX(rngSystemSettings,0,1),0),2)="HollowRectangle",IF(INDEX(rngHollowRectangleGeometry,23,1)="","",INDEX(rngHollowRectangleGeometry,23,2)),IF(INDEX(rngSystemSettings,MATCH("Geometry.Type",INDEX(rngSystemSettings,0,1),0),2)="RectSet",IF(INDEX(rngRectSetGeometry,21,1)="","",INDEX(rngRectSetGeometry,21,2)),IF(INDEX(rngSystemSettings,MATCH("Geometry.Type",INDEX(rngSystemSettings,0,1),0),2)="RoundedRectangle","",NA()))))</f>
        <v>R2: справа</v>
      </c>
      <c r="P98" s="48">
        <v>40</v>
      </c>
      <c r="Q98" s="48">
        <v>32</v>
      </c>
      <c r="R98" s="48">
        <v>2</v>
      </c>
      <c r="S98" s="48">
        <v>80</v>
      </c>
      <c r="T98" s="48">
        <v>80</v>
      </c>
      <c r="U98" s="10" t="s">
        <v>1820</v>
      </c>
      <c r="V98" s="5"/>
      <c r="W98" s="5"/>
      <c r="X98" s="5"/>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c r="DQ98" s="1"/>
      <c r="DR98" s="1"/>
      <c r="DS98" s="1"/>
      <c r="DT98" s="1"/>
      <c r="DU98" s="1"/>
      <c r="DV98" s="1"/>
      <c r="DW98" s="1"/>
      <c r="DX98" s="1"/>
      <c r="DY98" s="1"/>
      <c r="DZ98" s="1"/>
      <c r="EA98" s="1"/>
      <c r="EB98" s="1"/>
      <c r="EC98" s="1"/>
      <c r="ED98" s="1"/>
      <c r="EE98" s="1"/>
      <c r="EF98" s="1"/>
      <c r="LJ98" t="str">
        <f t="shared" si="1"/>
        <v/>
      </c>
    </row>
    <row r="99" spans="1:322" ht="15" customHeight="1" x14ac:dyDescent="0.25">
      <c r="A99" s="19" t="s">
        <v>185</v>
      </c>
      <c r="B99" s="58">
        <v>9.9999999999999995E-7</v>
      </c>
      <c r="C99" s="46" t="str">
        <f>INDEX(rngUnitSettings,MATCH("Area",INDEX(rngUnitSettings,,1),0),2)</f>
        <v>mm2</v>
      </c>
      <c r="D99" s="23" t="s">
        <v>186</v>
      </c>
      <c r="E99" s="40" t="s">
        <v>1718</v>
      </c>
      <c r="F99" s="1"/>
      <c r="G99" s="1"/>
      <c r="H99" s="6" t="s">
        <v>499</v>
      </c>
      <c r="I99" s="6" t="s">
        <v>1</v>
      </c>
      <c r="J99" s="6" t="s">
        <v>2</v>
      </c>
      <c r="K99" s="6" t="s">
        <v>3</v>
      </c>
      <c r="L99" s="7" t="s">
        <v>4</v>
      </c>
      <c r="N99" s="5"/>
      <c r="O99" s="5"/>
      <c r="P99" s="5"/>
      <c r="Q99" s="5"/>
      <c r="R99" s="5"/>
      <c r="S99" s="5"/>
      <c r="T99" s="5"/>
      <c r="U99" s="5"/>
      <c r="V99" s="5"/>
      <c r="W99" s="5"/>
      <c r="X99" s="5"/>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c r="DQ99" s="1"/>
      <c r="DR99" s="1"/>
      <c r="DS99" s="1"/>
      <c r="DT99" s="1"/>
      <c r="DU99" s="1"/>
      <c r="DV99" s="1"/>
      <c r="DW99" s="1"/>
      <c r="DX99" s="1"/>
      <c r="DY99" s="1"/>
      <c r="DZ99" s="1"/>
      <c r="EA99" s="1"/>
      <c r="EB99" s="1"/>
      <c r="EC99" s="1"/>
      <c r="ED99" s="1"/>
      <c r="EE99" s="1"/>
      <c r="EF99" s="1"/>
      <c r="LJ99" t="str">
        <f t="shared" si="1"/>
        <v/>
      </c>
    </row>
    <row r="100" spans="1:322" ht="15" customHeight="1" x14ac:dyDescent="0.25">
      <c r="A100" s="20" t="s">
        <v>187</v>
      </c>
      <c r="B100" s="21"/>
      <c r="C100" s="21"/>
      <c r="D100" s="24"/>
      <c r="E100" s="21"/>
      <c r="F100" s="1"/>
      <c r="G100" s="1"/>
      <c r="H100" s="8" t="s">
        <v>500</v>
      </c>
      <c r="I100" s="8" t="s">
        <v>501</v>
      </c>
      <c r="J100" s="8" t="s">
        <v>502</v>
      </c>
      <c r="K100" s="8" t="s">
        <v>503</v>
      </c>
      <c r="L100" s="9" t="s">
        <v>504</v>
      </c>
      <c r="N100" s="4" t="s">
        <v>523</v>
      </c>
      <c r="O100" s="65" t="s">
        <v>1821</v>
      </c>
      <c r="P100" s="65"/>
      <c r="Q100" s="65"/>
      <c r="R100" s="65"/>
      <c r="S100" s="65"/>
      <c r="T100" s="65"/>
      <c r="U100" s="65"/>
      <c r="V100" s="65"/>
      <c r="W100" s="65"/>
      <c r="X100" s="65"/>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c r="DQ100" s="1"/>
      <c r="DR100" s="1"/>
      <c r="DS100" s="1"/>
      <c r="DT100" s="1"/>
      <c r="DU100" s="1"/>
      <c r="DV100" s="1"/>
      <c r="DW100" s="1"/>
      <c r="DX100" s="1"/>
      <c r="DY100" s="1"/>
      <c r="DZ100" s="1"/>
      <c r="EA100" s="1"/>
      <c r="EB100" s="1"/>
      <c r="EC100" s="1"/>
      <c r="ED100" s="1"/>
      <c r="EE100" s="1"/>
      <c r="EF100" s="1"/>
      <c r="LJ100" t="str">
        <f t="shared" si="1"/>
        <v/>
      </c>
    </row>
    <row r="101" spans="1:322" ht="15" customHeight="1" x14ac:dyDescent="0.25">
      <c r="A101" s="19" t="s">
        <v>188</v>
      </c>
      <c r="B101" s="58" t="s">
        <v>189</v>
      </c>
      <c r="C101" s="46" t="s">
        <v>9</v>
      </c>
      <c r="D101" s="23" t="s">
        <v>190</v>
      </c>
      <c r="E101" s="40" t="s">
        <v>1718</v>
      </c>
      <c r="F101" s="1"/>
      <c r="G101" s="1"/>
      <c r="H101" s="5" t="s">
        <v>546</v>
      </c>
      <c r="I101" s="5" t="s">
        <v>547</v>
      </c>
      <c r="J101" s="48" t="s">
        <v>548</v>
      </c>
      <c r="K101" s="5" t="s">
        <v>540</v>
      </c>
      <c r="L101" s="10" t="s">
        <v>549</v>
      </c>
      <c r="N101" s="6" t="s">
        <v>499</v>
      </c>
      <c r="O101" s="6" t="s">
        <v>509</v>
      </c>
      <c r="P101" s="6" t="s">
        <v>524</v>
      </c>
      <c r="Q101" s="6" t="s">
        <v>525</v>
      </c>
      <c r="R101" s="6" t="s">
        <v>526</v>
      </c>
      <c r="S101" s="6" t="s">
        <v>527</v>
      </c>
      <c r="T101" s="6" t="s">
        <v>528</v>
      </c>
      <c r="U101" s="6" t="s">
        <v>529</v>
      </c>
      <c r="V101" s="6" t="s">
        <v>530</v>
      </c>
      <c r="W101" s="6" t="s">
        <v>531</v>
      </c>
      <c r="X101" s="7" t="s">
        <v>4</v>
      </c>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c r="DQ101" s="1"/>
      <c r="DR101" s="1"/>
      <c r="DS101" s="1"/>
      <c r="DT101" s="1"/>
      <c r="DU101" s="1"/>
      <c r="DV101" s="1"/>
      <c r="DW101" s="1"/>
      <c r="DX101" s="1"/>
      <c r="DY101" s="1"/>
      <c r="DZ101" s="1"/>
      <c r="EA101" s="1"/>
      <c r="EB101" s="1"/>
      <c r="EC101" s="1"/>
      <c r="ED101" s="1"/>
      <c r="EE101" s="1"/>
      <c r="EF101" s="1"/>
      <c r="LJ101" t="str">
        <f t="shared" si="1"/>
        <v/>
      </c>
    </row>
    <row r="102" spans="1:322" ht="15" customHeight="1" x14ac:dyDescent="0.25">
      <c r="A102" s="19" t="s">
        <v>191</v>
      </c>
      <c r="B102" s="58" t="s">
        <v>8</v>
      </c>
      <c r="C102" s="46" t="s">
        <v>9</v>
      </c>
      <c r="D102" s="23" t="s">
        <v>192</v>
      </c>
      <c r="E102" s="40" t="s">
        <v>1718</v>
      </c>
      <c r="F102" s="1"/>
      <c r="G102" s="1"/>
      <c r="H102" s="5" t="s">
        <v>550</v>
      </c>
      <c r="I102" s="5" t="s">
        <v>551</v>
      </c>
      <c r="J102" s="48">
        <v>550</v>
      </c>
      <c r="K102" s="5" t="str">
        <f>INDEX(rngUnitSettings,MATCH("Length",INDEX(rngUnitSettings,,1),0),2)</f>
        <v>mm</v>
      </c>
      <c r="L102" s="10" t="s">
        <v>552</v>
      </c>
      <c r="N102" s="8" t="s">
        <v>500</v>
      </c>
      <c r="O102" s="8" t="s">
        <v>501</v>
      </c>
      <c r="P102" s="8" t="s">
        <v>532</v>
      </c>
      <c r="Q102" s="8" t="s">
        <v>533</v>
      </c>
      <c r="R102" s="8" t="s">
        <v>534</v>
      </c>
      <c r="S102" s="8" t="s">
        <v>535</v>
      </c>
      <c r="T102" s="8" t="s">
        <v>536</v>
      </c>
      <c r="U102" s="8" t="s">
        <v>537</v>
      </c>
      <c r="V102" s="8" t="s">
        <v>538</v>
      </c>
      <c r="W102" s="8" t="s">
        <v>539</v>
      </c>
      <c r="X102" s="9" t="s">
        <v>504</v>
      </c>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c r="DQ102" s="1"/>
      <c r="DR102" s="1"/>
      <c r="DS102" s="1"/>
      <c r="DT102" s="1"/>
      <c r="DU102" s="1"/>
      <c r="DV102" s="1"/>
      <c r="DW102" s="1"/>
      <c r="DX102" s="1"/>
      <c r="DY102" s="1"/>
      <c r="DZ102" s="1"/>
      <c r="EA102" s="1"/>
      <c r="EB102" s="1"/>
      <c r="EC102" s="1"/>
      <c r="ED102" s="1"/>
      <c r="EE102" s="1"/>
      <c r="EF102" s="1"/>
      <c r="LJ102" t="str">
        <f t="shared" si="1"/>
        <v/>
      </c>
    </row>
    <row r="103" spans="1:322" ht="15" customHeight="1" x14ac:dyDescent="0.25">
      <c r="A103" s="19" t="s">
        <v>193</v>
      </c>
      <c r="B103" s="58" t="s">
        <v>194</v>
      </c>
      <c r="C103" s="46" t="s">
        <v>9</v>
      </c>
      <c r="D103" s="23" t="s">
        <v>195</v>
      </c>
      <c r="E103" s="40" t="s">
        <v>1718</v>
      </c>
      <c r="F103" s="1"/>
      <c r="G103" s="1"/>
      <c r="H103" s="5" t="s">
        <v>553</v>
      </c>
      <c r="I103" s="5" t="s">
        <v>554</v>
      </c>
      <c r="J103" s="48">
        <v>250</v>
      </c>
      <c r="K103" s="5" t="str">
        <f>INDEX(rngUnitSettings,MATCH("Length",INDEX(rngUnitSettings,,1),0),2)</f>
        <v>mm</v>
      </c>
      <c r="L103" s="10" t="s">
        <v>555</v>
      </c>
      <c r="N103" s="11" t="s">
        <v>519</v>
      </c>
      <c r="O103" s="11" t="s">
        <v>520</v>
      </c>
      <c r="P103" s="11" t="str">
        <f>INDEX(rngUnitSettings,MATCH("Length",INDEX(rngUnitSettings,,1),0),2)</f>
        <v>mm</v>
      </c>
      <c r="Q103" s="11" t="str">
        <f>INDEX(rngUnitSettings,MATCH("Length",INDEX(rngUnitSettings,,1),0),2)</f>
        <v>mm</v>
      </c>
      <c r="R103" s="11" t="s">
        <v>540</v>
      </c>
      <c r="S103" s="11" t="s">
        <v>540</v>
      </c>
      <c r="T103" s="11" t="str">
        <f>INDEX(rngUnitSettings,MATCH("Length",INDEX(rngUnitSettings,,1),0),2)</f>
        <v>mm</v>
      </c>
      <c r="U103" s="11" t="str">
        <f>INDEX(rngUnitSettings,MATCH("Length",INDEX(rngUnitSettings,,1),0),2)</f>
        <v>mm</v>
      </c>
      <c r="V103" s="11" t="s">
        <v>540</v>
      </c>
      <c r="W103" s="11" t="s">
        <v>540</v>
      </c>
      <c r="X103" s="12"/>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c r="DQ103" s="1"/>
      <c r="DR103" s="1"/>
      <c r="DS103" s="1"/>
      <c r="DT103" s="1"/>
      <c r="DU103" s="1"/>
      <c r="DV103" s="1"/>
      <c r="DW103" s="1"/>
      <c r="DX103" s="1"/>
      <c r="DY103" s="1"/>
      <c r="DZ103" s="1"/>
      <c r="EA103" s="1"/>
      <c r="EB103" s="1"/>
      <c r="EC103" s="1"/>
      <c r="ED103" s="1"/>
      <c r="EE103" s="1"/>
      <c r="EF103" s="1"/>
      <c r="LJ103" t="str">
        <f t="shared" si="1"/>
        <v/>
      </c>
    </row>
    <row r="104" spans="1:322" ht="15" customHeight="1" x14ac:dyDescent="0.25">
      <c r="A104" s="19" t="s">
        <v>196</v>
      </c>
      <c r="B104" s="58" t="s">
        <v>8</v>
      </c>
      <c r="C104" s="46" t="s">
        <v>9</v>
      </c>
      <c r="D104" s="23" t="s">
        <v>197</v>
      </c>
      <c r="E104" s="40" t="s">
        <v>1718</v>
      </c>
      <c r="F104" s="1"/>
      <c r="G104" s="1"/>
      <c r="H104" s="5" t="s">
        <v>556</v>
      </c>
      <c r="I104" s="5" t="s">
        <v>557</v>
      </c>
      <c r="J104" s="48">
        <v>250</v>
      </c>
      <c r="K104" s="5" t="str">
        <f>INDEX(rngUnitSettings,MATCH("Length",INDEX(rngUnitSettings,,1),0),2)</f>
        <v>mm</v>
      </c>
      <c r="L104" s="10" t="s">
        <v>558</v>
      </c>
      <c r="N104" s="5" t="str">
        <f>$N$91&amp;""</f>
        <v>RectSet.R1.Top</v>
      </c>
      <c r="O104" s="5" t="str">
        <f>$O$91&amp;""</f>
        <v>R1: сверху</v>
      </c>
      <c r="P104" s="48"/>
      <c r="Q104" s="48">
        <v>0</v>
      </c>
      <c r="R104" s="48" t="s">
        <v>541</v>
      </c>
      <c r="S104" s="48" t="s">
        <v>542</v>
      </c>
      <c r="T104" s="48"/>
      <c r="U104" s="48">
        <v>0</v>
      </c>
      <c r="V104" s="48" t="s">
        <v>541</v>
      </c>
      <c r="W104" s="48" t="s">
        <v>542</v>
      </c>
      <c r="X104" s="10" t="s">
        <v>1822</v>
      </c>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c r="DQ104" s="1"/>
      <c r="DR104" s="1"/>
      <c r="DS104" s="1"/>
      <c r="DT104" s="1"/>
      <c r="DU104" s="1"/>
      <c r="DV104" s="1"/>
      <c r="DW104" s="1"/>
      <c r="DX104" s="1"/>
      <c r="DY104" s="1"/>
      <c r="DZ104" s="1"/>
      <c r="EA104" s="1"/>
      <c r="EB104" s="1"/>
      <c r="EC104" s="1"/>
      <c r="ED104" s="1"/>
      <c r="EE104" s="1"/>
      <c r="EF104" s="1"/>
      <c r="LJ104" t="str">
        <f t="shared" si="1"/>
        <v/>
      </c>
    </row>
    <row r="105" spans="1:322" ht="15" customHeight="1" x14ac:dyDescent="0.25">
      <c r="A105" s="19" t="s">
        <v>198</v>
      </c>
      <c r="B105" s="58" t="s">
        <v>8</v>
      </c>
      <c r="C105" s="46" t="s">
        <v>9</v>
      </c>
      <c r="D105" s="23" t="s">
        <v>199</v>
      </c>
      <c r="E105" s="40" t="s">
        <v>1718</v>
      </c>
      <c r="F105" s="1"/>
      <c r="G105" s="1"/>
      <c r="H105" s="5" t="s">
        <v>559</v>
      </c>
      <c r="I105" s="5" t="s">
        <v>560</v>
      </c>
      <c r="J105" s="48">
        <v>600</v>
      </c>
      <c r="K105" s="5" t="str">
        <f>INDEX(rngUnitSettings,MATCH("Length",INDEX(rngUnitSettings,,1),0),2)</f>
        <v>mm</v>
      </c>
      <c r="L105" s="10" t="s">
        <v>561</v>
      </c>
      <c r="N105" s="5" t="str">
        <f>$N$92&amp;""</f>
        <v>RectSet.R1.Bottom</v>
      </c>
      <c r="O105" s="5" t="str">
        <f>$O$92&amp;""</f>
        <v>R1: снизу</v>
      </c>
      <c r="P105" s="48"/>
      <c r="Q105" s="48">
        <v>0</v>
      </c>
      <c r="R105" s="48" t="s">
        <v>541</v>
      </c>
      <c r="S105" s="48" t="s">
        <v>542</v>
      </c>
      <c r="T105" s="48"/>
      <c r="U105" s="48">
        <v>0</v>
      </c>
      <c r="V105" s="48" t="s">
        <v>541</v>
      </c>
      <c r="W105" s="48" t="s">
        <v>542</v>
      </c>
      <c r="X105" s="10" t="s">
        <v>1822</v>
      </c>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c r="DQ105" s="1"/>
      <c r="DR105" s="1"/>
      <c r="DS105" s="1"/>
      <c r="DT105" s="1"/>
      <c r="DU105" s="1"/>
      <c r="DV105" s="1"/>
      <c r="DW105" s="1"/>
      <c r="DX105" s="1"/>
      <c r="DY105" s="1"/>
      <c r="DZ105" s="1"/>
      <c r="EA105" s="1"/>
      <c r="EB105" s="1"/>
      <c r="EC105" s="1"/>
      <c r="ED105" s="1"/>
      <c r="EE105" s="1"/>
      <c r="EF105" s="1"/>
      <c r="LJ105" t="str">
        <f t="shared" si="1"/>
        <v/>
      </c>
    </row>
    <row r="106" spans="1:322" ht="15" customHeight="1" x14ac:dyDescent="0.25">
      <c r="A106" s="19" t="s">
        <v>200</v>
      </c>
      <c r="B106" s="58" t="s">
        <v>201</v>
      </c>
      <c r="C106" s="46" t="s">
        <v>9</v>
      </c>
      <c r="D106" s="23" t="s">
        <v>202</v>
      </c>
      <c r="E106" s="40" t="s">
        <v>1718</v>
      </c>
      <c r="F106" s="1"/>
      <c r="G106" s="1"/>
      <c r="H106" s="5" t="s">
        <v>562</v>
      </c>
      <c r="I106" s="5" t="s">
        <v>563</v>
      </c>
      <c r="J106" s="48">
        <v>0</v>
      </c>
      <c r="K106" s="5" t="str">
        <f>INDEX(rngUnitSettings,MATCH("Length",INDEX(rngUnitSettings,,1),0),2)</f>
        <v>mm</v>
      </c>
      <c r="L106" s="10" t="s">
        <v>564</v>
      </c>
      <c r="N106" s="5" t="str">
        <f>$N$93&amp;""</f>
        <v>RectSet.R1.Left</v>
      </c>
      <c r="O106" s="5" t="str">
        <f>$O$93&amp;""</f>
        <v>R1: слева</v>
      </c>
      <c r="P106" s="48"/>
      <c r="Q106" s="48">
        <v>0</v>
      </c>
      <c r="R106" s="48" t="s">
        <v>541</v>
      </c>
      <c r="S106" s="48" t="s">
        <v>542</v>
      </c>
      <c r="T106" s="48"/>
      <c r="U106" s="48">
        <v>0</v>
      </c>
      <c r="V106" s="48" t="s">
        <v>541</v>
      </c>
      <c r="W106" s="48" t="s">
        <v>542</v>
      </c>
      <c r="X106" s="10" t="s">
        <v>1822</v>
      </c>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c r="DQ106" s="1"/>
      <c r="DR106" s="1"/>
      <c r="DS106" s="1"/>
      <c r="DT106" s="1"/>
      <c r="DU106" s="1"/>
      <c r="DV106" s="1"/>
      <c r="DW106" s="1"/>
      <c r="DX106" s="1"/>
      <c r="DY106" s="1"/>
      <c r="DZ106" s="1"/>
      <c r="EA106" s="1"/>
      <c r="EB106" s="1"/>
      <c r="EC106" s="1"/>
      <c r="ED106" s="1"/>
      <c r="EE106" s="1"/>
      <c r="EF106" s="1"/>
      <c r="LJ106" t="str">
        <f t="shared" si="1"/>
        <v/>
      </c>
    </row>
    <row r="107" spans="1:322" ht="15" customHeight="1" x14ac:dyDescent="0.25">
      <c r="A107" s="19" t="s">
        <v>203</v>
      </c>
      <c r="B107" s="58" t="s">
        <v>8</v>
      </c>
      <c r="C107" s="46" t="s">
        <v>9</v>
      </c>
      <c r="D107" s="23" t="s">
        <v>204</v>
      </c>
      <c r="E107" s="40" t="s">
        <v>1718</v>
      </c>
      <c r="F107" s="1"/>
      <c r="G107" s="1"/>
      <c r="H107" s="5"/>
      <c r="I107" s="5"/>
      <c r="J107" s="5"/>
      <c r="K107" s="5"/>
      <c r="L107" s="5"/>
      <c r="N107" s="5" t="str">
        <f>$N$94&amp;""</f>
        <v>RectSet.R1.Right</v>
      </c>
      <c r="O107" s="5" t="str">
        <f>$O$94&amp;""</f>
        <v>R1: справа</v>
      </c>
      <c r="P107" s="48"/>
      <c r="Q107" s="48">
        <v>0</v>
      </c>
      <c r="R107" s="48" t="s">
        <v>541</v>
      </c>
      <c r="S107" s="48" t="s">
        <v>542</v>
      </c>
      <c r="T107" s="48"/>
      <c r="U107" s="48">
        <v>0</v>
      </c>
      <c r="V107" s="48" t="s">
        <v>541</v>
      </c>
      <c r="W107" s="48" t="s">
        <v>542</v>
      </c>
      <c r="X107" s="10" t="s">
        <v>1822</v>
      </c>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c r="DQ107" s="1"/>
      <c r="DR107" s="1"/>
      <c r="DS107" s="1"/>
      <c r="DT107" s="1"/>
      <c r="DU107" s="1"/>
      <c r="DV107" s="1"/>
      <c r="DW107" s="1"/>
      <c r="DX107" s="1"/>
      <c r="DY107" s="1"/>
      <c r="DZ107" s="1"/>
      <c r="EA107" s="1"/>
      <c r="EB107" s="1"/>
      <c r="EC107" s="1"/>
      <c r="ED107" s="1"/>
      <c r="EE107" s="1"/>
      <c r="EF107" s="1"/>
      <c r="LJ107" t="str">
        <f t="shared" si="1"/>
        <v/>
      </c>
    </row>
    <row r="108" spans="1:322" ht="15" customHeight="1" x14ac:dyDescent="0.25">
      <c r="A108" s="19" t="s">
        <v>205</v>
      </c>
      <c r="B108" s="58" t="s">
        <v>206</v>
      </c>
      <c r="C108" s="46" t="s">
        <v>9</v>
      </c>
      <c r="D108" s="23" t="s">
        <v>207</v>
      </c>
      <c r="E108" s="40" t="s">
        <v>1718</v>
      </c>
      <c r="F108" s="1"/>
      <c r="G108" s="1"/>
      <c r="H108" s="4" t="s">
        <v>1791</v>
      </c>
      <c r="I108" s="65" t="s">
        <v>1792</v>
      </c>
      <c r="J108" s="65"/>
      <c r="K108" s="65"/>
      <c r="L108" s="65"/>
      <c r="N108" s="5" t="str">
        <f>$N$95&amp;""</f>
        <v>RectSet.R2.Top</v>
      </c>
      <c r="O108" s="5" t="str">
        <f>$O$95&amp;""</f>
        <v>R2: сверху</v>
      </c>
      <c r="P108" s="48"/>
      <c r="Q108" s="48">
        <v>0</v>
      </c>
      <c r="R108" s="48" t="s">
        <v>541</v>
      </c>
      <c r="S108" s="48" t="s">
        <v>542</v>
      </c>
      <c r="T108" s="48"/>
      <c r="U108" s="48">
        <v>0</v>
      </c>
      <c r="V108" s="48" t="s">
        <v>541</v>
      </c>
      <c r="W108" s="48" t="s">
        <v>542</v>
      </c>
      <c r="X108" s="10" t="s">
        <v>1822</v>
      </c>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c r="DQ108" s="1"/>
      <c r="DR108" s="1"/>
      <c r="DS108" s="1"/>
      <c r="DT108" s="1"/>
      <c r="DU108" s="1"/>
      <c r="DV108" s="1"/>
      <c r="DW108" s="1"/>
      <c r="DX108" s="1"/>
      <c r="DY108" s="1"/>
      <c r="DZ108" s="1"/>
      <c r="EA108" s="1"/>
      <c r="EB108" s="1"/>
      <c r="EC108" s="1"/>
      <c r="ED108" s="1"/>
      <c r="EE108" s="1"/>
      <c r="EF108" s="1"/>
      <c r="LJ108" t="str">
        <f t="shared" si="1"/>
        <v/>
      </c>
    </row>
    <row r="109" spans="1:322" ht="15" customHeight="1" x14ac:dyDescent="0.25">
      <c r="A109" s="19" t="s">
        <v>208</v>
      </c>
      <c r="B109" s="58" t="s">
        <v>209</v>
      </c>
      <c r="C109" s="46" t="s">
        <v>9</v>
      </c>
      <c r="D109" s="23" t="s">
        <v>210</v>
      </c>
      <c r="E109" s="40" t="s">
        <v>1718</v>
      </c>
      <c r="F109" s="1"/>
      <c r="G109" s="1"/>
      <c r="H109" s="6" t="s">
        <v>499</v>
      </c>
      <c r="I109" s="6" t="s">
        <v>1793</v>
      </c>
      <c r="J109" s="6" t="s">
        <v>1794</v>
      </c>
      <c r="K109" s="6" t="s">
        <v>3</v>
      </c>
      <c r="L109" s="7" t="s">
        <v>4</v>
      </c>
      <c r="N109" s="5" t="str">
        <f>$N$96&amp;""</f>
        <v>RectSet.R2.Bottom</v>
      </c>
      <c r="O109" s="5" t="str">
        <f>$O$96&amp;""</f>
        <v>R2: снизу</v>
      </c>
      <c r="P109" s="48"/>
      <c r="Q109" s="48">
        <v>0</v>
      </c>
      <c r="R109" s="48" t="s">
        <v>541</v>
      </c>
      <c r="S109" s="48" t="s">
        <v>542</v>
      </c>
      <c r="T109" s="48"/>
      <c r="U109" s="48">
        <v>0</v>
      </c>
      <c r="V109" s="48" t="s">
        <v>541</v>
      </c>
      <c r="W109" s="48" t="s">
        <v>542</v>
      </c>
      <c r="X109" s="10" t="s">
        <v>1822</v>
      </c>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c r="DQ109" s="1"/>
      <c r="DR109" s="1"/>
      <c r="DS109" s="1"/>
      <c r="DT109" s="1"/>
      <c r="DU109" s="1"/>
      <c r="DV109" s="1"/>
      <c r="DW109" s="1"/>
      <c r="DX109" s="1"/>
      <c r="DY109" s="1"/>
      <c r="DZ109" s="1"/>
      <c r="EA109" s="1"/>
      <c r="EB109" s="1"/>
      <c r="EC109" s="1"/>
      <c r="ED109" s="1"/>
      <c r="EE109" s="1"/>
      <c r="EF109" s="1"/>
      <c r="LJ109" t="str">
        <f t="shared" si="1"/>
        <v/>
      </c>
    </row>
    <row r="110" spans="1:322" ht="15" customHeight="1" x14ac:dyDescent="0.25">
      <c r="A110" s="19" t="s">
        <v>211</v>
      </c>
      <c r="B110" s="58" t="s">
        <v>212</v>
      </c>
      <c r="C110" s="46" t="s">
        <v>9</v>
      </c>
      <c r="D110" s="23" t="s">
        <v>213</v>
      </c>
      <c r="E110" s="40" t="s">
        <v>1718</v>
      </c>
      <c r="F110" s="1"/>
      <c r="G110" s="1"/>
      <c r="H110" s="8" t="s">
        <v>500</v>
      </c>
      <c r="I110" s="8" t="s">
        <v>501</v>
      </c>
      <c r="J110" s="8" t="s">
        <v>502</v>
      </c>
      <c r="K110" s="8" t="s">
        <v>503</v>
      </c>
      <c r="L110" s="9" t="s">
        <v>504</v>
      </c>
      <c r="N110" s="5" t="str">
        <f>$N$97&amp;""</f>
        <v>RectSet.R2.Left</v>
      </c>
      <c r="O110" s="5" t="str">
        <f>$O$97&amp;""</f>
        <v>R2: слева</v>
      </c>
      <c r="P110" s="48"/>
      <c r="Q110" s="48">
        <v>0</v>
      </c>
      <c r="R110" s="48" t="s">
        <v>541</v>
      </c>
      <c r="S110" s="48" t="s">
        <v>542</v>
      </c>
      <c r="T110" s="48"/>
      <c r="U110" s="48">
        <v>0</v>
      </c>
      <c r="V110" s="48" t="s">
        <v>541</v>
      </c>
      <c r="W110" s="48" t="s">
        <v>542</v>
      </c>
      <c r="X110" s="10" t="s">
        <v>1822</v>
      </c>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c r="DQ110" s="1"/>
      <c r="DR110" s="1"/>
      <c r="DS110" s="1"/>
      <c r="DT110" s="1"/>
      <c r="DU110" s="1"/>
      <c r="DV110" s="1"/>
      <c r="DW110" s="1"/>
      <c r="DX110" s="1"/>
      <c r="DY110" s="1"/>
      <c r="DZ110" s="1"/>
      <c r="EA110" s="1"/>
      <c r="EB110" s="1"/>
      <c r="EC110" s="1"/>
      <c r="ED110" s="1"/>
      <c r="EE110" s="1"/>
      <c r="EF110" s="1"/>
      <c r="LJ110" t="str">
        <f t="shared" si="1"/>
        <v/>
      </c>
    </row>
    <row r="111" spans="1:322" ht="15" customHeight="1" x14ac:dyDescent="0.25">
      <c r="A111" s="19" t="s">
        <v>214</v>
      </c>
      <c r="B111" s="58" t="s">
        <v>215</v>
      </c>
      <c r="C111" s="46" t="s">
        <v>9</v>
      </c>
      <c r="D111" s="23" t="s">
        <v>216</v>
      </c>
      <c r="E111" s="40" t="s">
        <v>1718</v>
      </c>
      <c r="F111" s="1"/>
      <c r="G111" s="1"/>
      <c r="H111" s="5" t="s">
        <v>565</v>
      </c>
      <c r="I111" s="5" t="s">
        <v>1796</v>
      </c>
      <c r="J111" s="5">
        <f>$J$103</f>
        <v>250</v>
      </c>
      <c r="K111" s="5" t="str">
        <f t="shared" ref="K111:K118" si="2">INDEX(rngUnitSettings,MATCH("Length",INDEX(rngUnitSettings,,1),0),2)</f>
        <v>mm</v>
      </c>
      <c r="L111" s="10" t="s">
        <v>1797</v>
      </c>
      <c r="N111" s="5" t="str">
        <f>$N$98&amp;""</f>
        <v>RectSet.R2.Right</v>
      </c>
      <c r="O111" s="5" t="str">
        <f>$O$98&amp;""</f>
        <v>R2: справа</v>
      </c>
      <c r="P111" s="48"/>
      <c r="Q111" s="48">
        <v>0</v>
      </c>
      <c r="R111" s="48" t="s">
        <v>541</v>
      </c>
      <c r="S111" s="48" t="s">
        <v>542</v>
      </c>
      <c r="T111" s="48"/>
      <c r="U111" s="48">
        <v>0</v>
      </c>
      <c r="V111" s="48" t="s">
        <v>541</v>
      </c>
      <c r="W111" s="48" t="s">
        <v>542</v>
      </c>
      <c r="X111" s="10" t="s">
        <v>1822</v>
      </c>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c r="DQ111" s="1"/>
      <c r="DR111" s="1"/>
      <c r="DS111" s="1"/>
      <c r="DT111" s="1"/>
      <c r="DU111" s="1"/>
      <c r="DV111" s="1"/>
      <c r="DW111" s="1"/>
      <c r="DX111" s="1"/>
      <c r="DY111" s="1"/>
      <c r="DZ111" s="1"/>
      <c r="EA111" s="1"/>
      <c r="EB111" s="1"/>
      <c r="EC111" s="1"/>
      <c r="ED111" s="1"/>
      <c r="EE111" s="1"/>
      <c r="EF111" s="1"/>
      <c r="LJ111" t="str">
        <f t="shared" si="1"/>
        <v/>
      </c>
    </row>
    <row r="112" spans="1:322" ht="15" customHeight="1" x14ac:dyDescent="0.25">
      <c r="A112" s="19" t="s">
        <v>217</v>
      </c>
      <c r="B112" s="58" t="s">
        <v>218</v>
      </c>
      <c r="C112" s="46" t="s">
        <v>9</v>
      </c>
      <c r="D112" s="23" t="s">
        <v>219</v>
      </c>
      <c r="E112" s="40" t="s">
        <v>1718</v>
      </c>
      <c r="F112" s="1"/>
      <c r="G112" s="1"/>
      <c r="H112" s="5" t="s">
        <v>566</v>
      </c>
      <c r="I112" s="5" t="s">
        <v>1798</v>
      </c>
      <c r="J112" s="5">
        <f>$J$103</f>
        <v>250</v>
      </c>
      <c r="K112" s="5" t="str">
        <f t="shared" si="2"/>
        <v>mm</v>
      </c>
      <c r="L112" s="10" t="s">
        <v>1797</v>
      </c>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c r="DQ112" s="1"/>
      <c r="DR112" s="1"/>
      <c r="DS112" s="1"/>
      <c r="DT112" s="1"/>
      <c r="DU112" s="1"/>
      <c r="DV112" s="1"/>
      <c r="DW112" s="1"/>
      <c r="DX112" s="1"/>
      <c r="DY112" s="1"/>
      <c r="DZ112" s="1"/>
      <c r="EA112" s="1"/>
      <c r="EB112" s="1"/>
      <c r="EC112" s="1"/>
      <c r="ED112" s="1"/>
      <c r="EE112" s="1"/>
      <c r="EF112" s="1"/>
      <c r="LJ112" t="str">
        <f t="shared" si="1"/>
        <v/>
      </c>
    </row>
    <row r="113" spans="1:322" ht="15" customHeight="1" x14ac:dyDescent="0.25">
      <c r="A113" s="19" t="s">
        <v>220</v>
      </c>
      <c r="B113" s="58" t="s">
        <v>221</v>
      </c>
      <c r="C113" s="46" t="s">
        <v>9</v>
      </c>
      <c r="D113" s="23" t="s">
        <v>222</v>
      </c>
      <c r="E113" s="40" t="s">
        <v>1718</v>
      </c>
      <c r="F113" s="1"/>
      <c r="G113" s="1"/>
      <c r="H113" s="5" t="s">
        <v>567</v>
      </c>
      <c r="I113" s="5" t="s">
        <v>1799</v>
      </c>
      <c r="J113" s="5">
        <f>$J$102</f>
        <v>550</v>
      </c>
      <c r="K113" s="5" t="str">
        <f t="shared" si="2"/>
        <v>mm</v>
      </c>
      <c r="L113" s="10" t="s">
        <v>1800</v>
      </c>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c r="DQ113" s="1"/>
      <c r="DR113" s="1"/>
      <c r="DS113" s="1"/>
      <c r="DT113" s="1"/>
      <c r="DU113" s="1"/>
      <c r="DV113" s="1"/>
      <c r="DW113" s="1"/>
      <c r="DX113" s="1"/>
      <c r="DY113" s="1"/>
      <c r="DZ113" s="1"/>
      <c r="EA113" s="1"/>
      <c r="EB113" s="1"/>
      <c r="EC113" s="1"/>
      <c r="ED113" s="1"/>
      <c r="EE113" s="1"/>
      <c r="EF113" s="1"/>
      <c r="LJ113" t="str">
        <f t="shared" si="1"/>
        <v/>
      </c>
    </row>
    <row r="114" spans="1:322" ht="15" customHeight="1" x14ac:dyDescent="0.25">
      <c r="A114" s="19" t="s">
        <v>223</v>
      </c>
      <c r="B114" s="58">
        <v>9</v>
      </c>
      <c r="C114" s="46" t="s">
        <v>224</v>
      </c>
      <c r="D114" s="23" t="s">
        <v>225</v>
      </c>
      <c r="E114" s="40" t="s">
        <v>1718</v>
      </c>
      <c r="F114" s="1"/>
      <c r="G114" s="1"/>
      <c r="H114" s="5" t="s">
        <v>568</v>
      </c>
      <c r="I114" s="5" t="s">
        <v>1801</v>
      </c>
      <c r="J114" s="5">
        <f>$J$102</f>
        <v>550</v>
      </c>
      <c r="K114" s="5" t="str">
        <f t="shared" si="2"/>
        <v>mm</v>
      </c>
      <c r="L114" s="10" t="s">
        <v>1800</v>
      </c>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c r="DQ114" s="1"/>
      <c r="DR114" s="1"/>
      <c r="DS114" s="1"/>
      <c r="DT114" s="1"/>
      <c r="DU114" s="1"/>
      <c r="DV114" s="1"/>
      <c r="DW114" s="1"/>
      <c r="DX114" s="1"/>
      <c r="DY114" s="1"/>
      <c r="DZ114" s="1"/>
      <c r="EA114" s="1"/>
      <c r="EB114" s="1"/>
      <c r="EC114" s="1"/>
      <c r="ED114" s="1"/>
      <c r="EE114" s="1"/>
      <c r="EF114" s="1"/>
      <c r="LJ114" t="str">
        <f t="shared" si="1"/>
        <v/>
      </c>
    </row>
    <row r="115" spans="1:322" ht="15" customHeight="1" x14ac:dyDescent="0.25">
      <c r="A115" s="19" t="s">
        <v>226</v>
      </c>
      <c r="B115" s="58">
        <v>5</v>
      </c>
      <c r="C115" s="46" t="s">
        <v>224</v>
      </c>
      <c r="D115" s="23" t="s">
        <v>227</v>
      </c>
      <c r="E115" s="40" t="s">
        <v>1718</v>
      </c>
      <c r="F115" s="1"/>
      <c r="G115" s="1"/>
      <c r="H115" s="5" t="str">
        <f>IF($J$101="Rectangle","","R2.Top")</f>
        <v>R2.Top</v>
      </c>
      <c r="I115" s="5" t="str">
        <f>IF($J$101="Rectangle","","R2: сверху")</f>
        <v>R2: сверху</v>
      </c>
      <c r="J115" s="5">
        <f>IF($J$101="Rectangle","",$J$105)</f>
        <v>600</v>
      </c>
      <c r="K115" s="5" t="str">
        <f t="shared" si="2"/>
        <v>mm</v>
      </c>
      <c r="L115" s="10" t="s">
        <v>1802</v>
      </c>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c r="DQ115" s="1"/>
      <c r="DR115" s="1"/>
      <c r="DS115" s="1"/>
      <c r="DT115" s="1"/>
      <c r="DU115" s="1"/>
      <c r="DV115" s="1"/>
      <c r="DW115" s="1"/>
      <c r="DX115" s="1"/>
      <c r="DY115" s="1"/>
      <c r="DZ115" s="1"/>
      <c r="EA115" s="1"/>
      <c r="EB115" s="1"/>
      <c r="EC115" s="1"/>
      <c r="ED115" s="1"/>
      <c r="EE115" s="1"/>
      <c r="EF115" s="1"/>
      <c r="LJ115" t="str">
        <f t="shared" si="1"/>
        <v/>
      </c>
    </row>
    <row r="116" spans="1:322" ht="15" customHeight="1" x14ac:dyDescent="0.25">
      <c r="A116" s="19" t="s">
        <v>228</v>
      </c>
      <c r="B116" s="58">
        <v>1</v>
      </c>
      <c r="C116" s="46" t="s">
        <v>224</v>
      </c>
      <c r="D116" s="23" t="s">
        <v>229</v>
      </c>
      <c r="E116" s="40" t="s">
        <v>1718</v>
      </c>
      <c r="F116" s="1"/>
      <c r="G116" s="1"/>
      <c r="H116" s="5" t="str">
        <f>IF($J$101="Rectangle","","R2.Bottom")</f>
        <v>R2.Bottom</v>
      </c>
      <c r="I116" s="5" t="str">
        <f>IF($J$101="Rectangle","","R2: снизу")</f>
        <v>R2: снизу</v>
      </c>
      <c r="J116" s="5">
        <f>IF($J$101="Rectangle","",$J$105)</f>
        <v>600</v>
      </c>
      <c r="K116" s="5" t="str">
        <f t="shared" si="2"/>
        <v>mm</v>
      </c>
      <c r="L116" s="10" t="s">
        <v>1802</v>
      </c>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c r="DQ116" s="1"/>
      <c r="DR116" s="1"/>
      <c r="DS116" s="1"/>
      <c r="DT116" s="1"/>
      <c r="DU116" s="1"/>
      <c r="DV116" s="1"/>
      <c r="DW116" s="1"/>
      <c r="DX116" s="1"/>
      <c r="DY116" s="1"/>
      <c r="DZ116" s="1"/>
      <c r="EA116" s="1"/>
      <c r="EB116" s="1"/>
      <c r="EC116" s="1"/>
      <c r="ED116" s="1"/>
      <c r="EE116" s="1"/>
      <c r="EF116" s="1"/>
      <c r="LJ116" t="str">
        <f t="shared" si="1"/>
        <v/>
      </c>
    </row>
    <row r="117" spans="1:322" ht="15" customHeight="1" x14ac:dyDescent="0.25">
      <c r="A117" s="19" t="s">
        <v>230</v>
      </c>
      <c r="B117" s="58">
        <v>6</v>
      </c>
      <c r="C117" s="46" t="s">
        <v>224</v>
      </c>
      <c r="D117" s="23" t="s">
        <v>231</v>
      </c>
      <c r="E117" s="40" t="s">
        <v>1718</v>
      </c>
      <c r="F117" s="1"/>
      <c r="G117" s="1"/>
      <c r="H117" s="5" t="str">
        <f>IF($J$101="Rectangle","","R2.Left")</f>
        <v>R2.Left</v>
      </c>
      <c r="I117" s="5" t="str">
        <f>IF($J$101="Rectangle","","R2: слева")</f>
        <v>R2: слева</v>
      </c>
      <c r="J117" s="5">
        <f>IF($J$101="Rectangle","",$J$104)</f>
        <v>250</v>
      </c>
      <c r="K117" s="5" t="str">
        <f t="shared" si="2"/>
        <v>mm</v>
      </c>
      <c r="L117" s="10" t="s">
        <v>1803</v>
      </c>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c r="DQ117" s="1"/>
      <c r="DR117" s="1"/>
      <c r="DS117" s="1"/>
      <c r="DT117" s="1"/>
      <c r="DU117" s="1"/>
      <c r="DV117" s="1"/>
      <c r="DW117" s="1"/>
      <c r="DX117" s="1"/>
      <c r="DY117" s="1"/>
      <c r="DZ117" s="1"/>
      <c r="EA117" s="1"/>
      <c r="EB117" s="1"/>
      <c r="EC117" s="1"/>
      <c r="ED117" s="1"/>
      <c r="EE117" s="1"/>
      <c r="EF117" s="1"/>
      <c r="LJ117" t="str">
        <f t="shared" si="1"/>
        <v/>
      </c>
    </row>
    <row r="118" spans="1:322" ht="15" customHeight="1" x14ac:dyDescent="0.25">
      <c r="A118" s="19" t="s">
        <v>232</v>
      </c>
      <c r="B118" s="58">
        <v>8</v>
      </c>
      <c r="C118" s="46" t="s">
        <v>224</v>
      </c>
      <c r="D118" s="23" t="s">
        <v>233</v>
      </c>
      <c r="E118" s="40" t="s">
        <v>1718</v>
      </c>
      <c r="F118" s="1"/>
      <c r="G118" s="1"/>
      <c r="H118" s="5" t="str">
        <f>IF($J$101="Rectangle","","R2.Right")</f>
        <v>R2.Right</v>
      </c>
      <c r="I118" s="5" t="str">
        <f>IF($J$101="Rectangle","","R2: справа")</f>
        <v>R2: справа</v>
      </c>
      <c r="J118" s="5">
        <f>IF($J$101="Rectangle","",$J$104)</f>
        <v>250</v>
      </c>
      <c r="K118" s="5" t="str">
        <f t="shared" si="2"/>
        <v>mm</v>
      </c>
      <c r="L118" s="10" t="s">
        <v>1803</v>
      </c>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c r="DQ118" s="1"/>
      <c r="DR118" s="1"/>
      <c r="DS118" s="1"/>
      <c r="DT118" s="1"/>
      <c r="DU118" s="1"/>
      <c r="DV118" s="1"/>
      <c r="DW118" s="1"/>
      <c r="DX118" s="1"/>
      <c r="DY118" s="1"/>
      <c r="DZ118" s="1"/>
      <c r="EA118" s="1"/>
      <c r="EB118" s="1"/>
      <c r="EC118" s="1"/>
      <c r="ED118" s="1"/>
      <c r="EE118" s="1"/>
      <c r="EF118" s="1"/>
      <c r="LJ118" t="str">
        <f t="shared" si="1"/>
        <v/>
      </c>
    </row>
    <row r="119" spans="1:322" ht="15" customHeight="1" x14ac:dyDescent="0.25">
      <c r="A119" s="19"/>
      <c r="B119" s="57"/>
      <c r="C119" s="46"/>
      <c r="D119" s="23"/>
      <c r="E119" s="46"/>
      <c r="F119" s="1"/>
      <c r="G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c r="DQ119" s="1"/>
      <c r="DR119" s="1"/>
      <c r="DS119" s="1"/>
      <c r="DT119" s="1"/>
      <c r="DU119" s="1"/>
      <c r="DV119" s="1"/>
      <c r="DW119" s="1"/>
      <c r="DX119" s="1"/>
      <c r="DY119" s="1"/>
      <c r="DZ119" s="1"/>
      <c r="EA119" s="1"/>
      <c r="EB119" s="1"/>
      <c r="EC119" s="1"/>
      <c r="ED119" s="1"/>
      <c r="EE119" s="1"/>
      <c r="EF119" s="1"/>
      <c r="LJ119" t="str">
        <f t="shared" si="1"/>
        <v/>
      </c>
    </row>
    <row r="120" spans="1:322" ht="15" customHeight="1" x14ac:dyDescent="0.25">
      <c r="A120" s="16" t="s">
        <v>234</v>
      </c>
      <c r="B120" s="17"/>
      <c r="C120" s="17"/>
      <c r="D120" s="22"/>
      <c r="E120" s="17"/>
      <c r="F120" s="1"/>
      <c r="G120" s="1"/>
      <c r="H120" s="66" t="s">
        <v>1836</v>
      </c>
      <c r="I120" s="67"/>
      <c r="J120" s="67"/>
      <c r="K120" s="67"/>
      <c r="L120" s="67"/>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c r="DQ120" s="1"/>
      <c r="DR120" s="1"/>
      <c r="DS120" s="1"/>
      <c r="DT120" s="1"/>
      <c r="DU120" s="1"/>
      <c r="DV120" s="1"/>
      <c r="DW120" s="1"/>
      <c r="DX120" s="1"/>
      <c r="DY120" s="1"/>
      <c r="DZ120" s="1"/>
      <c r="EA120" s="1"/>
      <c r="EB120" s="1"/>
      <c r="EC120" s="1"/>
      <c r="ED120" s="1"/>
      <c r="EE120" s="1"/>
      <c r="EF120" s="1"/>
      <c r="LJ120" t="str">
        <f t="shared" si="1"/>
        <v/>
      </c>
    </row>
    <row r="121" spans="1:322" ht="15" customHeight="1" x14ac:dyDescent="0.25">
      <c r="A121" s="19" t="s">
        <v>235</v>
      </c>
      <c r="B121" s="58" t="s">
        <v>8</v>
      </c>
      <c r="C121" s="46" t="s">
        <v>9</v>
      </c>
      <c r="D121" s="23" t="s">
        <v>236</v>
      </c>
      <c r="E121" s="40" t="s">
        <v>1718</v>
      </c>
      <c r="F121" s="1"/>
      <c r="G121" s="1"/>
      <c r="H121" s="4" t="s">
        <v>1790</v>
      </c>
      <c r="I121" s="65" t="s">
        <v>498</v>
      </c>
      <c r="J121" s="65"/>
      <c r="K121" s="65"/>
      <c r="L121" s="65"/>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c r="DQ121" s="1"/>
      <c r="DR121" s="1"/>
      <c r="DS121" s="1"/>
      <c r="DT121" s="1"/>
      <c r="DU121" s="1"/>
      <c r="DV121" s="1"/>
      <c r="DW121" s="1"/>
      <c r="DX121" s="1"/>
      <c r="DY121" s="1"/>
      <c r="DZ121" s="1"/>
      <c r="EA121" s="1"/>
      <c r="EB121" s="1"/>
      <c r="EC121" s="1"/>
      <c r="ED121" s="1"/>
      <c r="EE121" s="1"/>
      <c r="EF121" s="1"/>
      <c r="LJ121" t="str">
        <f t="shared" si="1"/>
        <v/>
      </c>
    </row>
    <row r="122" spans="1:322" ht="15" customHeight="1" x14ac:dyDescent="0.25">
      <c r="A122" s="19" t="s">
        <v>237</v>
      </c>
      <c r="B122" s="58" t="s">
        <v>8</v>
      </c>
      <c r="C122" s="46" t="s">
        <v>9</v>
      </c>
      <c r="D122" s="23" t="s">
        <v>238</v>
      </c>
      <c r="E122" s="40" t="s">
        <v>1718</v>
      </c>
      <c r="F122" s="1"/>
      <c r="G122" s="1"/>
      <c r="H122" s="6" t="s">
        <v>499</v>
      </c>
      <c r="I122" s="6" t="s">
        <v>1</v>
      </c>
      <c r="J122" s="6" t="s">
        <v>2</v>
      </c>
      <c r="K122" s="6" t="s">
        <v>3</v>
      </c>
      <c r="L122" s="7" t="s">
        <v>4</v>
      </c>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c r="DQ122" s="1"/>
      <c r="DR122" s="1"/>
      <c r="DS122" s="1"/>
      <c r="DT122" s="1"/>
      <c r="DU122" s="1"/>
      <c r="DV122" s="1"/>
      <c r="DW122" s="1"/>
      <c r="DX122" s="1"/>
      <c r="DY122" s="1"/>
      <c r="DZ122" s="1"/>
      <c r="EA122" s="1"/>
      <c r="EB122" s="1"/>
      <c r="EC122" s="1"/>
      <c r="ED122" s="1"/>
      <c r="EE122" s="1"/>
      <c r="EF122" s="1"/>
      <c r="LJ122" t="str">
        <f t="shared" si="1"/>
        <v/>
      </c>
    </row>
    <row r="123" spans="1:322" ht="15" customHeight="1" x14ac:dyDescent="0.25">
      <c r="A123" s="19" t="s">
        <v>239</v>
      </c>
      <c r="B123" s="58" t="s">
        <v>189</v>
      </c>
      <c r="C123" s="46" t="s">
        <v>9</v>
      </c>
      <c r="D123" s="23" t="s">
        <v>240</v>
      </c>
      <c r="E123" s="40" t="s">
        <v>1718</v>
      </c>
      <c r="F123" s="1"/>
      <c r="G123" s="1"/>
      <c r="H123" s="8" t="s">
        <v>500</v>
      </c>
      <c r="I123" s="8" t="s">
        <v>501</v>
      </c>
      <c r="J123" s="8" t="s">
        <v>502</v>
      </c>
      <c r="K123" s="8" t="s">
        <v>503</v>
      </c>
      <c r="L123" s="9" t="s">
        <v>504</v>
      </c>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c r="DQ123" s="1"/>
      <c r="DR123" s="1"/>
      <c r="DS123" s="1"/>
      <c r="DT123" s="1"/>
      <c r="DU123" s="1"/>
      <c r="DV123" s="1"/>
      <c r="DW123" s="1"/>
      <c r="DX123" s="1"/>
      <c r="DY123" s="1"/>
      <c r="DZ123" s="1"/>
      <c r="EA123" s="1"/>
      <c r="EB123" s="1"/>
      <c r="EC123" s="1"/>
      <c r="ED123" s="1"/>
      <c r="EE123" s="1"/>
      <c r="EF123" s="1"/>
      <c r="LJ123" t="str">
        <f t="shared" si="1"/>
        <v/>
      </c>
    </row>
    <row r="124" spans="1:322" ht="15" customHeight="1" x14ac:dyDescent="0.25">
      <c r="A124" s="19" t="s">
        <v>241</v>
      </c>
      <c r="B124" s="58" t="s">
        <v>8</v>
      </c>
      <c r="C124" s="46" t="s">
        <v>9</v>
      </c>
      <c r="D124" s="23" t="s">
        <v>242</v>
      </c>
      <c r="E124" s="40" t="s">
        <v>1718</v>
      </c>
      <c r="F124" s="1"/>
      <c r="G124" s="1"/>
      <c r="H124" s="5" t="s">
        <v>572</v>
      </c>
      <c r="I124" s="5" t="s">
        <v>573</v>
      </c>
      <c r="J124" s="48">
        <v>800</v>
      </c>
      <c r="K124" s="5" t="str">
        <f>INDEX(rngUnitSettings,MATCH("Length",INDEX(rngUnitSettings,,1),0),2)</f>
        <v>mm</v>
      </c>
      <c r="L124" s="10" t="s">
        <v>574</v>
      </c>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c r="DQ124" s="1"/>
      <c r="DR124" s="1"/>
      <c r="DS124" s="1"/>
      <c r="DT124" s="1"/>
      <c r="DU124" s="1"/>
      <c r="DV124" s="1"/>
      <c r="DW124" s="1"/>
      <c r="DX124" s="1"/>
      <c r="DY124" s="1"/>
      <c r="DZ124" s="1"/>
      <c r="EA124" s="1"/>
      <c r="EB124" s="1"/>
      <c r="EC124" s="1"/>
      <c r="ED124" s="1"/>
      <c r="EE124" s="1"/>
      <c r="EF124" s="1"/>
      <c r="LJ124" t="str">
        <f t="shared" si="1"/>
        <v/>
      </c>
    </row>
    <row r="125" spans="1:322" ht="15" customHeight="1" x14ac:dyDescent="0.25">
      <c r="A125" s="19" t="s">
        <v>243</v>
      </c>
      <c r="B125" s="58" t="s">
        <v>244</v>
      </c>
      <c r="C125" s="46" t="s">
        <v>9</v>
      </c>
      <c r="D125" s="23" t="s">
        <v>245</v>
      </c>
      <c r="E125" s="40" t="s">
        <v>1718</v>
      </c>
      <c r="F125" s="1"/>
      <c r="G125" s="1"/>
      <c r="H125" s="5" t="s">
        <v>575</v>
      </c>
      <c r="I125" s="5" t="s">
        <v>576</v>
      </c>
      <c r="J125" s="48">
        <v>250</v>
      </c>
      <c r="K125" s="5" t="str">
        <f>INDEX(rngUnitSettings,MATCH("Length",INDEX(rngUnitSettings,,1),0),2)</f>
        <v>mm</v>
      </c>
      <c r="L125" s="10" t="s">
        <v>577</v>
      </c>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c r="DQ125" s="1"/>
      <c r="DR125" s="1"/>
      <c r="DS125" s="1"/>
      <c r="DT125" s="1"/>
      <c r="DU125" s="1"/>
      <c r="DV125" s="1"/>
      <c r="DW125" s="1"/>
      <c r="DX125" s="1"/>
      <c r="DY125" s="1"/>
      <c r="DZ125" s="1"/>
      <c r="EA125" s="1"/>
      <c r="EB125" s="1"/>
      <c r="EC125" s="1"/>
      <c r="ED125" s="1"/>
      <c r="EE125" s="1"/>
      <c r="EF125" s="1"/>
      <c r="LJ125" t="str">
        <f t="shared" si="1"/>
        <v/>
      </c>
    </row>
    <row r="126" spans="1:322" ht="15" customHeight="1" x14ac:dyDescent="0.25">
      <c r="A126" s="19" t="s">
        <v>246</v>
      </c>
      <c r="B126" s="58">
        <v>100</v>
      </c>
      <c r="C126" s="46" t="str">
        <f>INDEX(rngUnitSettings,MATCH("Length",INDEX(rngUnitSettings,,1),0),2)</f>
        <v>mm</v>
      </c>
      <c r="D126" s="23" t="s">
        <v>247</v>
      </c>
      <c r="E126" s="40" t="s">
        <v>1718</v>
      </c>
      <c r="F126" s="1"/>
      <c r="G126" s="1"/>
      <c r="H126" s="5" t="s">
        <v>1804</v>
      </c>
      <c r="I126" s="5" t="s">
        <v>1828</v>
      </c>
      <c r="J126" s="48" t="s">
        <v>578</v>
      </c>
      <c r="K126" s="5" t="s">
        <v>540</v>
      </c>
      <c r="L126" s="10" t="s">
        <v>580</v>
      </c>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c r="DQ126" s="1"/>
      <c r="DR126" s="1"/>
      <c r="DS126" s="1"/>
      <c r="DT126" s="1"/>
      <c r="DU126" s="1"/>
      <c r="DV126" s="1"/>
      <c r="DW126" s="1"/>
      <c r="DX126" s="1"/>
      <c r="DY126" s="1"/>
      <c r="DZ126" s="1"/>
      <c r="EA126" s="1"/>
      <c r="EB126" s="1"/>
      <c r="EC126" s="1"/>
      <c r="ED126" s="1"/>
      <c r="EE126" s="1"/>
      <c r="EF126" s="1"/>
      <c r="LJ126" t="str">
        <f t="shared" si="1"/>
        <v/>
      </c>
    </row>
    <row r="127" spans="1:322" ht="15" customHeight="1" x14ac:dyDescent="0.25">
      <c r="A127" s="19" t="s">
        <v>248</v>
      </c>
      <c r="B127" s="58" t="s">
        <v>8</v>
      </c>
      <c r="C127" s="46" t="s">
        <v>9</v>
      </c>
      <c r="D127" s="23" t="s">
        <v>249</v>
      </c>
      <c r="E127" s="40" t="s">
        <v>1718</v>
      </c>
      <c r="F127" s="1"/>
      <c r="G127" s="1"/>
      <c r="H127" s="5" t="s">
        <v>1805</v>
      </c>
      <c r="I127" s="5" t="s">
        <v>1829</v>
      </c>
      <c r="J127" s="48">
        <v>0</v>
      </c>
      <c r="K127" s="5" t="str">
        <f>INDEX(rngUnitSettings,MATCH("Length",INDEX(rngUnitSettings,,1),0),2)</f>
        <v>mm</v>
      </c>
      <c r="L127" s="10" t="s">
        <v>581</v>
      </c>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c r="DQ127" s="1"/>
      <c r="DR127" s="1"/>
      <c r="DS127" s="1"/>
      <c r="DT127" s="1"/>
      <c r="DU127" s="1"/>
      <c r="DV127" s="1"/>
      <c r="DW127" s="1"/>
      <c r="DX127" s="1"/>
      <c r="DY127" s="1"/>
      <c r="DZ127" s="1"/>
      <c r="EA127" s="1"/>
      <c r="EB127" s="1"/>
      <c r="EC127" s="1"/>
      <c r="ED127" s="1"/>
      <c r="EE127" s="1"/>
      <c r="EF127" s="1"/>
      <c r="LJ127" t="str">
        <f t="shared" si="1"/>
        <v/>
      </c>
    </row>
    <row r="128" spans="1:322" ht="15" customHeight="1" x14ac:dyDescent="0.25">
      <c r="A128" s="19" t="s">
        <v>250</v>
      </c>
      <c r="B128" s="58" t="s">
        <v>194</v>
      </c>
      <c r="C128" s="46" t="s">
        <v>9</v>
      </c>
      <c r="D128" s="23" t="s">
        <v>251</v>
      </c>
      <c r="E128" s="40" t="s">
        <v>1718</v>
      </c>
      <c r="F128" s="1"/>
      <c r="G128" s="1"/>
      <c r="H128" s="5" t="s">
        <v>1806</v>
      </c>
      <c r="I128" s="5" t="s">
        <v>1830</v>
      </c>
      <c r="J128" s="48">
        <v>40</v>
      </c>
      <c r="K128" s="5" t="str">
        <f>INDEX(rngUnitSettings,MATCH("Length",INDEX(rngUnitSettings,,1),0),2)</f>
        <v>mm</v>
      </c>
      <c r="L128" s="10" t="s">
        <v>583</v>
      </c>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c r="DQ128" s="1"/>
      <c r="DR128" s="1"/>
      <c r="DS128" s="1"/>
      <c r="DT128" s="1"/>
      <c r="DU128" s="1"/>
      <c r="DV128" s="1"/>
      <c r="DW128" s="1"/>
      <c r="DX128" s="1"/>
      <c r="DY128" s="1"/>
      <c r="DZ128" s="1"/>
      <c r="EA128" s="1"/>
      <c r="EB128" s="1"/>
      <c r="EC128" s="1"/>
      <c r="ED128" s="1"/>
      <c r="EE128" s="1"/>
      <c r="EF128" s="1"/>
      <c r="LJ128" t="str">
        <f t="shared" si="1"/>
        <v/>
      </c>
    </row>
    <row r="129" spans="1:322" ht="15" customHeight="1" x14ac:dyDescent="0.25">
      <c r="A129" s="19" t="s">
        <v>252</v>
      </c>
      <c r="B129" s="58" t="s">
        <v>8</v>
      </c>
      <c r="C129" s="46" t="s">
        <v>9</v>
      </c>
      <c r="D129" s="23" t="s">
        <v>253</v>
      </c>
      <c r="E129" s="40" t="s">
        <v>1718</v>
      </c>
      <c r="F129" s="1"/>
      <c r="G129" s="1"/>
      <c r="H129" s="5" t="s">
        <v>1807</v>
      </c>
      <c r="I129" s="5" t="s">
        <v>1831</v>
      </c>
      <c r="J129" s="48">
        <v>0</v>
      </c>
      <c r="K129" s="5" t="str">
        <f>INDEX(rngUnitSettings,MATCH("Length",INDEX(rngUnitSettings,,1),0),2)</f>
        <v>mm</v>
      </c>
      <c r="L129" s="10" t="s">
        <v>584</v>
      </c>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c r="DQ129" s="1"/>
      <c r="DR129" s="1"/>
      <c r="DS129" s="1"/>
      <c r="DT129" s="1"/>
      <c r="DU129" s="1"/>
      <c r="DV129" s="1"/>
      <c r="DW129" s="1"/>
      <c r="DX129" s="1"/>
      <c r="DY129" s="1"/>
      <c r="DZ129" s="1"/>
      <c r="EA129" s="1"/>
      <c r="EB129" s="1"/>
      <c r="EC129" s="1"/>
      <c r="ED129" s="1"/>
      <c r="EE129" s="1"/>
      <c r="EF129" s="1"/>
      <c r="LJ129" t="str">
        <f t="shared" si="1"/>
        <v/>
      </c>
    </row>
    <row r="130" spans="1:322" ht="15" customHeight="1" x14ac:dyDescent="0.25">
      <c r="A130" s="19" t="s">
        <v>254</v>
      </c>
      <c r="B130" s="58" t="s">
        <v>8</v>
      </c>
      <c r="C130" s="46" t="s">
        <v>9</v>
      </c>
      <c r="D130" s="23" t="s">
        <v>255</v>
      </c>
      <c r="E130" s="40" t="s">
        <v>1718</v>
      </c>
      <c r="F130" s="1"/>
      <c r="G130" s="1"/>
      <c r="H130" s="5" t="s">
        <v>1808</v>
      </c>
      <c r="I130" s="5" t="s">
        <v>1832</v>
      </c>
      <c r="J130" s="48" t="s">
        <v>579</v>
      </c>
      <c r="K130" s="5" t="s">
        <v>540</v>
      </c>
      <c r="L130" s="10" t="s">
        <v>580</v>
      </c>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c r="DQ130" s="1"/>
      <c r="DR130" s="1"/>
      <c r="DS130" s="1"/>
      <c r="DT130" s="1"/>
      <c r="DU130" s="1"/>
      <c r="DV130" s="1"/>
      <c r="DW130" s="1"/>
      <c r="DX130" s="1"/>
      <c r="DY130" s="1"/>
      <c r="DZ130" s="1"/>
      <c r="EA130" s="1"/>
      <c r="EB130" s="1"/>
      <c r="EC130" s="1"/>
      <c r="ED130" s="1"/>
      <c r="EE130" s="1"/>
      <c r="EF130" s="1"/>
      <c r="LJ130" t="str">
        <f t="shared" ref="LJ130:LJ193" si="3">IF(ROW(A129)&gt;ROWS(rngLoadCombinations)-1,"",INDEX(rngLoadCombinations,ROW(A129)+1,1))</f>
        <v/>
      </c>
    </row>
    <row r="131" spans="1:322" ht="15" customHeight="1" x14ac:dyDescent="0.25">
      <c r="A131" s="19" t="s">
        <v>256</v>
      </c>
      <c r="B131" s="58">
        <v>7.5</v>
      </c>
      <c r="C131" s="46" t="s">
        <v>257</v>
      </c>
      <c r="D131" s="23" t="s">
        <v>258</v>
      </c>
      <c r="E131" s="40" t="s">
        <v>1718</v>
      </c>
      <c r="F131" s="1"/>
      <c r="G131" s="1"/>
      <c r="H131" s="5" t="s">
        <v>1809</v>
      </c>
      <c r="I131" s="5" t="s">
        <v>1833</v>
      </c>
      <c r="J131" s="48">
        <v>150</v>
      </c>
      <c r="K131" s="5" t="str">
        <f>INDEX(rngUnitSettings,MATCH("Length",INDEX(rngUnitSettings,,1),0),2)</f>
        <v>mm</v>
      </c>
      <c r="L131" s="10" t="s">
        <v>581</v>
      </c>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c r="DQ131" s="1"/>
      <c r="DR131" s="1"/>
      <c r="DS131" s="1"/>
      <c r="DT131" s="1"/>
      <c r="DU131" s="1"/>
      <c r="DV131" s="1"/>
      <c r="DW131" s="1"/>
      <c r="DX131" s="1"/>
      <c r="DY131" s="1"/>
      <c r="DZ131" s="1"/>
      <c r="EA131" s="1"/>
      <c r="EB131" s="1"/>
      <c r="EC131" s="1"/>
      <c r="ED131" s="1"/>
      <c r="EE131" s="1"/>
      <c r="EF131" s="1"/>
      <c r="LJ131" t="str">
        <f t="shared" si="3"/>
        <v/>
      </c>
    </row>
    <row r="132" spans="1:322" ht="15" customHeight="1" x14ac:dyDescent="0.25">
      <c r="A132" s="19" t="s">
        <v>259</v>
      </c>
      <c r="B132" s="58" t="s">
        <v>8</v>
      </c>
      <c r="C132" s="46" t="s">
        <v>9</v>
      </c>
      <c r="D132" s="23" t="s">
        <v>260</v>
      </c>
      <c r="E132" s="40" t="s">
        <v>1718</v>
      </c>
      <c r="F132" s="1"/>
      <c r="G132" s="1"/>
      <c r="H132" s="5" t="s">
        <v>1810</v>
      </c>
      <c r="I132" s="5" t="s">
        <v>1834</v>
      </c>
      <c r="J132" s="48">
        <v>40</v>
      </c>
      <c r="K132" s="5" t="str">
        <f>INDEX(rngUnitSettings,MATCH("Length",INDEX(rngUnitSettings,,1),0),2)</f>
        <v>mm</v>
      </c>
      <c r="L132" s="10" t="s">
        <v>583</v>
      </c>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c r="DQ132" s="1"/>
      <c r="DR132" s="1"/>
      <c r="DS132" s="1"/>
      <c r="DT132" s="1"/>
      <c r="DU132" s="1"/>
      <c r="DV132" s="1"/>
      <c r="DW132" s="1"/>
      <c r="DX132" s="1"/>
      <c r="DY132" s="1"/>
      <c r="DZ132" s="1"/>
      <c r="EA132" s="1"/>
      <c r="EB132" s="1"/>
      <c r="EC132" s="1"/>
      <c r="ED132" s="1"/>
      <c r="EE132" s="1"/>
      <c r="EF132" s="1"/>
      <c r="LJ132" t="str">
        <f t="shared" si="3"/>
        <v/>
      </c>
    </row>
    <row r="133" spans="1:322" ht="15" customHeight="1" x14ac:dyDescent="0.25">
      <c r="A133" s="19" t="s">
        <v>261</v>
      </c>
      <c r="B133" s="58" t="s">
        <v>8</v>
      </c>
      <c r="C133" s="46" t="s">
        <v>9</v>
      </c>
      <c r="D133" s="23" t="s">
        <v>262</v>
      </c>
      <c r="E133" s="40" t="s">
        <v>1718</v>
      </c>
      <c r="F133" s="1"/>
      <c r="G133" s="1"/>
      <c r="H133" s="5" t="s">
        <v>1811</v>
      </c>
      <c r="I133" s="5" t="s">
        <v>1835</v>
      </c>
      <c r="J133" s="48">
        <v>80</v>
      </c>
      <c r="K133" s="5" t="str">
        <f>INDEX(rngUnitSettings,MATCH("Length",INDEX(rngUnitSettings,,1),0),2)</f>
        <v>mm</v>
      </c>
      <c r="L133" s="10" t="s">
        <v>584</v>
      </c>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c r="DQ133" s="1"/>
      <c r="DR133" s="1"/>
      <c r="DS133" s="1"/>
      <c r="DT133" s="1"/>
      <c r="DU133" s="1"/>
      <c r="DV133" s="1"/>
      <c r="DW133" s="1"/>
      <c r="DX133" s="1"/>
      <c r="DY133" s="1"/>
      <c r="DZ133" s="1"/>
      <c r="EA133" s="1"/>
      <c r="EB133" s="1"/>
      <c r="EC133" s="1"/>
      <c r="ED133" s="1"/>
      <c r="EE133" s="1"/>
      <c r="EF133" s="1"/>
      <c r="LJ133" t="str">
        <f t="shared" si="3"/>
        <v/>
      </c>
    </row>
    <row r="134" spans="1:322" ht="15" customHeight="1" x14ac:dyDescent="0.25">
      <c r="A134" s="19" t="s">
        <v>263</v>
      </c>
      <c r="B134" s="58" t="s">
        <v>264</v>
      </c>
      <c r="C134" s="46" t="s">
        <v>9</v>
      </c>
      <c r="D134" s="23" t="s">
        <v>265</v>
      </c>
      <c r="E134" s="40" t="s">
        <v>1718</v>
      </c>
      <c r="F134" s="1"/>
      <c r="G134" s="1"/>
      <c r="H134" s="5"/>
      <c r="I134" s="5"/>
      <c r="J134" s="5"/>
      <c r="K134" s="5"/>
      <c r="L134" s="5"/>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c r="DQ134" s="1"/>
      <c r="DR134" s="1"/>
      <c r="DS134" s="1"/>
      <c r="DT134" s="1"/>
      <c r="DU134" s="1"/>
      <c r="DV134" s="1"/>
      <c r="DW134" s="1"/>
      <c r="DX134" s="1"/>
      <c r="DY134" s="1"/>
      <c r="DZ134" s="1"/>
      <c r="EA134" s="1"/>
      <c r="EB134" s="1"/>
      <c r="EC134" s="1"/>
      <c r="ED134" s="1"/>
      <c r="EE134" s="1"/>
      <c r="EF134" s="1"/>
      <c r="LJ134" t="str">
        <f t="shared" si="3"/>
        <v/>
      </c>
    </row>
    <row r="135" spans="1:322" ht="15" customHeight="1" x14ac:dyDescent="0.25">
      <c r="A135" s="19" t="s">
        <v>266</v>
      </c>
      <c r="B135" s="58" t="s">
        <v>267</v>
      </c>
      <c r="C135" s="46" t="s">
        <v>268</v>
      </c>
      <c r="D135" s="23" t="s">
        <v>269</v>
      </c>
      <c r="E135" s="40" t="s">
        <v>1718</v>
      </c>
      <c r="F135" s="1"/>
      <c r="G135" s="1"/>
      <c r="H135" s="4" t="s">
        <v>1791</v>
      </c>
      <c r="I135" s="65" t="s">
        <v>1792</v>
      </c>
      <c r="J135" s="65"/>
      <c r="K135" s="65"/>
      <c r="L135" s="65"/>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c r="DQ135" s="1"/>
      <c r="DR135" s="1"/>
      <c r="DS135" s="1"/>
      <c r="DT135" s="1"/>
      <c r="DU135" s="1"/>
      <c r="DV135" s="1"/>
      <c r="DW135" s="1"/>
      <c r="DX135" s="1"/>
      <c r="DY135" s="1"/>
      <c r="DZ135" s="1"/>
      <c r="EA135" s="1"/>
      <c r="EB135" s="1"/>
      <c r="EC135" s="1"/>
      <c r="ED135" s="1"/>
      <c r="EE135" s="1"/>
      <c r="EF135" s="1"/>
      <c r="LJ135" t="str">
        <f t="shared" si="3"/>
        <v/>
      </c>
    </row>
    <row r="136" spans="1:322" ht="15" customHeight="1" x14ac:dyDescent="0.25">
      <c r="A136" s="19" t="s">
        <v>270</v>
      </c>
      <c r="B136" s="58" t="s">
        <v>271</v>
      </c>
      <c r="C136" s="46" t="s">
        <v>268</v>
      </c>
      <c r="D136" s="23" t="s">
        <v>272</v>
      </c>
      <c r="E136" s="40" t="s">
        <v>1718</v>
      </c>
      <c r="F136" s="1"/>
      <c r="G136" s="1"/>
      <c r="H136" s="6" t="s">
        <v>499</v>
      </c>
      <c r="I136" s="6" t="s">
        <v>1793</v>
      </c>
      <c r="J136" s="6" t="s">
        <v>1794</v>
      </c>
      <c r="K136" s="6" t="s">
        <v>3</v>
      </c>
      <c r="L136" s="7" t="s">
        <v>4</v>
      </c>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c r="DQ136" s="1"/>
      <c r="DR136" s="1"/>
      <c r="DS136" s="1"/>
      <c r="DT136" s="1"/>
      <c r="DU136" s="1"/>
      <c r="DV136" s="1"/>
      <c r="DW136" s="1"/>
      <c r="DX136" s="1"/>
      <c r="DY136" s="1"/>
      <c r="DZ136" s="1"/>
      <c r="EA136" s="1"/>
      <c r="EB136" s="1"/>
      <c r="EC136" s="1"/>
      <c r="ED136" s="1"/>
      <c r="EE136" s="1"/>
      <c r="EF136" s="1"/>
      <c r="LJ136" t="str">
        <f t="shared" si="3"/>
        <v/>
      </c>
    </row>
    <row r="137" spans="1:322" ht="15" customHeight="1" x14ac:dyDescent="0.25">
      <c r="A137" s="19" t="s">
        <v>273</v>
      </c>
      <c r="B137" s="58" t="s">
        <v>274</v>
      </c>
      <c r="C137" s="46" t="s">
        <v>268</v>
      </c>
      <c r="D137" s="23" t="s">
        <v>275</v>
      </c>
      <c r="E137" s="40" t="s">
        <v>1718</v>
      </c>
      <c r="F137" s="1"/>
      <c r="G137" s="1"/>
      <c r="H137" s="8" t="s">
        <v>500</v>
      </c>
      <c r="I137" s="8" t="s">
        <v>501</v>
      </c>
      <c r="J137" s="8" t="s">
        <v>502</v>
      </c>
      <c r="K137" s="8" t="s">
        <v>503</v>
      </c>
      <c r="L137" s="9" t="s">
        <v>504</v>
      </c>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c r="DQ137" s="1"/>
      <c r="DR137" s="1"/>
      <c r="DS137" s="1"/>
      <c r="DT137" s="1"/>
      <c r="DU137" s="1"/>
      <c r="DV137" s="1"/>
      <c r="DW137" s="1"/>
      <c r="DX137" s="1"/>
      <c r="DY137" s="1"/>
      <c r="DZ137" s="1"/>
      <c r="EA137" s="1"/>
      <c r="EB137" s="1"/>
      <c r="EC137" s="1"/>
      <c r="ED137" s="1"/>
      <c r="EE137" s="1"/>
      <c r="EF137" s="1"/>
      <c r="LJ137" t="str">
        <f t="shared" si="3"/>
        <v/>
      </c>
    </row>
    <row r="138" spans="1:322" ht="15" customHeight="1" x14ac:dyDescent="0.25">
      <c r="A138" s="19" t="s">
        <v>276</v>
      </c>
      <c r="B138" s="58" t="s">
        <v>277</v>
      </c>
      <c r="C138" s="46" t="s">
        <v>268</v>
      </c>
      <c r="D138" s="23" t="s">
        <v>278</v>
      </c>
      <c r="E138" s="40" t="s">
        <v>1718</v>
      </c>
      <c r="F138" s="1"/>
      <c r="G138" s="1"/>
      <c r="H138" s="5" t="s">
        <v>585</v>
      </c>
      <c r="I138" s="5" t="s">
        <v>1812</v>
      </c>
      <c r="J138" s="5">
        <f>$J$124</f>
        <v>800</v>
      </c>
      <c r="K138" s="5" t="str">
        <f>INDEX(rngUnitSettings,MATCH("Length",INDEX(rngUnitSettings,,1),0),2)</f>
        <v>mm</v>
      </c>
      <c r="L138" s="10" t="s">
        <v>1813</v>
      </c>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c r="DQ138" s="1"/>
      <c r="DR138" s="1"/>
      <c r="DS138" s="1"/>
      <c r="DT138" s="1"/>
      <c r="DU138" s="1"/>
      <c r="DV138" s="1"/>
      <c r="DW138" s="1"/>
      <c r="DX138" s="1"/>
      <c r="DY138" s="1"/>
      <c r="DZ138" s="1"/>
      <c r="EA138" s="1"/>
      <c r="EB138" s="1"/>
      <c r="EC138" s="1"/>
      <c r="ED138" s="1"/>
      <c r="EE138" s="1"/>
      <c r="EF138" s="1"/>
      <c r="LJ138" t="str">
        <f t="shared" si="3"/>
        <v/>
      </c>
    </row>
    <row r="139" spans="1:322" x14ac:dyDescent="0.25">
      <c r="A139" s="1"/>
      <c r="B139" s="1"/>
      <c r="C139" s="1"/>
      <c r="D139" s="1"/>
      <c r="E139" s="1"/>
      <c r="F139" s="1"/>
      <c r="G139" s="1"/>
      <c r="H139" s="5" t="s">
        <v>586</v>
      </c>
      <c r="I139" s="5" t="s">
        <v>1814</v>
      </c>
      <c r="J139" s="5">
        <f>$J$124</f>
        <v>800</v>
      </c>
      <c r="K139" s="5" t="str">
        <f>INDEX(rngUnitSettings,MATCH("Length",INDEX(rngUnitSettings,,1),0),2)</f>
        <v>mm</v>
      </c>
      <c r="L139" s="10" t="s">
        <v>1813</v>
      </c>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c r="DQ139" s="1"/>
      <c r="DR139" s="1"/>
      <c r="DS139" s="1"/>
      <c r="DT139" s="1"/>
      <c r="DU139" s="1"/>
      <c r="DV139" s="1"/>
      <c r="DW139" s="1"/>
      <c r="DX139" s="1"/>
      <c r="DY139" s="1"/>
      <c r="DZ139" s="1"/>
      <c r="EA139" s="1"/>
      <c r="EB139" s="1"/>
      <c r="EC139" s="1"/>
      <c r="ED139" s="1"/>
      <c r="EE139" s="1"/>
      <c r="EF139" s="1"/>
      <c r="LJ139" t="str">
        <f t="shared" si="3"/>
        <v/>
      </c>
    </row>
    <row r="140" spans="1:322" x14ac:dyDescent="0.25">
      <c r="A140" s="1"/>
      <c r="B140" s="1"/>
      <c r="C140" s="1"/>
      <c r="D140" s="1"/>
      <c r="E140" s="1"/>
      <c r="F140" s="1"/>
      <c r="G140" s="1"/>
      <c r="H140" s="5" t="s">
        <v>587</v>
      </c>
      <c r="I140" s="5" t="s">
        <v>1815</v>
      </c>
      <c r="J140" s="5">
        <f>$J$125</f>
        <v>250</v>
      </c>
      <c r="K140" s="5" t="str">
        <f>INDEX(rngUnitSettings,MATCH("Length",INDEX(rngUnitSettings,,1),0),2)</f>
        <v>mm</v>
      </c>
      <c r="L140" s="10" t="s">
        <v>1813</v>
      </c>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c r="DQ140" s="1"/>
      <c r="DR140" s="1"/>
      <c r="DS140" s="1"/>
      <c r="DT140" s="1"/>
      <c r="DU140" s="1"/>
      <c r="DV140" s="1"/>
      <c r="DW140" s="1"/>
      <c r="DX140" s="1"/>
      <c r="DY140" s="1"/>
      <c r="DZ140" s="1"/>
      <c r="EA140" s="1"/>
      <c r="EB140" s="1"/>
      <c r="EC140" s="1"/>
      <c r="ED140" s="1"/>
      <c r="EE140" s="1"/>
      <c r="EF140" s="1"/>
      <c r="LJ140" t="str">
        <f t="shared" si="3"/>
        <v/>
      </c>
    </row>
    <row r="141" spans="1:322" x14ac:dyDescent="0.25">
      <c r="A141" s="1"/>
      <c r="B141" s="1"/>
      <c r="C141" s="1"/>
      <c r="D141" s="1"/>
      <c r="E141" s="1"/>
      <c r="F141" s="1"/>
      <c r="G141" s="1"/>
      <c r="H141" s="5" t="s">
        <v>588</v>
      </c>
      <c r="I141" s="5" t="s">
        <v>1816</v>
      </c>
      <c r="J141" s="5">
        <f>$J$125</f>
        <v>250</v>
      </c>
      <c r="K141" s="5" t="str">
        <f>INDEX(rngUnitSettings,MATCH("Length",INDEX(rngUnitSettings,,1),0),2)</f>
        <v>mm</v>
      </c>
      <c r="L141" s="10" t="s">
        <v>1813</v>
      </c>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c r="DQ141" s="1"/>
      <c r="DR141" s="1"/>
      <c r="DS141" s="1"/>
      <c r="DT141" s="1"/>
      <c r="DU141" s="1"/>
      <c r="DV141" s="1"/>
      <c r="DW141" s="1"/>
      <c r="DX141" s="1"/>
      <c r="DY141" s="1"/>
      <c r="DZ141" s="1"/>
      <c r="EA141" s="1"/>
      <c r="EB141" s="1"/>
      <c r="EC141" s="1"/>
      <c r="ED141" s="1"/>
      <c r="EE141" s="1"/>
      <c r="EF141" s="1"/>
      <c r="LJ141" t="str">
        <f t="shared" si="3"/>
        <v/>
      </c>
    </row>
    <row r="142" spans="1:322" x14ac:dyDescent="0.25">
      <c r="A142" s="1"/>
      <c r="B142" s="1"/>
      <c r="C142" s="1"/>
      <c r="D142" s="1"/>
      <c r="E142" s="1"/>
      <c r="F142" s="1"/>
      <c r="G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c r="DQ142" s="1"/>
      <c r="DR142" s="1"/>
      <c r="DS142" s="1"/>
      <c r="DT142" s="1"/>
      <c r="DU142" s="1"/>
      <c r="DV142" s="1"/>
      <c r="DW142" s="1"/>
      <c r="DX142" s="1"/>
      <c r="DY142" s="1"/>
      <c r="DZ142" s="1"/>
      <c r="EA142" s="1"/>
      <c r="EB142" s="1"/>
      <c r="EC142" s="1"/>
      <c r="ED142" s="1"/>
      <c r="EE142" s="1"/>
      <c r="EF142" s="1"/>
      <c r="LJ142" t="str">
        <f t="shared" si="3"/>
        <v/>
      </c>
    </row>
    <row r="143" spans="1:322" x14ac:dyDescent="0.25">
      <c r="A143" s="1"/>
      <c r="B143" s="1"/>
      <c r="C143" s="1"/>
      <c r="D143" s="1"/>
      <c r="E143" s="1"/>
      <c r="F143" s="1"/>
      <c r="G143" s="1"/>
      <c r="H143" s="66" t="s">
        <v>1837</v>
      </c>
      <c r="I143" s="67"/>
      <c r="J143" s="67"/>
      <c r="K143" s="67"/>
      <c r="L143" s="67"/>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c r="DQ143" s="1"/>
      <c r="DR143" s="1"/>
      <c r="DS143" s="1"/>
      <c r="DT143" s="1"/>
      <c r="DU143" s="1"/>
      <c r="DV143" s="1"/>
      <c r="DW143" s="1"/>
      <c r="DX143" s="1"/>
      <c r="DY143" s="1"/>
      <c r="DZ143" s="1"/>
      <c r="EA143" s="1"/>
      <c r="EB143" s="1"/>
      <c r="EC143" s="1"/>
      <c r="ED143" s="1"/>
      <c r="EE143" s="1"/>
      <c r="EF143" s="1"/>
      <c r="LJ143" t="str">
        <f t="shared" si="3"/>
        <v/>
      </c>
    </row>
    <row r="144" spans="1:322" x14ac:dyDescent="0.25">
      <c r="A144" s="1"/>
      <c r="B144" s="1"/>
      <c r="C144" s="1"/>
      <c r="D144" s="1"/>
      <c r="E144" s="1"/>
      <c r="F144" s="1"/>
      <c r="G144" s="1"/>
      <c r="H144" s="4" t="s">
        <v>1790</v>
      </c>
      <c r="I144" s="65" t="s">
        <v>498</v>
      </c>
      <c r="J144" s="65"/>
      <c r="K144" s="65"/>
      <c r="L144" s="65"/>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c r="DQ144" s="1"/>
      <c r="DR144" s="1"/>
      <c r="DS144" s="1"/>
      <c r="DT144" s="1"/>
      <c r="DU144" s="1"/>
      <c r="DV144" s="1"/>
      <c r="DW144" s="1"/>
      <c r="DX144" s="1"/>
      <c r="DY144" s="1"/>
      <c r="DZ144" s="1"/>
      <c r="EA144" s="1"/>
      <c r="EB144" s="1"/>
      <c r="EC144" s="1"/>
      <c r="ED144" s="1"/>
      <c r="EE144" s="1"/>
      <c r="EF144" s="1"/>
      <c r="LJ144" t="str">
        <f t="shared" si="3"/>
        <v/>
      </c>
    </row>
    <row r="145" spans="1:322" x14ac:dyDescent="0.25">
      <c r="A145" s="1"/>
      <c r="B145" s="1"/>
      <c r="C145" s="1"/>
      <c r="D145" s="1"/>
      <c r="E145" s="1"/>
      <c r="F145" s="1"/>
      <c r="G145" s="1"/>
      <c r="H145" s="6" t="s">
        <v>499</v>
      </c>
      <c r="I145" s="6" t="s">
        <v>1</v>
      </c>
      <c r="J145" s="6" t="s">
        <v>2</v>
      </c>
      <c r="K145" s="6" t="s">
        <v>3</v>
      </c>
      <c r="L145" s="7" t="s">
        <v>4</v>
      </c>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c r="DQ145" s="1"/>
      <c r="DR145" s="1"/>
      <c r="DS145" s="1"/>
      <c r="DT145" s="1"/>
      <c r="DU145" s="1"/>
      <c r="DV145" s="1"/>
      <c r="DW145" s="1"/>
      <c r="DX145" s="1"/>
      <c r="DY145" s="1"/>
      <c r="DZ145" s="1"/>
      <c r="EA145" s="1"/>
      <c r="EB145" s="1"/>
      <c r="EC145" s="1"/>
      <c r="ED145" s="1"/>
      <c r="EE145" s="1"/>
      <c r="EF145" s="1"/>
      <c r="LJ145" t="str">
        <f t="shared" si="3"/>
        <v/>
      </c>
    </row>
    <row r="146" spans="1:322" x14ac:dyDescent="0.25">
      <c r="A146" s="1"/>
      <c r="B146" s="1"/>
      <c r="C146" s="1"/>
      <c r="D146" s="1"/>
      <c r="E146" s="1"/>
      <c r="F146" s="1"/>
      <c r="G146" s="1"/>
      <c r="H146" s="8" t="s">
        <v>500</v>
      </c>
      <c r="I146" s="8" t="s">
        <v>501</v>
      </c>
      <c r="J146" s="8" t="s">
        <v>502</v>
      </c>
      <c r="K146" s="8" t="s">
        <v>503</v>
      </c>
      <c r="L146" s="9" t="s">
        <v>504</v>
      </c>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c r="DQ146" s="1"/>
      <c r="DR146" s="1"/>
      <c r="DS146" s="1"/>
      <c r="DT146" s="1"/>
      <c r="DU146" s="1"/>
      <c r="DV146" s="1"/>
      <c r="DW146" s="1"/>
      <c r="DX146" s="1"/>
      <c r="DY146" s="1"/>
      <c r="DZ146" s="1"/>
      <c r="EA146" s="1"/>
      <c r="EB146" s="1"/>
      <c r="EC146" s="1"/>
      <c r="ED146" s="1"/>
      <c r="EE146" s="1"/>
      <c r="EF146" s="1"/>
      <c r="LJ146" t="str">
        <f t="shared" si="3"/>
        <v/>
      </c>
    </row>
    <row r="147" spans="1:322" x14ac:dyDescent="0.25">
      <c r="A147" s="1"/>
      <c r="B147" s="1"/>
      <c r="C147" s="1"/>
      <c r="D147" s="1"/>
      <c r="E147" s="1"/>
      <c r="F147" s="1"/>
      <c r="G147" s="1"/>
      <c r="H147" s="5" t="s">
        <v>572</v>
      </c>
      <c r="I147" s="5" t="s">
        <v>590</v>
      </c>
      <c r="J147" s="48">
        <v>500</v>
      </c>
      <c r="K147" s="5" t="str">
        <f t="shared" ref="K147:K154" si="4">INDEX(rngUnitSettings,MATCH("Length",INDEX(rngUnitSettings,,1),0),2)</f>
        <v>mm</v>
      </c>
      <c r="L147" s="10" t="s">
        <v>591</v>
      </c>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c r="DQ147" s="1"/>
      <c r="DR147" s="1"/>
      <c r="DS147" s="1"/>
      <c r="DT147" s="1"/>
      <c r="DU147" s="1"/>
      <c r="DV147" s="1"/>
      <c r="DW147" s="1"/>
      <c r="DX147" s="1"/>
      <c r="DY147" s="1"/>
      <c r="DZ147" s="1"/>
      <c r="EA147" s="1"/>
      <c r="EB147" s="1"/>
      <c r="EC147" s="1"/>
      <c r="ED147" s="1"/>
      <c r="EE147" s="1"/>
      <c r="EF147" s="1"/>
      <c r="LJ147" t="str">
        <f t="shared" si="3"/>
        <v/>
      </c>
    </row>
    <row r="148" spans="1:322" x14ac:dyDescent="0.25">
      <c r="A148" s="1"/>
      <c r="B148" s="1"/>
      <c r="C148" s="1"/>
      <c r="D148" s="1"/>
      <c r="E148" s="1"/>
      <c r="F148" s="1"/>
      <c r="G148" s="1"/>
      <c r="H148" s="5" t="s">
        <v>575</v>
      </c>
      <c r="I148" s="5" t="s">
        <v>592</v>
      </c>
      <c r="J148" s="48">
        <v>800</v>
      </c>
      <c r="K148" s="5" t="str">
        <f t="shared" si="4"/>
        <v>mm</v>
      </c>
      <c r="L148" s="10" t="s">
        <v>593</v>
      </c>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c r="DQ148" s="1"/>
      <c r="DR148" s="1"/>
      <c r="DS148" s="1"/>
      <c r="DT148" s="1"/>
      <c r="DU148" s="1"/>
      <c r="DV148" s="1"/>
      <c r="DW148" s="1"/>
      <c r="DX148" s="1"/>
      <c r="DY148" s="1"/>
      <c r="DZ148" s="1"/>
      <c r="EA148" s="1"/>
      <c r="EB148" s="1"/>
      <c r="EC148" s="1"/>
      <c r="ED148" s="1"/>
      <c r="EE148" s="1"/>
      <c r="EF148" s="1"/>
      <c r="LJ148" t="str">
        <f t="shared" si="3"/>
        <v/>
      </c>
    </row>
    <row r="149" spans="1:322" x14ac:dyDescent="0.25">
      <c r="A149" s="1"/>
      <c r="B149" s="1"/>
      <c r="C149" s="1"/>
      <c r="D149" s="1"/>
      <c r="E149" s="1"/>
      <c r="F149" s="1"/>
      <c r="G149" s="1"/>
      <c r="H149" s="5" t="s">
        <v>594</v>
      </c>
      <c r="I149" s="5" t="s">
        <v>582</v>
      </c>
      <c r="J149" s="48">
        <v>180</v>
      </c>
      <c r="K149" s="5" t="str">
        <f t="shared" si="4"/>
        <v>mm</v>
      </c>
      <c r="L149" s="10" t="s">
        <v>595</v>
      </c>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c r="DQ149" s="1"/>
      <c r="DR149" s="1"/>
      <c r="DS149" s="1"/>
      <c r="DT149" s="1"/>
      <c r="DU149" s="1"/>
      <c r="DV149" s="1"/>
      <c r="DW149" s="1"/>
      <c r="DX149" s="1"/>
      <c r="DY149" s="1"/>
      <c r="DZ149" s="1"/>
      <c r="EA149" s="1"/>
      <c r="EB149" s="1"/>
      <c r="EC149" s="1"/>
      <c r="ED149" s="1"/>
      <c r="EE149" s="1"/>
      <c r="EF149" s="1"/>
      <c r="LJ149" t="str">
        <f t="shared" si="3"/>
        <v/>
      </c>
    </row>
    <row r="150" spans="1:322" x14ac:dyDescent="0.25">
      <c r="A150" s="1"/>
      <c r="B150" s="1"/>
      <c r="C150" s="1"/>
      <c r="D150" s="1"/>
      <c r="E150" s="1"/>
      <c r="F150" s="1"/>
      <c r="G150" s="1"/>
      <c r="H150" s="5" t="s">
        <v>596</v>
      </c>
      <c r="I150" s="5" t="s">
        <v>597</v>
      </c>
      <c r="J150" s="48">
        <v>200</v>
      </c>
      <c r="K150" s="5" t="str">
        <f t="shared" si="4"/>
        <v>mm</v>
      </c>
      <c r="L150" s="10" t="s">
        <v>598</v>
      </c>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c r="DQ150" s="1"/>
      <c r="DR150" s="1"/>
      <c r="DS150" s="1"/>
      <c r="DT150" s="1"/>
      <c r="DU150" s="1"/>
      <c r="DV150" s="1"/>
      <c r="DW150" s="1"/>
      <c r="DX150" s="1"/>
      <c r="DY150" s="1"/>
      <c r="DZ150" s="1"/>
      <c r="EA150" s="1"/>
      <c r="EB150" s="1"/>
      <c r="EC150" s="1"/>
      <c r="ED150" s="1"/>
      <c r="EE150" s="1"/>
      <c r="EF150" s="1"/>
      <c r="LJ150" t="str">
        <f t="shared" si="3"/>
        <v/>
      </c>
    </row>
    <row r="151" spans="1:322" x14ac:dyDescent="0.25">
      <c r="A151" s="1"/>
      <c r="B151" s="1"/>
      <c r="C151" s="1"/>
      <c r="D151" s="1"/>
      <c r="E151" s="1"/>
      <c r="F151" s="1"/>
      <c r="G151" s="1"/>
      <c r="H151" s="5" t="s">
        <v>599</v>
      </c>
      <c r="I151" s="5" t="s">
        <v>600</v>
      </c>
      <c r="J151" s="48">
        <v>500</v>
      </c>
      <c r="K151" s="5" t="str">
        <f t="shared" si="4"/>
        <v>mm</v>
      </c>
      <c r="L151" s="10" t="s">
        <v>601</v>
      </c>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c r="DQ151" s="1"/>
      <c r="DR151" s="1"/>
      <c r="DS151" s="1"/>
      <c r="DT151" s="1"/>
      <c r="DU151" s="1"/>
      <c r="DV151" s="1"/>
      <c r="DW151" s="1"/>
      <c r="DX151" s="1"/>
      <c r="DY151" s="1"/>
      <c r="DZ151" s="1"/>
      <c r="EA151" s="1"/>
      <c r="EB151" s="1"/>
      <c r="EC151" s="1"/>
      <c r="ED151" s="1"/>
      <c r="EE151" s="1"/>
      <c r="EF151" s="1"/>
      <c r="LJ151" t="str">
        <f t="shared" si="3"/>
        <v/>
      </c>
    </row>
    <row r="152" spans="1:322" x14ac:dyDescent="0.25">
      <c r="A152" s="1"/>
      <c r="B152" s="1"/>
      <c r="C152" s="1"/>
      <c r="D152" s="1"/>
      <c r="E152" s="1"/>
      <c r="F152" s="1"/>
      <c r="G152" s="1"/>
      <c r="H152" s="5" t="s">
        <v>602</v>
      </c>
      <c r="I152" s="5" t="s">
        <v>582</v>
      </c>
      <c r="J152" s="48">
        <v>30</v>
      </c>
      <c r="K152" s="5" t="str">
        <f t="shared" si="4"/>
        <v>mm</v>
      </c>
      <c r="L152" s="10" t="s">
        <v>603</v>
      </c>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c r="DQ152" s="1"/>
      <c r="DR152" s="1"/>
      <c r="DS152" s="1"/>
      <c r="DT152" s="1"/>
      <c r="DU152" s="1"/>
      <c r="DV152" s="1"/>
      <c r="DW152" s="1"/>
      <c r="DX152" s="1"/>
      <c r="DY152" s="1"/>
      <c r="DZ152" s="1"/>
      <c r="EA152" s="1"/>
      <c r="EB152" s="1"/>
      <c r="EC152" s="1"/>
      <c r="ED152" s="1"/>
      <c r="EE152" s="1"/>
      <c r="EF152" s="1"/>
      <c r="LJ152" t="str">
        <f t="shared" si="3"/>
        <v/>
      </c>
    </row>
    <row r="153" spans="1:322" x14ac:dyDescent="0.25">
      <c r="A153" s="1"/>
      <c r="B153" s="1"/>
      <c r="C153" s="1"/>
      <c r="D153" s="1"/>
      <c r="E153" s="1"/>
      <c r="F153" s="1"/>
      <c r="G153" s="1"/>
      <c r="H153" s="5" t="s">
        <v>604</v>
      </c>
      <c r="I153" s="5" t="s">
        <v>605</v>
      </c>
      <c r="J153" s="48">
        <v>0</v>
      </c>
      <c r="K153" s="5" t="str">
        <f t="shared" si="4"/>
        <v>mm</v>
      </c>
      <c r="L153" s="10" t="s">
        <v>606</v>
      </c>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c r="DQ153" s="1"/>
      <c r="DR153" s="1"/>
      <c r="DS153" s="1"/>
      <c r="DT153" s="1"/>
      <c r="DU153" s="1"/>
      <c r="DV153" s="1"/>
      <c r="DW153" s="1"/>
      <c r="DX153" s="1"/>
      <c r="DY153" s="1"/>
      <c r="DZ153" s="1"/>
      <c r="EA153" s="1"/>
      <c r="EB153" s="1"/>
      <c r="EC153" s="1"/>
      <c r="ED153" s="1"/>
      <c r="EE153" s="1"/>
      <c r="EF153" s="1"/>
      <c r="LJ153" t="str">
        <f t="shared" si="3"/>
        <v/>
      </c>
    </row>
    <row r="154" spans="1:322" x14ac:dyDescent="0.25">
      <c r="A154" s="1"/>
      <c r="B154" s="1"/>
      <c r="C154" s="1"/>
      <c r="D154" s="1"/>
      <c r="E154" s="1"/>
      <c r="F154" s="1"/>
      <c r="G154" s="1"/>
      <c r="H154" s="5" t="s">
        <v>607</v>
      </c>
      <c r="I154" s="5" t="s">
        <v>608</v>
      </c>
      <c r="J154" s="48">
        <v>0</v>
      </c>
      <c r="K154" s="5" t="str">
        <f t="shared" si="4"/>
        <v>mm</v>
      </c>
      <c r="L154" s="10" t="s">
        <v>609</v>
      </c>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c r="DQ154" s="1"/>
      <c r="DR154" s="1"/>
      <c r="DS154" s="1"/>
      <c r="DT154" s="1"/>
      <c r="DU154" s="1"/>
      <c r="DV154" s="1"/>
      <c r="DW154" s="1"/>
      <c r="DX154" s="1"/>
      <c r="DY154" s="1"/>
      <c r="DZ154" s="1"/>
      <c r="EA154" s="1"/>
      <c r="EB154" s="1"/>
      <c r="EC154" s="1"/>
      <c r="ED154" s="1"/>
      <c r="EE154" s="1"/>
      <c r="EF154" s="1"/>
      <c r="LJ154" t="str">
        <f t="shared" si="3"/>
        <v/>
      </c>
    </row>
    <row r="155" spans="1:322" x14ac:dyDescent="0.25">
      <c r="A155" s="1"/>
      <c r="B155" s="1"/>
      <c r="C155" s="1"/>
      <c r="D155" s="1"/>
      <c r="E155" s="1"/>
      <c r="F155" s="1"/>
      <c r="G155" s="1"/>
      <c r="H155" s="5"/>
      <c r="I155" s="5"/>
      <c r="J155" s="5"/>
      <c r="K155" s="5"/>
      <c r="L155" s="5"/>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c r="DQ155" s="1"/>
      <c r="DR155" s="1"/>
      <c r="DS155" s="1"/>
      <c r="DT155" s="1"/>
      <c r="DU155" s="1"/>
      <c r="DV155" s="1"/>
      <c r="DW155" s="1"/>
      <c r="DX155" s="1"/>
      <c r="DY155" s="1"/>
      <c r="DZ155" s="1"/>
      <c r="EA155" s="1"/>
      <c r="EB155" s="1"/>
      <c r="EC155" s="1"/>
      <c r="ED155" s="1"/>
      <c r="EE155" s="1"/>
      <c r="EF155" s="1"/>
      <c r="LJ155" t="str">
        <f t="shared" si="3"/>
        <v/>
      </c>
    </row>
    <row r="156" spans="1:322" x14ac:dyDescent="0.25">
      <c r="A156" s="1"/>
      <c r="B156" s="1"/>
      <c r="C156" s="1"/>
      <c r="D156" s="1"/>
      <c r="E156" s="1"/>
      <c r="F156" s="1"/>
      <c r="G156" s="1"/>
      <c r="H156" s="4" t="s">
        <v>1791</v>
      </c>
      <c r="I156" s="65" t="s">
        <v>1792</v>
      </c>
      <c r="J156" s="65"/>
      <c r="K156" s="65"/>
      <c r="L156" s="65"/>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c r="DQ156" s="1"/>
      <c r="DR156" s="1"/>
      <c r="DS156" s="1"/>
      <c r="DT156" s="1"/>
      <c r="DU156" s="1"/>
      <c r="DV156" s="1"/>
      <c r="DW156" s="1"/>
      <c r="DX156" s="1"/>
      <c r="DY156" s="1"/>
      <c r="DZ156" s="1"/>
      <c r="EA156" s="1"/>
      <c r="EB156" s="1"/>
      <c r="EC156" s="1"/>
      <c r="ED156" s="1"/>
      <c r="EE156" s="1"/>
      <c r="EF156" s="1"/>
      <c r="LJ156" t="str">
        <f t="shared" si="3"/>
        <v/>
      </c>
    </row>
    <row r="157" spans="1:322" x14ac:dyDescent="0.25">
      <c r="A157" s="1"/>
      <c r="B157" s="1"/>
      <c r="C157" s="1"/>
      <c r="D157" s="1"/>
      <c r="E157" s="1"/>
      <c r="F157" s="1"/>
      <c r="G157" s="1"/>
      <c r="H157" s="6" t="s">
        <v>499</v>
      </c>
      <c r="I157" s="6" t="s">
        <v>1793</v>
      </c>
      <c r="J157" s="6" t="s">
        <v>1794</v>
      </c>
      <c r="K157" s="6" t="s">
        <v>3</v>
      </c>
      <c r="L157" s="7" t="s">
        <v>4</v>
      </c>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c r="DQ157" s="1"/>
      <c r="DR157" s="1"/>
      <c r="DS157" s="1"/>
      <c r="DT157" s="1"/>
      <c r="DU157" s="1"/>
      <c r="DV157" s="1"/>
      <c r="DW157" s="1"/>
      <c r="DX157" s="1"/>
      <c r="DY157" s="1"/>
      <c r="DZ157" s="1"/>
      <c r="EA157" s="1"/>
      <c r="EB157" s="1"/>
      <c r="EC157" s="1"/>
      <c r="ED157" s="1"/>
      <c r="EE157" s="1"/>
      <c r="EF157" s="1"/>
      <c r="LJ157" t="str">
        <f t="shared" si="3"/>
        <v/>
      </c>
    </row>
    <row r="158" spans="1:322" x14ac:dyDescent="0.25">
      <c r="A158" s="1"/>
      <c r="B158" s="1"/>
      <c r="C158" s="1"/>
      <c r="D158" s="1"/>
      <c r="E158" s="1"/>
      <c r="F158" s="1"/>
      <c r="G158" s="1"/>
      <c r="H158" s="8" t="s">
        <v>500</v>
      </c>
      <c r="I158" s="8" t="s">
        <v>501</v>
      </c>
      <c r="J158" s="8" t="s">
        <v>502</v>
      </c>
      <c r="K158" s="8" t="s">
        <v>503</v>
      </c>
      <c r="L158" s="9" t="s">
        <v>504</v>
      </c>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c r="DQ158" s="1"/>
      <c r="DR158" s="1"/>
      <c r="DS158" s="1"/>
      <c r="DT158" s="1"/>
      <c r="DU158" s="1"/>
      <c r="DV158" s="1"/>
      <c r="DW158" s="1"/>
      <c r="DX158" s="1"/>
      <c r="DY158" s="1"/>
      <c r="DZ158" s="1"/>
      <c r="EA158" s="1"/>
      <c r="EB158" s="1"/>
      <c r="EC158" s="1"/>
      <c r="ED158" s="1"/>
      <c r="EE158" s="1"/>
      <c r="EF158" s="1"/>
      <c r="LJ158" t="str">
        <f t="shared" si="3"/>
        <v/>
      </c>
    </row>
    <row r="159" spans="1:322" x14ac:dyDescent="0.25">
      <c r="A159" s="1"/>
      <c r="B159" s="1"/>
      <c r="C159" s="1"/>
      <c r="D159" s="1"/>
      <c r="E159" s="1"/>
      <c r="F159" s="1"/>
      <c r="G159" s="1"/>
      <c r="H159" s="5" t="s">
        <v>585</v>
      </c>
      <c r="I159" s="5" t="s">
        <v>1812</v>
      </c>
      <c r="J159" s="5">
        <f>$J$147</f>
        <v>500</v>
      </c>
      <c r="K159" s="5" t="str">
        <f t="shared" ref="K159:K166" si="5">INDEX(rngUnitSettings,MATCH("Length",INDEX(rngUnitSettings,,1),0),2)</f>
        <v>mm</v>
      </c>
      <c r="L159" s="10" t="s">
        <v>1813</v>
      </c>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c r="DQ159" s="1"/>
      <c r="DR159" s="1"/>
      <c r="DS159" s="1"/>
      <c r="DT159" s="1"/>
      <c r="DU159" s="1"/>
      <c r="DV159" s="1"/>
      <c r="DW159" s="1"/>
      <c r="DX159" s="1"/>
      <c r="DY159" s="1"/>
      <c r="DZ159" s="1"/>
      <c r="EA159" s="1"/>
      <c r="EB159" s="1"/>
      <c r="EC159" s="1"/>
      <c r="ED159" s="1"/>
      <c r="EE159" s="1"/>
      <c r="EF159" s="1"/>
      <c r="LJ159" t="str">
        <f t="shared" si="3"/>
        <v/>
      </c>
    </row>
    <row r="160" spans="1:322" x14ac:dyDescent="0.25">
      <c r="A160" s="1"/>
      <c r="B160" s="1"/>
      <c r="C160" s="1"/>
      <c r="D160" s="1"/>
      <c r="E160" s="1"/>
      <c r="F160" s="1"/>
      <c r="G160" s="1"/>
      <c r="H160" s="5" t="s">
        <v>586</v>
      </c>
      <c r="I160" s="5" t="s">
        <v>1814</v>
      </c>
      <c r="J160" s="5">
        <f>$J$147</f>
        <v>500</v>
      </c>
      <c r="K160" s="5" t="str">
        <f t="shared" si="5"/>
        <v>mm</v>
      </c>
      <c r="L160" s="10" t="s">
        <v>1813</v>
      </c>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c r="DQ160" s="1"/>
      <c r="DR160" s="1"/>
      <c r="DS160" s="1"/>
      <c r="DT160" s="1"/>
      <c r="DU160" s="1"/>
      <c r="DV160" s="1"/>
      <c r="DW160" s="1"/>
      <c r="DX160" s="1"/>
      <c r="DY160" s="1"/>
      <c r="DZ160" s="1"/>
      <c r="EA160" s="1"/>
      <c r="EB160" s="1"/>
      <c r="EC160" s="1"/>
      <c r="ED160" s="1"/>
      <c r="EE160" s="1"/>
      <c r="EF160" s="1"/>
      <c r="LJ160" t="str">
        <f t="shared" si="3"/>
        <v/>
      </c>
    </row>
    <row r="161" spans="1:322" x14ac:dyDescent="0.25">
      <c r="A161" s="1"/>
      <c r="B161" s="1"/>
      <c r="C161" s="1"/>
      <c r="D161" s="1"/>
      <c r="E161" s="1"/>
      <c r="F161" s="1"/>
      <c r="G161" s="1"/>
      <c r="H161" s="5" t="s">
        <v>587</v>
      </c>
      <c r="I161" s="5" t="s">
        <v>1815</v>
      </c>
      <c r="J161" s="5">
        <f>$J$148</f>
        <v>800</v>
      </c>
      <c r="K161" s="5" t="str">
        <f t="shared" si="5"/>
        <v>mm</v>
      </c>
      <c r="L161" s="10" t="s">
        <v>1813</v>
      </c>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c r="DQ161" s="1"/>
      <c r="DR161" s="1"/>
      <c r="DS161" s="1"/>
      <c r="DT161" s="1"/>
      <c r="DU161" s="1"/>
      <c r="DV161" s="1"/>
      <c r="DW161" s="1"/>
      <c r="DX161" s="1"/>
      <c r="DY161" s="1"/>
      <c r="DZ161" s="1"/>
      <c r="EA161" s="1"/>
      <c r="EB161" s="1"/>
      <c r="EC161" s="1"/>
      <c r="ED161" s="1"/>
      <c r="EE161" s="1"/>
      <c r="EF161" s="1"/>
      <c r="LJ161" t="str">
        <f t="shared" si="3"/>
        <v/>
      </c>
    </row>
    <row r="162" spans="1:322" x14ac:dyDescent="0.25">
      <c r="A162" s="1"/>
      <c r="B162" s="1"/>
      <c r="C162" s="1"/>
      <c r="D162" s="1"/>
      <c r="E162" s="1"/>
      <c r="F162" s="1"/>
      <c r="G162" s="1"/>
      <c r="H162" s="5" t="s">
        <v>588</v>
      </c>
      <c r="I162" s="5" t="s">
        <v>1816</v>
      </c>
      <c r="J162" s="5">
        <f>$J$148</f>
        <v>800</v>
      </c>
      <c r="K162" s="5" t="str">
        <f t="shared" si="5"/>
        <v>mm</v>
      </c>
      <c r="L162" s="10" t="s">
        <v>1813</v>
      </c>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c r="DQ162" s="1"/>
      <c r="DR162" s="1"/>
      <c r="DS162" s="1"/>
      <c r="DT162" s="1"/>
      <c r="DU162" s="1"/>
      <c r="DV162" s="1"/>
      <c r="DW162" s="1"/>
      <c r="DX162" s="1"/>
      <c r="DY162" s="1"/>
      <c r="DZ162" s="1"/>
      <c r="EA162" s="1"/>
      <c r="EB162" s="1"/>
      <c r="EC162" s="1"/>
      <c r="ED162" s="1"/>
      <c r="EE162" s="1"/>
      <c r="EF162" s="1"/>
      <c r="LJ162" t="str">
        <f t="shared" si="3"/>
        <v/>
      </c>
    </row>
    <row r="163" spans="1:322" x14ac:dyDescent="0.25">
      <c r="A163" s="1"/>
      <c r="B163" s="1"/>
      <c r="C163" s="1"/>
      <c r="D163" s="1"/>
      <c r="E163" s="1"/>
      <c r="F163" s="1"/>
      <c r="G163" s="1"/>
      <c r="H163" s="5" t="s">
        <v>610</v>
      </c>
      <c r="I163" s="5" t="s">
        <v>1817</v>
      </c>
      <c r="J163" s="5">
        <f>$J$150</f>
        <v>200</v>
      </c>
      <c r="K163" s="5" t="str">
        <f t="shared" si="5"/>
        <v>mm</v>
      </c>
      <c r="L163" s="10" t="s">
        <v>1813</v>
      </c>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c r="DQ163" s="1"/>
      <c r="DR163" s="1"/>
      <c r="DS163" s="1"/>
      <c r="DT163" s="1"/>
      <c r="DU163" s="1"/>
      <c r="DV163" s="1"/>
      <c r="DW163" s="1"/>
      <c r="DX163" s="1"/>
      <c r="DY163" s="1"/>
      <c r="DZ163" s="1"/>
      <c r="EA163" s="1"/>
      <c r="EB163" s="1"/>
      <c r="EC163" s="1"/>
      <c r="ED163" s="1"/>
      <c r="EE163" s="1"/>
      <c r="EF163" s="1"/>
      <c r="LJ163" t="str">
        <f t="shared" si="3"/>
        <v/>
      </c>
    </row>
    <row r="164" spans="1:322" x14ac:dyDescent="0.25">
      <c r="A164" s="1"/>
      <c r="B164" s="1"/>
      <c r="C164" s="1"/>
      <c r="D164" s="1"/>
      <c r="E164" s="1"/>
      <c r="F164" s="1"/>
      <c r="G164" s="1"/>
      <c r="H164" s="5" t="s">
        <v>611</v>
      </c>
      <c r="I164" s="5" t="s">
        <v>1818</v>
      </c>
      <c r="J164" s="5">
        <f>$J$150</f>
        <v>200</v>
      </c>
      <c r="K164" s="5" t="str">
        <f t="shared" si="5"/>
        <v>mm</v>
      </c>
      <c r="L164" s="10" t="s">
        <v>1813</v>
      </c>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c r="DQ164" s="1"/>
      <c r="DR164" s="1"/>
      <c r="DS164" s="1"/>
      <c r="DT164" s="1"/>
      <c r="DU164" s="1"/>
      <c r="DV164" s="1"/>
      <c r="DW164" s="1"/>
      <c r="DX164" s="1"/>
      <c r="DY164" s="1"/>
      <c r="DZ164" s="1"/>
      <c r="EA164" s="1"/>
      <c r="EB164" s="1"/>
      <c r="EC164" s="1"/>
      <c r="ED164" s="1"/>
      <c r="EE164" s="1"/>
      <c r="EF164" s="1"/>
      <c r="LJ164" t="str">
        <f t="shared" si="3"/>
        <v/>
      </c>
    </row>
    <row r="165" spans="1:322" x14ac:dyDescent="0.25">
      <c r="A165" s="1"/>
      <c r="B165" s="1"/>
      <c r="C165" s="1"/>
      <c r="D165" s="1"/>
      <c r="E165" s="1"/>
      <c r="F165" s="1"/>
      <c r="G165" s="1"/>
      <c r="H165" s="5" t="s">
        <v>612</v>
      </c>
      <c r="I165" s="5" t="s">
        <v>613</v>
      </c>
      <c r="J165" s="5">
        <f>$J$151</f>
        <v>500</v>
      </c>
      <c r="K165" s="5" t="str">
        <f t="shared" si="5"/>
        <v>mm</v>
      </c>
      <c r="L165" s="10" t="s">
        <v>1813</v>
      </c>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c r="DQ165" s="1"/>
      <c r="DR165" s="1"/>
      <c r="DS165" s="1"/>
      <c r="DT165" s="1"/>
      <c r="DU165" s="1"/>
      <c r="DV165" s="1"/>
      <c r="DW165" s="1"/>
      <c r="DX165" s="1"/>
      <c r="DY165" s="1"/>
      <c r="DZ165" s="1"/>
      <c r="EA165" s="1"/>
      <c r="EB165" s="1"/>
      <c r="EC165" s="1"/>
      <c r="ED165" s="1"/>
      <c r="EE165" s="1"/>
      <c r="EF165" s="1"/>
      <c r="LJ165" t="str">
        <f t="shared" si="3"/>
        <v/>
      </c>
    </row>
    <row r="166" spans="1:322" x14ac:dyDescent="0.25">
      <c r="A166" s="1"/>
      <c r="B166" s="1"/>
      <c r="C166" s="1"/>
      <c r="D166" s="1"/>
      <c r="E166" s="1"/>
      <c r="F166" s="1"/>
      <c r="G166" s="1"/>
      <c r="H166" s="5" t="s">
        <v>614</v>
      </c>
      <c r="I166" s="5" t="s">
        <v>615</v>
      </c>
      <c r="J166" s="5">
        <f>$J$151</f>
        <v>500</v>
      </c>
      <c r="K166" s="5" t="str">
        <f t="shared" si="5"/>
        <v>mm</v>
      </c>
      <c r="L166" s="10" t="s">
        <v>1813</v>
      </c>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c r="DQ166" s="1"/>
      <c r="DR166" s="1"/>
      <c r="DS166" s="1"/>
      <c r="DT166" s="1"/>
      <c r="DU166" s="1"/>
      <c r="DV166" s="1"/>
      <c r="DW166" s="1"/>
      <c r="DX166" s="1"/>
      <c r="DY166" s="1"/>
      <c r="DZ166" s="1"/>
      <c r="EA166" s="1"/>
      <c r="EB166" s="1"/>
      <c r="EC166" s="1"/>
      <c r="ED166" s="1"/>
      <c r="EE166" s="1"/>
      <c r="EF166" s="1"/>
      <c r="LJ166" t="str">
        <f t="shared" si="3"/>
        <v/>
      </c>
    </row>
    <row r="167" spans="1:322" x14ac:dyDescent="0.25">
      <c r="A167" s="1"/>
      <c r="B167" s="1"/>
      <c r="C167" s="1"/>
      <c r="D167" s="1"/>
      <c r="E167" s="1"/>
      <c r="F167" s="1"/>
      <c r="G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c r="DQ167" s="1"/>
      <c r="DR167" s="1"/>
      <c r="DS167" s="1"/>
      <c r="DT167" s="1"/>
      <c r="DU167" s="1"/>
      <c r="DV167" s="1"/>
      <c r="DW167" s="1"/>
      <c r="DX167" s="1"/>
      <c r="DY167" s="1"/>
      <c r="DZ167" s="1"/>
      <c r="EA167" s="1"/>
      <c r="EB167" s="1"/>
      <c r="EC167" s="1"/>
      <c r="ED167" s="1"/>
      <c r="EE167" s="1"/>
      <c r="EF167" s="1"/>
      <c r="LJ167" t="str">
        <f t="shared" si="3"/>
        <v/>
      </c>
    </row>
    <row r="168" spans="1:322" x14ac:dyDescent="0.25">
      <c r="A168" s="1"/>
      <c r="B168" s="1"/>
      <c r="C168" s="1"/>
      <c r="D168" s="1"/>
      <c r="E168" s="1"/>
      <c r="F168" s="1"/>
      <c r="G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c r="DQ168" s="1"/>
      <c r="DR168" s="1"/>
      <c r="DS168" s="1"/>
      <c r="DT168" s="1"/>
      <c r="DU168" s="1"/>
      <c r="DV168" s="1"/>
      <c r="DW168" s="1"/>
      <c r="DX168" s="1"/>
      <c r="DY168" s="1"/>
      <c r="DZ168" s="1"/>
      <c r="EA168" s="1"/>
      <c r="EB168" s="1"/>
      <c r="EC168" s="1"/>
      <c r="ED168" s="1"/>
      <c r="EE168" s="1"/>
      <c r="EF168" s="1"/>
      <c r="LJ168" t="str">
        <f t="shared" si="3"/>
        <v/>
      </c>
    </row>
    <row r="169" spans="1:322" x14ac:dyDescent="0.25">
      <c r="A169" s="1"/>
      <c r="B169" s="1"/>
      <c r="C169" s="1"/>
      <c r="D169" s="1"/>
      <c r="E169" s="1"/>
      <c r="F169" s="1"/>
      <c r="G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c r="DQ169" s="1"/>
      <c r="DR169" s="1"/>
      <c r="DS169" s="1"/>
      <c r="DT169" s="1"/>
      <c r="DU169" s="1"/>
      <c r="DV169" s="1"/>
      <c r="DW169" s="1"/>
      <c r="DX169" s="1"/>
      <c r="DY169" s="1"/>
      <c r="DZ169" s="1"/>
      <c r="EA169" s="1"/>
      <c r="EB169" s="1"/>
      <c r="EC169" s="1"/>
      <c r="ED169" s="1"/>
      <c r="EE169" s="1"/>
      <c r="EF169" s="1"/>
      <c r="LJ169" t="str">
        <f t="shared" si="3"/>
        <v/>
      </c>
    </row>
    <row r="170" spans="1:322" x14ac:dyDescent="0.25">
      <c r="A170" s="1"/>
      <c r="B170" s="1"/>
      <c r="C170" s="1"/>
      <c r="D170" s="1"/>
      <c r="E170" s="1"/>
      <c r="F170" s="1"/>
      <c r="G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c r="DQ170" s="1"/>
      <c r="DR170" s="1"/>
      <c r="DS170" s="1"/>
      <c r="DT170" s="1"/>
      <c r="DU170" s="1"/>
      <c r="DV170" s="1"/>
      <c r="DW170" s="1"/>
      <c r="DX170" s="1"/>
      <c r="DY170" s="1"/>
      <c r="DZ170" s="1"/>
      <c r="EA170" s="1"/>
      <c r="EB170" s="1"/>
      <c r="EC170" s="1"/>
      <c r="ED170" s="1"/>
      <c r="EE170" s="1"/>
      <c r="EF170" s="1"/>
      <c r="LJ170" t="str">
        <f t="shared" si="3"/>
        <v/>
      </c>
    </row>
    <row r="171" spans="1:322" x14ac:dyDescent="0.25">
      <c r="A171" s="1"/>
      <c r="B171" s="1"/>
      <c r="C171" s="1"/>
      <c r="D171" s="1"/>
      <c r="E171" s="1"/>
      <c r="F171" s="1"/>
      <c r="G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c r="DQ171" s="1"/>
      <c r="DR171" s="1"/>
      <c r="DS171" s="1"/>
      <c r="DT171" s="1"/>
      <c r="DU171" s="1"/>
      <c r="DV171" s="1"/>
      <c r="DW171" s="1"/>
      <c r="DX171" s="1"/>
      <c r="DY171" s="1"/>
      <c r="DZ171" s="1"/>
      <c r="EA171" s="1"/>
      <c r="EB171" s="1"/>
      <c r="EC171" s="1"/>
      <c r="ED171" s="1"/>
      <c r="EE171" s="1"/>
      <c r="EF171" s="1"/>
      <c r="LJ171" t="str">
        <f t="shared" si="3"/>
        <v/>
      </c>
    </row>
    <row r="172" spans="1:322" x14ac:dyDescent="0.25">
      <c r="A172" s="1"/>
      <c r="B172" s="1"/>
      <c r="C172" s="1"/>
      <c r="D172" s="1"/>
      <c r="E172" s="1"/>
      <c r="F172" s="1"/>
      <c r="G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c r="DQ172" s="1"/>
      <c r="DR172" s="1"/>
      <c r="DS172" s="1"/>
      <c r="DT172" s="1"/>
      <c r="DU172" s="1"/>
      <c r="DV172" s="1"/>
      <c r="DW172" s="1"/>
      <c r="DX172" s="1"/>
      <c r="DY172" s="1"/>
      <c r="DZ172" s="1"/>
      <c r="EA172" s="1"/>
      <c r="EB172" s="1"/>
      <c r="EC172" s="1"/>
      <c r="ED172" s="1"/>
      <c r="EE172" s="1"/>
      <c r="EF172" s="1"/>
      <c r="LJ172" t="str">
        <f t="shared" si="3"/>
        <v/>
      </c>
    </row>
    <row r="173" spans="1:322" x14ac:dyDescent="0.25">
      <c r="A173" s="1"/>
      <c r="B173" s="1"/>
      <c r="C173" s="1"/>
      <c r="D173" s="1"/>
      <c r="E173" s="1"/>
      <c r="F173" s="1"/>
      <c r="G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c r="DQ173" s="1"/>
      <c r="DR173" s="1"/>
      <c r="DS173" s="1"/>
      <c r="DT173" s="1"/>
      <c r="DU173" s="1"/>
      <c r="DV173" s="1"/>
      <c r="DW173" s="1"/>
      <c r="DX173" s="1"/>
      <c r="DY173" s="1"/>
      <c r="DZ173" s="1"/>
      <c r="EA173" s="1"/>
      <c r="EB173" s="1"/>
      <c r="EC173" s="1"/>
      <c r="ED173" s="1"/>
      <c r="EE173" s="1"/>
      <c r="EF173" s="1"/>
      <c r="LJ173" t="str">
        <f t="shared" si="3"/>
        <v/>
      </c>
    </row>
    <row r="174" spans="1:322" x14ac:dyDescent="0.25">
      <c r="A174" s="1"/>
      <c r="B174" s="1"/>
      <c r="C174" s="1"/>
      <c r="D174" s="1"/>
      <c r="E174" s="1"/>
      <c r="F174" s="1"/>
      <c r="G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c r="DQ174" s="1"/>
      <c r="DR174" s="1"/>
      <c r="DS174" s="1"/>
      <c r="DT174" s="1"/>
      <c r="DU174" s="1"/>
      <c r="DV174" s="1"/>
      <c r="DW174" s="1"/>
      <c r="DX174" s="1"/>
      <c r="DY174" s="1"/>
      <c r="DZ174" s="1"/>
      <c r="EA174" s="1"/>
      <c r="EB174" s="1"/>
      <c r="EC174" s="1"/>
      <c r="ED174" s="1"/>
      <c r="EE174" s="1"/>
      <c r="EF174" s="1"/>
      <c r="LJ174" t="str">
        <f t="shared" si="3"/>
        <v/>
      </c>
    </row>
    <row r="175" spans="1:322" x14ac:dyDescent="0.25">
      <c r="A175" s="1"/>
      <c r="B175" s="1"/>
      <c r="C175" s="1"/>
      <c r="D175" s="1"/>
      <c r="E175" s="1"/>
      <c r="F175" s="1"/>
      <c r="G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c r="DQ175" s="1"/>
      <c r="DR175" s="1"/>
      <c r="DS175" s="1"/>
      <c r="DT175" s="1"/>
      <c r="DU175" s="1"/>
      <c r="DV175" s="1"/>
      <c r="DW175" s="1"/>
      <c r="DX175" s="1"/>
      <c r="DY175" s="1"/>
      <c r="DZ175" s="1"/>
      <c r="EA175" s="1"/>
      <c r="EB175" s="1"/>
      <c r="EC175" s="1"/>
      <c r="ED175" s="1"/>
      <c r="EE175" s="1"/>
      <c r="EF175" s="1"/>
      <c r="LJ175" t="str">
        <f t="shared" si="3"/>
        <v/>
      </c>
    </row>
    <row r="176" spans="1:322" x14ac:dyDescent="0.25">
      <c r="A176" s="1"/>
      <c r="B176" s="1"/>
      <c r="C176" s="1"/>
      <c r="D176" s="1"/>
      <c r="E176" s="1"/>
      <c r="F176" s="1"/>
      <c r="G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c r="DQ176" s="1"/>
      <c r="DR176" s="1"/>
      <c r="DS176" s="1"/>
      <c r="DT176" s="1"/>
      <c r="DU176" s="1"/>
      <c r="DV176" s="1"/>
      <c r="DW176" s="1"/>
      <c r="DX176" s="1"/>
      <c r="DY176" s="1"/>
      <c r="DZ176" s="1"/>
      <c r="EA176" s="1"/>
      <c r="EB176" s="1"/>
      <c r="EC176" s="1"/>
      <c r="ED176" s="1"/>
      <c r="EE176" s="1"/>
      <c r="EF176" s="1"/>
      <c r="LJ176" t="str">
        <f t="shared" si="3"/>
        <v/>
      </c>
    </row>
    <row r="177" spans="1:322" x14ac:dyDescent="0.25">
      <c r="A177" s="1"/>
      <c r="B177" s="1"/>
      <c r="C177" s="1"/>
      <c r="D177" s="1"/>
      <c r="E177" s="1"/>
      <c r="F177" s="1"/>
      <c r="G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c r="DP177" s="1"/>
      <c r="DQ177" s="1"/>
      <c r="DR177" s="1"/>
      <c r="DS177" s="1"/>
      <c r="DT177" s="1"/>
      <c r="DU177" s="1"/>
      <c r="DV177" s="1"/>
      <c r="DW177" s="1"/>
      <c r="DX177" s="1"/>
      <c r="DY177" s="1"/>
      <c r="DZ177" s="1"/>
      <c r="EA177" s="1"/>
      <c r="EB177" s="1"/>
      <c r="EC177" s="1"/>
      <c r="ED177" s="1"/>
      <c r="EE177" s="1"/>
      <c r="EF177" s="1"/>
      <c r="LJ177" t="str">
        <f t="shared" si="3"/>
        <v/>
      </c>
    </row>
    <row r="178" spans="1:322" x14ac:dyDescent="0.25">
      <c r="A178" s="1"/>
      <c r="B178" s="1"/>
      <c r="C178" s="1"/>
      <c r="D178" s="1"/>
      <c r="E178" s="1"/>
      <c r="F178" s="1"/>
      <c r="G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c r="DP178" s="1"/>
      <c r="DQ178" s="1"/>
      <c r="DR178" s="1"/>
      <c r="DS178" s="1"/>
      <c r="DT178" s="1"/>
      <c r="DU178" s="1"/>
      <c r="DV178" s="1"/>
      <c r="DW178" s="1"/>
      <c r="DX178" s="1"/>
      <c r="DY178" s="1"/>
      <c r="DZ178" s="1"/>
      <c r="EA178" s="1"/>
      <c r="EB178" s="1"/>
      <c r="EC178" s="1"/>
      <c r="ED178" s="1"/>
      <c r="EE178" s="1"/>
      <c r="EF178" s="1"/>
      <c r="LJ178" t="str">
        <f t="shared" si="3"/>
        <v/>
      </c>
    </row>
    <row r="179" spans="1:322" x14ac:dyDescent="0.25">
      <c r="A179" s="1"/>
      <c r="B179" s="1"/>
      <c r="C179" s="1"/>
      <c r="D179" s="1"/>
      <c r="E179" s="1"/>
      <c r="F179" s="1"/>
      <c r="G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c r="DQ179" s="1"/>
      <c r="DR179" s="1"/>
      <c r="DS179" s="1"/>
      <c r="DT179" s="1"/>
      <c r="DU179" s="1"/>
      <c r="DV179" s="1"/>
      <c r="DW179" s="1"/>
      <c r="DX179" s="1"/>
      <c r="DY179" s="1"/>
      <c r="DZ179" s="1"/>
      <c r="EA179" s="1"/>
      <c r="EB179" s="1"/>
      <c r="EC179" s="1"/>
      <c r="ED179" s="1"/>
      <c r="EE179" s="1"/>
      <c r="EF179" s="1"/>
      <c r="LJ179" t="str">
        <f t="shared" si="3"/>
        <v/>
      </c>
    </row>
    <row r="180" spans="1:322" x14ac:dyDescent="0.25">
      <c r="A180" s="1"/>
      <c r="B180" s="1"/>
      <c r="C180" s="1"/>
      <c r="D180" s="1"/>
      <c r="E180" s="1"/>
      <c r="F180" s="1"/>
      <c r="G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c r="DQ180" s="1"/>
      <c r="DR180" s="1"/>
      <c r="DS180" s="1"/>
      <c r="DT180" s="1"/>
      <c r="DU180" s="1"/>
      <c r="DV180" s="1"/>
      <c r="DW180" s="1"/>
      <c r="DX180" s="1"/>
      <c r="DY180" s="1"/>
      <c r="DZ180" s="1"/>
      <c r="EA180" s="1"/>
      <c r="EB180" s="1"/>
      <c r="EC180" s="1"/>
      <c r="ED180" s="1"/>
      <c r="EE180" s="1"/>
      <c r="EF180" s="1"/>
      <c r="LJ180" t="str">
        <f t="shared" si="3"/>
        <v/>
      </c>
    </row>
    <row r="181" spans="1:322" x14ac:dyDescent="0.25">
      <c r="A181" s="1"/>
      <c r="B181" s="1"/>
      <c r="C181" s="1"/>
      <c r="D181" s="1"/>
      <c r="E181" s="1"/>
      <c r="F181" s="1"/>
      <c r="G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c r="DQ181" s="1"/>
      <c r="DR181" s="1"/>
      <c r="DS181" s="1"/>
      <c r="DT181" s="1"/>
      <c r="DU181" s="1"/>
      <c r="DV181" s="1"/>
      <c r="DW181" s="1"/>
      <c r="DX181" s="1"/>
      <c r="DY181" s="1"/>
      <c r="DZ181" s="1"/>
      <c r="EA181" s="1"/>
      <c r="EB181" s="1"/>
      <c r="EC181" s="1"/>
      <c r="ED181" s="1"/>
      <c r="EE181" s="1"/>
      <c r="EF181" s="1"/>
      <c r="LJ181" t="str">
        <f t="shared" si="3"/>
        <v/>
      </c>
    </row>
    <row r="182" spans="1:322" x14ac:dyDescent="0.25">
      <c r="A182" s="1"/>
      <c r="B182" s="1"/>
      <c r="C182" s="1"/>
      <c r="D182" s="1"/>
      <c r="E182" s="1"/>
      <c r="F182" s="1"/>
      <c r="G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c r="DQ182" s="1"/>
      <c r="DR182" s="1"/>
      <c r="DS182" s="1"/>
      <c r="DT182" s="1"/>
      <c r="DU182" s="1"/>
      <c r="DV182" s="1"/>
      <c r="DW182" s="1"/>
      <c r="DX182" s="1"/>
      <c r="DY182" s="1"/>
      <c r="DZ182" s="1"/>
      <c r="EA182" s="1"/>
      <c r="EB182" s="1"/>
      <c r="EC182" s="1"/>
      <c r="ED182" s="1"/>
      <c r="EE182" s="1"/>
      <c r="EF182" s="1"/>
      <c r="LJ182" t="str">
        <f t="shared" si="3"/>
        <v/>
      </c>
    </row>
    <row r="183" spans="1:322" x14ac:dyDescent="0.25">
      <c r="A183" s="1"/>
      <c r="B183" s="1"/>
      <c r="C183" s="1"/>
      <c r="D183" s="1"/>
      <c r="E183" s="1"/>
      <c r="F183" s="1"/>
      <c r="G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c r="DQ183" s="1"/>
      <c r="DR183" s="1"/>
      <c r="DS183" s="1"/>
      <c r="DT183" s="1"/>
      <c r="DU183" s="1"/>
      <c r="DV183" s="1"/>
      <c r="DW183" s="1"/>
      <c r="DX183" s="1"/>
      <c r="DY183" s="1"/>
      <c r="DZ183" s="1"/>
      <c r="EA183" s="1"/>
      <c r="EB183" s="1"/>
      <c r="EC183" s="1"/>
      <c r="ED183" s="1"/>
      <c r="EE183" s="1"/>
      <c r="EF183" s="1"/>
      <c r="LJ183" t="str">
        <f t="shared" si="3"/>
        <v/>
      </c>
    </row>
    <row r="184" spans="1:322" x14ac:dyDescent="0.25">
      <c r="A184" s="1"/>
      <c r="B184" s="1"/>
      <c r="C184" s="1"/>
      <c r="D184" s="1"/>
      <c r="E184" s="1"/>
      <c r="F184" s="1"/>
      <c r="G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c r="DQ184" s="1"/>
      <c r="DR184" s="1"/>
      <c r="DS184" s="1"/>
      <c r="DT184" s="1"/>
      <c r="DU184" s="1"/>
      <c r="DV184" s="1"/>
      <c r="DW184" s="1"/>
      <c r="DX184" s="1"/>
      <c r="DY184" s="1"/>
      <c r="DZ184" s="1"/>
      <c r="EA184" s="1"/>
      <c r="EB184" s="1"/>
      <c r="EC184" s="1"/>
      <c r="ED184" s="1"/>
      <c r="EE184" s="1"/>
      <c r="EF184" s="1"/>
      <c r="LJ184" t="str">
        <f t="shared" si="3"/>
        <v/>
      </c>
    </row>
    <row r="185" spans="1:322" x14ac:dyDescent="0.25">
      <c r="A185" s="1"/>
      <c r="B185" s="1"/>
      <c r="C185" s="1"/>
      <c r="D185" s="1"/>
      <c r="E185" s="1"/>
      <c r="F185" s="1"/>
      <c r="G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c r="DQ185" s="1"/>
      <c r="DR185" s="1"/>
      <c r="DS185" s="1"/>
      <c r="DT185" s="1"/>
      <c r="DU185" s="1"/>
      <c r="DV185" s="1"/>
      <c r="DW185" s="1"/>
      <c r="DX185" s="1"/>
      <c r="DY185" s="1"/>
      <c r="DZ185" s="1"/>
      <c r="EA185" s="1"/>
      <c r="EB185" s="1"/>
      <c r="EC185" s="1"/>
      <c r="ED185" s="1"/>
      <c r="EE185" s="1"/>
      <c r="EF185" s="1"/>
      <c r="LJ185" t="str">
        <f t="shared" si="3"/>
        <v/>
      </c>
    </row>
    <row r="186" spans="1:322" x14ac:dyDescent="0.25">
      <c r="A186" s="1"/>
      <c r="B186" s="1"/>
      <c r="C186" s="1"/>
      <c r="D186" s="1"/>
      <c r="E186" s="1"/>
      <c r="F186" s="1"/>
      <c r="G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c r="DQ186" s="1"/>
      <c r="DR186" s="1"/>
      <c r="DS186" s="1"/>
      <c r="DT186" s="1"/>
      <c r="DU186" s="1"/>
      <c r="DV186" s="1"/>
      <c r="DW186" s="1"/>
      <c r="DX186" s="1"/>
      <c r="DY186" s="1"/>
      <c r="DZ186" s="1"/>
      <c r="EA186" s="1"/>
      <c r="EB186" s="1"/>
      <c r="EC186" s="1"/>
      <c r="ED186" s="1"/>
      <c r="EE186" s="1"/>
      <c r="EF186" s="1"/>
      <c r="LJ186" t="str">
        <f t="shared" si="3"/>
        <v/>
      </c>
    </row>
    <row r="187" spans="1:322" x14ac:dyDescent="0.25">
      <c r="A187" s="1"/>
      <c r="B187" s="1"/>
      <c r="C187" s="1"/>
      <c r="D187" s="1"/>
      <c r="E187" s="1"/>
      <c r="F187" s="1"/>
      <c r="G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c r="DQ187" s="1"/>
      <c r="DR187" s="1"/>
      <c r="DS187" s="1"/>
      <c r="DT187" s="1"/>
      <c r="DU187" s="1"/>
      <c r="DV187" s="1"/>
      <c r="DW187" s="1"/>
      <c r="DX187" s="1"/>
      <c r="DY187" s="1"/>
      <c r="DZ187" s="1"/>
      <c r="EA187" s="1"/>
      <c r="EB187" s="1"/>
      <c r="EC187" s="1"/>
      <c r="ED187" s="1"/>
      <c r="EE187" s="1"/>
      <c r="EF187" s="1"/>
      <c r="LJ187" t="str">
        <f t="shared" si="3"/>
        <v/>
      </c>
    </row>
    <row r="188" spans="1:322" x14ac:dyDescent="0.25">
      <c r="A188" s="1"/>
      <c r="B188" s="1"/>
      <c r="C188" s="1"/>
      <c r="D188" s="1"/>
      <c r="E188" s="1"/>
      <c r="F188" s="1"/>
      <c r="G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c r="DQ188" s="1"/>
      <c r="DR188" s="1"/>
      <c r="DS188" s="1"/>
      <c r="DT188" s="1"/>
      <c r="DU188" s="1"/>
      <c r="DV188" s="1"/>
      <c r="DW188" s="1"/>
      <c r="DX188" s="1"/>
      <c r="DY188" s="1"/>
      <c r="DZ188" s="1"/>
      <c r="EA188" s="1"/>
      <c r="EB188" s="1"/>
      <c r="EC188" s="1"/>
      <c r="ED188" s="1"/>
      <c r="EE188" s="1"/>
      <c r="EF188" s="1"/>
      <c r="LJ188" t="str">
        <f t="shared" si="3"/>
        <v/>
      </c>
    </row>
    <row r="189" spans="1:322" x14ac:dyDescent="0.25">
      <c r="A189" s="1"/>
      <c r="B189" s="1"/>
      <c r="C189" s="1"/>
      <c r="D189" s="1"/>
      <c r="E189" s="1"/>
      <c r="F189" s="1"/>
      <c r="G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c r="DQ189" s="1"/>
      <c r="DR189" s="1"/>
      <c r="DS189" s="1"/>
      <c r="DT189" s="1"/>
      <c r="DU189" s="1"/>
      <c r="DV189" s="1"/>
      <c r="DW189" s="1"/>
      <c r="DX189" s="1"/>
      <c r="DY189" s="1"/>
      <c r="DZ189" s="1"/>
      <c r="EA189" s="1"/>
      <c r="EB189" s="1"/>
      <c r="EC189" s="1"/>
      <c r="ED189" s="1"/>
      <c r="EE189" s="1"/>
      <c r="EF189" s="1"/>
      <c r="LJ189" t="str">
        <f t="shared" si="3"/>
        <v/>
      </c>
    </row>
    <row r="190" spans="1:322" x14ac:dyDescent="0.25">
      <c r="A190" s="1"/>
      <c r="B190" s="1"/>
      <c r="C190" s="1"/>
      <c r="D190" s="1"/>
      <c r="E190" s="1"/>
      <c r="F190" s="1"/>
      <c r="G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c r="DQ190" s="1"/>
      <c r="DR190" s="1"/>
      <c r="DS190" s="1"/>
      <c r="DT190" s="1"/>
      <c r="DU190" s="1"/>
      <c r="DV190" s="1"/>
      <c r="DW190" s="1"/>
      <c r="DX190" s="1"/>
      <c r="DY190" s="1"/>
      <c r="DZ190" s="1"/>
      <c r="EA190" s="1"/>
      <c r="EB190" s="1"/>
      <c r="EC190" s="1"/>
      <c r="ED190" s="1"/>
      <c r="EE190" s="1"/>
      <c r="EF190" s="1"/>
      <c r="LJ190" t="str">
        <f t="shared" si="3"/>
        <v/>
      </c>
    </row>
    <row r="191" spans="1:322" x14ac:dyDescent="0.25">
      <c r="A191" s="1"/>
      <c r="B191" s="1"/>
      <c r="C191" s="1"/>
      <c r="D191" s="1"/>
      <c r="E191" s="1"/>
      <c r="F191" s="1"/>
      <c r="G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c r="DQ191" s="1"/>
      <c r="DR191" s="1"/>
      <c r="DS191" s="1"/>
      <c r="DT191" s="1"/>
      <c r="DU191" s="1"/>
      <c r="DV191" s="1"/>
      <c r="DW191" s="1"/>
      <c r="DX191" s="1"/>
      <c r="DY191" s="1"/>
      <c r="DZ191" s="1"/>
      <c r="EA191" s="1"/>
      <c r="EB191" s="1"/>
      <c r="EC191" s="1"/>
      <c r="ED191" s="1"/>
      <c r="EE191" s="1"/>
      <c r="EF191" s="1"/>
      <c r="LJ191" t="str">
        <f t="shared" si="3"/>
        <v/>
      </c>
    </row>
    <row r="192" spans="1:322" x14ac:dyDescent="0.25">
      <c r="A192" s="1"/>
      <c r="B192" s="1"/>
      <c r="C192" s="1"/>
      <c r="D192" s="1"/>
      <c r="E192" s="1"/>
      <c r="F192" s="1"/>
      <c r="G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c r="DQ192" s="1"/>
      <c r="DR192" s="1"/>
      <c r="DS192" s="1"/>
      <c r="DT192" s="1"/>
      <c r="DU192" s="1"/>
      <c r="DV192" s="1"/>
      <c r="DW192" s="1"/>
      <c r="DX192" s="1"/>
      <c r="DY192" s="1"/>
      <c r="DZ192" s="1"/>
      <c r="EA192" s="1"/>
      <c r="EB192" s="1"/>
      <c r="EC192" s="1"/>
      <c r="ED192" s="1"/>
      <c r="EE192" s="1"/>
      <c r="EF192" s="1"/>
      <c r="LJ192" t="str">
        <f t="shared" si="3"/>
        <v/>
      </c>
    </row>
    <row r="193" spans="1:322" x14ac:dyDescent="0.25">
      <c r="A193" s="1"/>
      <c r="B193" s="1"/>
      <c r="C193" s="1"/>
      <c r="D193" s="1"/>
      <c r="E193" s="1"/>
      <c r="F193" s="1"/>
      <c r="G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c r="DQ193" s="1"/>
      <c r="DR193" s="1"/>
      <c r="DS193" s="1"/>
      <c r="DT193" s="1"/>
      <c r="DU193" s="1"/>
      <c r="DV193" s="1"/>
      <c r="DW193" s="1"/>
      <c r="DX193" s="1"/>
      <c r="DY193" s="1"/>
      <c r="DZ193" s="1"/>
      <c r="EA193" s="1"/>
      <c r="EB193" s="1"/>
      <c r="EC193" s="1"/>
      <c r="ED193" s="1"/>
      <c r="EE193" s="1"/>
      <c r="EF193" s="1"/>
      <c r="LJ193" t="str">
        <f t="shared" si="3"/>
        <v/>
      </c>
    </row>
    <row r="194" spans="1:322" x14ac:dyDescent="0.25">
      <c r="A194" s="1"/>
      <c r="B194" s="1"/>
      <c r="C194" s="1"/>
      <c r="D194" s="1"/>
      <c r="E194" s="1"/>
      <c r="F194" s="1"/>
      <c r="G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c r="DQ194" s="1"/>
      <c r="DR194" s="1"/>
      <c r="DS194" s="1"/>
      <c r="DT194" s="1"/>
      <c r="DU194" s="1"/>
      <c r="DV194" s="1"/>
      <c r="DW194" s="1"/>
      <c r="DX194" s="1"/>
      <c r="DY194" s="1"/>
      <c r="DZ194" s="1"/>
      <c r="EA194" s="1"/>
      <c r="EB194" s="1"/>
      <c r="EC194" s="1"/>
      <c r="ED194" s="1"/>
      <c r="EE194" s="1"/>
      <c r="EF194" s="1"/>
      <c r="LJ194" t="str">
        <f t="shared" ref="LJ194:LJ257" si="6">IF(ROW(A193)&gt;ROWS(rngLoadCombinations)-1,"",INDEX(rngLoadCombinations,ROW(A193)+1,1))</f>
        <v/>
      </c>
    </row>
    <row r="195" spans="1:322" x14ac:dyDescent="0.25">
      <c r="A195" s="1"/>
      <c r="B195" s="1"/>
      <c r="C195" s="1"/>
      <c r="D195" s="1"/>
      <c r="E195" s="1"/>
      <c r="F195" s="1"/>
      <c r="G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c r="DP195" s="1"/>
      <c r="DQ195" s="1"/>
      <c r="DR195" s="1"/>
      <c r="DS195" s="1"/>
      <c r="DT195" s="1"/>
      <c r="DU195" s="1"/>
      <c r="DV195" s="1"/>
      <c r="DW195" s="1"/>
      <c r="DX195" s="1"/>
      <c r="DY195" s="1"/>
      <c r="DZ195" s="1"/>
      <c r="EA195" s="1"/>
      <c r="EB195" s="1"/>
      <c r="EC195" s="1"/>
      <c r="ED195" s="1"/>
      <c r="EE195" s="1"/>
      <c r="EF195" s="1"/>
      <c r="LJ195" t="str">
        <f t="shared" si="6"/>
        <v/>
      </c>
    </row>
    <row r="196" spans="1:322" x14ac:dyDescent="0.25">
      <c r="A196" s="1"/>
      <c r="B196" s="1"/>
      <c r="C196" s="1"/>
      <c r="D196" s="1"/>
      <c r="E196" s="1"/>
      <c r="F196" s="1"/>
      <c r="G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c r="DP196" s="1"/>
      <c r="DQ196" s="1"/>
      <c r="DR196" s="1"/>
      <c r="DS196" s="1"/>
      <c r="DT196" s="1"/>
      <c r="DU196" s="1"/>
      <c r="DV196" s="1"/>
      <c r="DW196" s="1"/>
      <c r="DX196" s="1"/>
      <c r="DY196" s="1"/>
      <c r="DZ196" s="1"/>
      <c r="EA196" s="1"/>
      <c r="EB196" s="1"/>
      <c r="EC196" s="1"/>
      <c r="ED196" s="1"/>
      <c r="EE196" s="1"/>
      <c r="EF196" s="1"/>
      <c r="LJ196" t="str">
        <f t="shared" si="6"/>
        <v/>
      </c>
    </row>
    <row r="197" spans="1:322" x14ac:dyDescent="0.25">
      <c r="A197" s="1"/>
      <c r="B197" s="1"/>
      <c r="C197" s="1"/>
      <c r="D197" s="1"/>
      <c r="E197" s="1"/>
      <c r="F197" s="1"/>
      <c r="G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c r="DP197" s="1"/>
      <c r="DQ197" s="1"/>
      <c r="DR197" s="1"/>
      <c r="DS197" s="1"/>
      <c r="DT197" s="1"/>
      <c r="DU197" s="1"/>
      <c r="DV197" s="1"/>
      <c r="DW197" s="1"/>
      <c r="DX197" s="1"/>
      <c r="DY197" s="1"/>
      <c r="DZ197" s="1"/>
      <c r="EA197" s="1"/>
      <c r="EB197" s="1"/>
      <c r="EC197" s="1"/>
      <c r="ED197" s="1"/>
      <c r="EE197" s="1"/>
      <c r="EF197" s="1"/>
      <c r="LJ197" t="str">
        <f t="shared" si="6"/>
        <v/>
      </c>
    </row>
    <row r="198" spans="1:322" x14ac:dyDescent="0.25">
      <c r="A198" s="1"/>
      <c r="B198" s="1"/>
      <c r="C198" s="1"/>
      <c r="D198" s="1"/>
      <c r="E198" s="1"/>
      <c r="F198" s="1"/>
      <c r="G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c r="DP198" s="1"/>
      <c r="DQ198" s="1"/>
      <c r="DR198" s="1"/>
      <c r="DS198" s="1"/>
      <c r="DT198" s="1"/>
      <c r="DU198" s="1"/>
      <c r="DV198" s="1"/>
      <c r="DW198" s="1"/>
      <c r="DX198" s="1"/>
      <c r="DY198" s="1"/>
      <c r="DZ198" s="1"/>
      <c r="EA198" s="1"/>
      <c r="EB198" s="1"/>
      <c r="EC198" s="1"/>
      <c r="ED198" s="1"/>
      <c r="EE198" s="1"/>
      <c r="EF198" s="1"/>
      <c r="LJ198" t="str">
        <f t="shared" si="6"/>
        <v/>
      </c>
    </row>
    <row r="199" spans="1:322" x14ac:dyDescent="0.25">
      <c r="A199" s="1"/>
      <c r="B199" s="1"/>
      <c r="C199" s="1"/>
      <c r="D199" s="1"/>
      <c r="E199" s="1"/>
      <c r="F199" s="1"/>
      <c r="G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c r="DP199" s="1"/>
      <c r="DQ199" s="1"/>
      <c r="DR199" s="1"/>
      <c r="DS199" s="1"/>
      <c r="DT199" s="1"/>
      <c r="DU199" s="1"/>
      <c r="DV199" s="1"/>
      <c r="DW199" s="1"/>
      <c r="DX199" s="1"/>
      <c r="DY199" s="1"/>
      <c r="DZ199" s="1"/>
      <c r="EA199" s="1"/>
      <c r="EB199" s="1"/>
      <c r="EC199" s="1"/>
      <c r="ED199" s="1"/>
      <c r="EE199" s="1"/>
      <c r="EF199" s="1"/>
      <c r="LJ199" t="str">
        <f t="shared" si="6"/>
        <v/>
      </c>
    </row>
    <row r="200" spans="1:322" x14ac:dyDescent="0.25">
      <c r="A200" s="1"/>
      <c r="B200" s="1"/>
      <c r="C200" s="1"/>
      <c r="D200" s="1"/>
      <c r="E200" s="1"/>
      <c r="F200" s="1"/>
      <c r="G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c r="DP200" s="1"/>
      <c r="DQ200" s="1"/>
      <c r="DR200" s="1"/>
      <c r="DS200" s="1"/>
      <c r="DT200" s="1"/>
      <c r="DU200" s="1"/>
      <c r="DV200" s="1"/>
      <c r="DW200" s="1"/>
      <c r="DX200" s="1"/>
      <c r="DY200" s="1"/>
      <c r="DZ200" s="1"/>
      <c r="EA200" s="1"/>
      <c r="EB200" s="1"/>
      <c r="EC200" s="1"/>
      <c r="ED200" s="1"/>
      <c r="EE200" s="1"/>
      <c r="EF200" s="1"/>
      <c r="LJ200" t="str">
        <f t="shared" si="6"/>
        <v/>
      </c>
    </row>
    <row r="201" spans="1:322" x14ac:dyDescent="0.25">
      <c r="A201" s="1"/>
      <c r="B201" s="1"/>
      <c r="C201" s="1"/>
      <c r="D201" s="1"/>
      <c r="E201" s="1"/>
      <c r="F201" s="1"/>
      <c r="G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c r="DP201" s="1"/>
      <c r="DQ201" s="1"/>
      <c r="DR201" s="1"/>
      <c r="DS201" s="1"/>
      <c r="DT201" s="1"/>
      <c r="DU201" s="1"/>
      <c r="DV201" s="1"/>
      <c r="DW201" s="1"/>
      <c r="DX201" s="1"/>
      <c r="DY201" s="1"/>
      <c r="DZ201" s="1"/>
      <c r="EA201" s="1"/>
      <c r="EB201" s="1"/>
      <c r="EC201" s="1"/>
      <c r="ED201" s="1"/>
      <c r="EE201" s="1"/>
      <c r="EF201" s="1"/>
      <c r="LJ201" t="str">
        <f t="shared" si="6"/>
        <v/>
      </c>
    </row>
    <row r="202" spans="1:322" x14ac:dyDescent="0.25">
      <c r="A202" s="1"/>
      <c r="B202" s="1"/>
      <c r="C202" s="1"/>
      <c r="D202" s="1"/>
      <c r="E202" s="1"/>
      <c r="F202" s="1"/>
      <c r="G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c r="DP202" s="1"/>
      <c r="DQ202" s="1"/>
      <c r="DR202" s="1"/>
      <c r="DS202" s="1"/>
      <c r="DT202" s="1"/>
      <c r="DU202" s="1"/>
      <c r="DV202" s="1"/>
      <c r="DW202" s="1"/>
      <c r="DX202" s="1"/>
      <c r="DY202" s="1"/>
      <c r="DZ202" s="1"/>
      <c r="EA202" s="1"/>
      <c r="EB202" s="1"/>
      <c r="EC202" s="1"/>
      <c r="ED202" s="1"/>
      <c r="EE202" s="1"/>
      <c r="EF202" s="1"/>
      <c r="LJ202" t="str">
        <f t="shared" si="6"/>
        <v/>
      </c>
    </row>
    <row r="203" spans="1:322" x14ac:dyDescent="0.25">
      <c r="A203" s="1"/>
      <c r="B203" s="1"/>
      <c r="C203" s="1"/>
      <c r="D203" s="1"/>
      <c r="E203" s="1"/>
      <c r="F203" s="1"/>
      <c r="G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c r="DP203" s="1"/>
      <c r="DQ203" s="1"/>
      <c r="DR203" s="1"/>
      <c r="DS203" s="1"/>
      <c r="DT203" s="1"/>
      <c r="DU203" s="1"/>
      <c r="DV203" s="1"/>
      <c r="DW203" s="1"/>
      <c r="DX203" s="1"/>
      <c r="DY203" s="1"/>
      <c r="DZ203" s="1"/>
      <c r="EA203" s="1"/>
      <c r="EB203" s="1"/>
      <c r="EC203" s="1"/>
      <c r="ED203" s="1"/>
      <c r="EE203" s="1"/>
      <c r="EF203" s="1"/>
      <c r="LJ203" t="str">
        <f t="shared" si="6"/>
        <v/>
      </c>
    </row>
    <row r="204" spans="1:322" x14ac:dyDescent="0.25">
      <c r="A204" s="1"/>
      <c r="B204" s="1"/>
      <c r="C204" s="1"/>
      <c r="D204" s="1"/>
      <c r="E204" s="1"/>
      <c r="F204" s="1"/>
      <c r="G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c r="DP204" s="1"/>
      <c r="DQ204" s="1"/>
      <c r="DR204" s="1"/>
      <c r="DS204" s="1"/>
      <c r="DT204" s="1"/>
      <c r="DU204" s="1"/>
      <c r="DV204" s="1"/>
      <c r="DW204" s="1"/>
      <c r="DX204" s="1"/>
      <c r="DY204" s="1"/>
      <c r="DZ204" s="1"/>
      <c r="EA204" s="1"/>
      <c r="EB204" s="1"/>
      <c r="EC204" s="1"/>
      <c r="ED204" s="1"/>
      <c r="EE204" s="1"/>
      <c r="EF204" s="1"/>
      <c r="LJ204" t="str">
        <f t="shared" si="6"/>
        <v/>
      </c>
    </row>
    <row r="205" spans="1:322" x14ac:dyDescent="0.25">
      <c r="A205" s="1"/>
      <c r="B205" s="1"/>
      <c r="C205" s="1"/>
      <c r="D205" s="1"/>
      <c r="E205" s="1"/>
      <c r="F205" s="1"/>
      <c r="G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c r="DP205" s="1"/>
      <c r="DQ205" s="1"/>
      <c r="DR205" s="1"/>
      <c r="DS205" s="1"/>
      <c r="DT205" s="1"/>
      <c r="DU205" s="1"/>
      <c r="DV205" s="1"/>
      <c r="DW205" s="1"/>
      <c r="DX205" s="1"/>
      <c r="DY205" s="1"/>
      <c r="DZ205" s="1"/>
      <c r="EA205" s="1"/>
      <c r="EB205" s="1"/>
      <c r="EC205" s="1"/>
      <c r="ED205" s="1"/>
      <c r="EE205" s="1"/>
      <c r="EF205" s="1"/>
      <c r="LJ205" t="str">
        <f t="shared" si="6"/>
        <v/>
      </c>
    </row>
    <row r="206" spans="1:322" x14ac:dyDescent="0.25">
      <c r="A206" s="1"/>
      <c r="B206" s="1"/>
      <c r="C206" s="1"/>
      <c r="D206" s="1"/>
      <c r="E206" s="1"/>
      <c r="F206" s="1"/>
      <c r="G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c r="DP206" s="1"/>
      <c r="DQ206" s="1"/>
      <c r="DR206" s="1"/>
      <c r="DS206" s="1"/>
      <c r="DT206" s="1"/>
      <c r="DU206" s="1"/>
      <c r="DV206" s="1"/>
      <c r="DW206" s="1"/>
      <c r="DX206" s="1"/>
      <c r="DY206" s="1"/>
      <c r="DZ206" s="1"/>
      <c r="EA206" s="1"/>
      <c r="EB206" s="1"/>
      <c r="EC206" s="1"/>
      <c r="ED206" s="1"/>
      <c r="EE206" s="1"/>
      <c r="EF206" s="1"/>
      <c r="LJ206" t="str">
        <f t="shared" si="6"/>
        <v/>
      </c>
    </row>
    <row r="207" spans="1:322" x14ac:dyDescent="0.25">
      <c r="A207" s="1"/>
      <c r="B207" s="1"/>
      <c r="C207" s="1"/>
      <c r="D207" s="1"/>
      <c r="E207" s="1"/>
      <c r="F207" s="1"/>
      <c r="G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c r="DP207" s="1"/>
      <c r="DQ207" s="1"/>
      <c r="DR207" s="1"/>
      <c r="DS207" s="1"/>
      <c r="DT207" s="1"/>
      <c r="DU207" s="1"/>
      <c r="DV207" s="1"/>
      <c r="DW207" s="1"/>
      <c r="DX207" s="1"/>
      <c r="DY207" s="1"/>
      <c r="DZ207" s="1"/>
      <c r="EA207" s="1"/>
      <c r="EB207" s="1"/>
      <c r="EC207" s="1"/>
      <c r="ED207" s="1"/>
      <c r="EE207" s="1"/>
      <c r="EF207" s="1"/>
      <c r="LJ207" t="str">
        <f t="shared" si="6"/>
        <v/>
      </c>
    </row>
    <row r="208" spans="1:322" x14ac:dyDescent="0.25">
      <c r="A208" s="1"/>
      <c r="B208" s="1"/>
      <c r="C208" s="1"/>
      <c r="D208" s="1"/>
      <c r="E208" s="1"/>
      <c r="F208" s="1"/>
      <c r="G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c r="DP208" s="1"/>
      <c r="DQ208" s="1"/>
      <c r="DR208" s="1"/>
      <c r="DS208" s="1"/>
      <c r="DT208" s="1"/>
      <c r="DU208" s="1"/>
      <c r="DV208" s="1"/>
      <c r="DW208" s="1"/>
      <c r="DX208" s="1"/>
      <c r="DY208" s="1"/>
      <c r="DZ208" s="1"/>
      <c r="EA208" s="1"/>
      <c r="EB208" s="1"/>
      <c r="EC208" s="1"/>
      <c r="ED208" s="1"/>
      <c r="EE208" s="1"/>
      <c r="EF208" s="1"/>
      <c r="LJ208" t="str">
        <f t="shared" si="6"/>
        <v/>
      </c>
    </row>
    <row r="209" spans="1:322" x14ac:dyDescent="0.25">
      <c r="A209" s="1"/>
      <c r="B209" s="1"/>
      <c r="C209" s="1"/>
      <c r="D209" s="1"/>
      <c r="E209" s="1"/>
      <c r="F209" s="1"/>
      <c r="G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c r="DP209" s="1"/>
      <c r="DQ209" s="1"/>
      <c r="DR209" s="1"/>
      <c r="DS209" s="1"/>
      <c r="DT209" s="1"/>
      <c r="DU209" s="1"/>
      <c r="DV209" s="1"/>
      <c r="DW209" s="1"/>
      <c r="DX209" s="1"/>
      <c r="DY209" s="1"/>
      <c r="DZ209" s="1"/>
      <c r="EA209" s="1"/>
      <c r="EB209" s="1"/>
      <c r="EC209" s="1"/>
      <c r="ED209" s="1"/>
      <c r="EE209" s="1"/>
      <c r="EF209" s="1"/>
      <c r="LJ209" t="str">
        <f t="shared" si="6"/>
        <v/>
      </c>
    </row>
    <row r="210" spans="1:322" x14ac:dyDescent="0.25">
      <c r="A210" s="1"/>
      <c r="B210" s="1"/>
      <c r="C210" s="1"/>
      <c r="D210" s="1"/>
      <c r="E210" s="1"/>
      <c r="F210" s="1"/>
      <c r="G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c r="DP210" s="1"/>
      <c r="DQ210" s="1"/>
      <c r="DR210" s="1"/>
      <c r="DS210" s="1"/>
      <c r="DT210" s="1"/>
      <c r="DU210" s="1"/>
      <c r="DV210" s="1"/>
      <c r="DW210" s="1"/>
      <c r="DX210" s="1"/>
      <c r="DY210" s="1"/>
      <c r="DZ210" s="1"/>
      <c r="EA210" s="1"/>
      <c r="EB210" s="1"/>
      <c r="EC210" s="1"/>
      <c r="ED210" s="1"/>
      <c r="EE210" s="1"/>
      <c r="EF210" s="1"/>
      <c r="LJ210" t="str">
        <f t="shared" si="6"/>
        <v/>
      </c>
    </row>
    <row r="211" spans="1:322" x14ac:dyDescent="0.25">
      <c r="A211" s="1"/>
      <c r="B211" s="1"/>
      <c r="C211" s="1"/>
      <c r="D211" s="1"/>
      <c r="E211" s="1"/>
      <c r="F211" s="1"/>
      <c r="G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c r="DP211" s="1"/>
      <c r="DQ211" s="1"/>
      <c r="DR211" s="1"/>
      <c r="DS211" s="1"/>
      <c r="DT211" s="1"/>
      <c r="DU211" s="1"/>
      <c r="DV211" s="1"/>
      <c r="DW211" s="1"/>
      <c r="DX211" s="1"/>
      <c r="DY211" s="1"/>
      <c r="DZ211" s="1"/>
      <c r="EA211" s="1"/>
      <c r="EB211" s="1"/>
      <c r="EC211" s="1"/>
      <c r="ED211" s="1"/>
      <c r="EE211" s="1"/>
      <c r="EF211" s="1"/>
      <c r="LJ211" t="str">
        <f t="shared" si="6"/>
        <v/>
      </c>
    </row>
    <row r="212" spans="1:322" x14ac:dyDescent="0.25">
      <c r="A212" s="1"/>
      <c r="B212" s="1"/>
      <c r="C212" s="1"/>
      <c r="D212" s="1"/>
      <c r="E212" s="1"/>
      <c r="F212" s="1"/>
      <c r="G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c r="DP212" s="1"/>
      <c r="DQ212" s="1"/>
      <c r="DR212" s="1"/>
      <c r="DS212" s="1"/>
      <c r="DT212" s="1"/>
      <c r="DU212" s="1"/>
      <c r="DV212" s="1"/>
      <c r="DW212" s="1"/>
      <c r="DX212" s="1"/>
      <c r="DY212" s="1"/>
      <c r="DZ212" s="1"/>
      <c r="EA212" s="1"/>
      <c r="EB212" s="1"/>
      <c r="EC212" s="1"/>
      <c r="ED212" s="1"/>
      <c r="EE212" s="1"/>
      <c r="EF212" s="1"/>
      <c r="LJ212" t="str">
        <f t="shared" si="6"/>
        <v/>
      </c>
    </row>
    <row r="213" spans="1:322" x14ac:dyDescent="0.25">
      <c r="A213" s="1"/>
      <c r="B213" s="1"/>
      <c r="C213" s="1"/>
      <c r="D213" s="1"/>
      <c r="E213" s="1"/>
      <c r="F213" s="1"/>
      <c r="G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c r="DP213" s="1"/>
      <c r="DQ213" s="1"/>
      <c r="DR213" s="1"/>
      <c r="DS213" s="1"/>
      <c r="DT213" s="1"/>
      <c r="DU213" s="1"/>
      <c r="DV213" s="1"/>
      <c r="DW213" s="1"/>
      <c r="DX213" s="1"/>
      <c r="DY213" s="1"/>
      <c r="DZ213" s="1"/>
      <c r="EA213" s="1"/>
      <c r="EB213" s="1"/>
      <c r="EC213" s="1"/>
      <c r="ED213" s="1"/>
      <c r="EE213" s="1"/>
      <c r="EF213" s="1"/>
      <c r="LJ213" t="str">
        <f t="shared" si="6"/>
        <v/>
      </c>
    </row>
    <row r="214" spans="1:322" x14ac:dyDescent="0.25">
      <c r="A214" s="1"/>
      <c r="B214" s="1"/>
      <c r="C214" s="1"/>
      <c r="D214" s="1"/>
      <c r="E214" s="1"/>
      <c r="F214" s="1"/>
      <c r="G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c r="DP214" s="1"/>
      <c r="DQ214" s="1"/>
      <c r="DR214" s="1"/>
      <c r="DS214" s="1"/>
      <c r="DT214" s="1"/>
      <c r="DU214" s="1"/>
      <c r="DV214" s="1"/>
      <c r="DW214" s="1"/>
      <c r="DX214" s="1"/>
      <c r="DY214" s="1"/>
      <c r="DZ214" s="1"/>
      <c r="EA214" s="1"/>
      <c r="EB214" s="1"/>
      <c r="EC214" s="1"/>
      <c r="ED214" s="1"/>
      <c r="EE214" s="1"/>
      <c r="EF214" s="1"/>
      <c r="LJ214" t="str">
        <f t="shared" si="6"/>
        <v/>
      </c>
    </row>
    <row r="215" spans="1:322" x14ac:dyDescent="0.25">
      <c r="A215" s="1"/>
      <c r="B215" s="1"/>
      <c r="C215" s="1"/>
      <c r="D215" s="1"/>
      <c r="E215" s="1"/>
      <c r="F215" s="1"/>
      <c r="G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c r="DP215" s="1"/>
      <c r="DQ215" s="1"/>
      <c r="DR215" s="1"/>
      <c r="DS215" s="1"/>
      <c r="DT215" s="1"/>
      <c r="DU215" s="1"/>
      <c r="DV215" s="1"/>
      <c r="DW215" s="1"/>
      <c r="DX215" s="1"/>
      <c r="DY215" s="1"/>
      <c r="DZ215" s="1"/>
      <c r="EA215" s="1"/>
      <c r="EB215" s="1"/>
      <c r="EC215" s="1"/>
      <c r="ED215" s="1"/>
      <c r="EE215" s="1"/>
      <c r="EF215" s="1"/>
      <c r="LJ215" t="str">
        <f t="shared" si="6"/>
        <v/>
      </c>
    </row>
    <row r="216" spans="1:322" x14ac:dyDescent="0.25">
      <c r="A216" s="1"/>
      <c r="B216" s="1"/>
      <c r="C216" s="1"/>
      <c r="D216" s="1"/>
      <c r="E216" s="1"/>
      <c r="F216" s="1"/>
      <c r="G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c r="DP216" s="1"/>
      <c r="DQ216" s="1"/>
      <c r="DR216" s="1"/>
      <c r="DS216" s="1"/>
      <c r="DT216" s="1"/>
      <c r="DU216" s="1"/>
      <c r="DV216" s="1"/>
      <c r="DW216" s="1"/>
      <c r="DX216" s="1"/>
      <c r="DY216" s="1"/>
      <c r="DZ216" s="1"/>
      <c r="EA216" s="1"/>
      <c r="EB216" s="1"/>
      <c r="EC216" s="1"/>
      <c r="ED216" s="1"/>
      <c r="EE216" s="1"/>
      <c r="EF216" s="1"/>
      <c r="LJ216" t="str">
        <f t="shared" si="6"/>
        <v/>
      </c>
    </row>
    <row r="217" spans="1:322" x14ac:dyDescent="0.25">
      <c r="A217" s="1"/>
      <c r="B217" s="1"/>
      <c r="C217" s="1"/>
      <c r="D217" s="1"/>
      <c r="E217" s="1"/>
      <c r="F217" s="1"/>
      <c r="G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c r="DP217" s="1"/>
      <c r="DQ217" s="1"/>
      <c r="DR217" s="1"/>
      <c r="DS217" s="1"/>
      <c r="DT217" s="1"/>
      <c r="DU217" s="1"/>
      <c r="DV217" s="1"/>
      <c r="DW217" s="1"/>
      <c r="DX217" s="1"/>
      <c r="DY217" s="1"/>
      <c r="DZ217" s="1"/>
      <c r="EA217" s="1"/>
      <c r="EB217" s="1"/>
      <c r="EC217" s="1"/>
      <c r="ED217" s="1"/>
      <c r="EE217" s="1"/>
      <c r="EF217" s="1"/>
      <c r="LJ217" t="str">
        <f t="shared" si="6"/>
        <v/>
      </c>
    </row>
    <row r="218" spans="1:322" x14ac:dyDescent="0.25">
      <c r="A218" s="1"/>
      <c r="B218" s="1"/>
      <c r="C218" s="1"/>
      <c r="D218" s="1"/>
      <c r="E218" s="1"/>
      <c r="F218" s="1"/>
      <c r="G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c r="DP218" s="1"/>
      <c r="DQ218" s="1"/>
      <c r="DR218" s="1"/>
      <c r="DS218" s="1"/>
      <c r="DT218" s="1"/>
      <c r="DU218" s="1"/>
      <c r="DV218" s="1"/>
      <c r="DW218" s="1"/>
      <c r="DX218" s="1"/>
      <c r="DY218" s="1"/>
      <c r="DZ218" s="1"/>
      <c r="EA218" s="1"/>
      <c r="EB218" s="1"/>
      <c r="EC218" s="1"/>
      <c r="ED218" s="1"/>
      <c r="EE218" s="1"/>
      <c r="EF218" s="1"/>
      <c r="LJ218" t="str">
        <f t="shared" si="6"/>
        <v/>
      </c>
    </row>
    <row r="219" spans="1:322" x14ac:dyDescent="0.25">
      <c r="A219" s="1"/>
      <c r="B219" s="1"/>
      <c r="C219" s="1"/>
      <c r="D219" s="1"/>
      <c r="E219" s="1"/>
      <c r="F219" s="1"/>
      <c r="G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c r="DP219" s="1"/>
      <c r="DQ219" s="1"/>
      <c r="DR219" s="1"/>
      <c r="DS219" s="1"/>
      <c r="DT219" s="1"/>
      <c r="DU219" s="1"/>
      <c r="DV219" s="1"/>
      <c r="DW219" s="1"/>
      <c r="DX219" s="1"/>
      <c r="DY219" s="1"/>
      <c r="DZ219" s="1"/>
      <c r="EA219" s="1"/>
      <c r="EB219" s="1"/>
      <c r="EC219" s="1"/>
      <c r="ED219" s="1"/>
      <c r="EE219" s="1"/>
      <c r="EF219" s="1"/>
      <c r="LJ219" t="str">
        <f t="shared" si="6"/>
        <v/>
      </c>
    </row>
    <row r="220" spans="1:322"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c r="DP220" s="1"/>
      <c r="DQ220" s="1"/>
      <c r="DR220" s="1"/>
      <c r="DS220" s="1"/>
      <c r="DT220" s="1"/>
      <c r="DU220" s="1"/>
      <c r="DV220" s="1"/>
      <c r="DW220" s="1"/>
      <c r="DX220" s="1"/>
      <c r="DY220" s="1"/>
      <c r="DZ220" s="1"/>
      <c r="EA220" s="1"/>
      <c r="EB220" s="1"/>
      <c r="EC220" s="1"/>
      <c r="ED220" s="1"/>
      <c r="EE220" s="1"/>
      <c r="EF220" s="1"/>
      <c r="LJ220" t="str">
        <f t="shared" si="6"/>
        <v/>
      </c>
    </row>
    <row r="221" spans="1:322"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c r="DP221" s="1"/>
      <c r="DQ221" s="1"/>
      <c r="DR221" s="1"/>
      <c r="DS221" s="1"/>
      <c r="DT221" s="1"/>
      <c r="DU221" s="1"/>
      <c r="DV221" s="1"/>
      <c r="DW221" s="1"/>
      <c r="DX221" s="1"/>
      <c r="DY221" s="1"/>
      <c r="DZ221" s="1"/>
      <c r="EA221" s="1"/>
      <c r="EB221" s="1"/>
      <c r="EC221" s="1"/>
      <c r="ED221" s="1"/>
      <c r="EE221" s="1"/>
      <c r="EF221" s="1"/>
      <c r="LJ221" t="str">
        <f t="shared" si="6"/>
        <v/>
      </c>
    </row>
    <row r="222" spans="1:322"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c r="DP222" s="1"/>
      <c r="DQ222" s="1"/>
      <c r="DR222" s="1"/>
      <c r="DS222" s="1"/>
      <c r="DT222" s="1"/>
      <c r="DU222" s="1"/>
      <c r="DV222" s="1"/>
      <c r="DW222" s="1"/>
      <c r="DX222" s="1"/>
      <c r="DY222" s="1"/>
      <c r="DZ222" s="1"/>
      <c r="EA222" s="1"/>
      <c r="EB222" s="1"/>
      <c r="EC222" s="1"/>
      <c r="ED222" s="1"/>
      <c r="EE222" s="1"/>
      <c r="EF222" s="1"/>
      <c r="LJ222" t="str">
        <f t="shared" si="6"/>
        <v/>
      </c>
    </row>
    <row r="223" spans="1:322"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c r="DP223" s="1"/>
      <c r="DQ223" s="1"/>
      <c r="DR223" s="1"/>
      <c r="DS223" s="1"/>
      <c r="DT223" s="1"/>
      <c r="DU223" s="1"/>
      <c r="DV223" s="1"/>
      <c r="DW223" s="1"/>
      <c r="DX223" s="1"/>
      <c r="DY223" s="1"/>
      <c r="DZ223" s="1"/>
      <c r="EA223" s="1"/>
      <c r="EB223" s="1"/>
      <c r="EC223" s="1"/>
      <c r="ED223" s="1"/>
      <c r="EE223" s="1"/>
      <c r="EF223" s="1"/>
      <c r="LJ223" t="str">
        <f t="shared" si="6"/>
        <v/>
      </c>
    </row>
    <row r="224" spans="1:322"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c r="DP224" s="1"/>
      <c r="DQ224" s="1"/>
      <c r="DR224" s="1"/>
      <c r="DS224" s="1"/>
      <c r="DT224" s="1"/>
      <c r="DU224" s="1"/>
      <c r="DV224" s="1"/>
      <c r="DW224" s="1"/>
      <c r="DX224" s="1"/>
      <c r="DY224" s="1"/>
      <c r="DZ224" s="1"/>
      <c r="EA224" s="1"/>
      <c r="EB224" s="1"/>
      <c r="EC224" s="1"/>
      <c r="ED224" s="1"/>
      <c r="EE224" s="1"/>
      <c r="EF224" s="1"/>
      <c r="LJ224" t="str">
        <f t="shared" si="6"/>
        <v/>
      </c>
    </row>
    <row r="225" spans="1:322"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c r="DP225" s="1"/>
      <c r="DQ225" s="1"/>
      <c r="DR225" s="1"/>
      <c r="DS225" s="1"/>
      <c r="DT225" s="1"/>
      <c r="DU225" s="1"/>
      <c r="DV225" s="1"/>
      <c r="DW225" s="1"/>
      <c r="DX225" s="1"/>
      <c r="DY225" s="1"/>
      <c r="DZ225" s="1"/>
      <c r="EA225" s="1"/>
      <c r="EB225" s="1"/>
      <c r="EC225" s="1"/>
      <c r="ED225" s="1"/>
      <c r="EE225" s="1"/>
      <c r="EF225" s="1"/>
      <c r="LJ225" t="str">
        <f t="shared" si="6"/>
        <v/>
      </c>
    </row>
    <row r="226" spans="1:322"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c r="DP226" s="1"/>
      <c r="DQ226" s="1"/>
      <c r="DR226" s="1"/>
      <c r="DS226" s="1"/>
      <c r="DT226" s="1"/>
      <c r="DU226" s="1"/>
      <c r="DV226" s="1"/>
      <c r="DW226" s="1"/>
      <c r="DX226" s="1"/>
      <c r="DY226" s="1"/>
      <c r="DZ226" s="1"/>
      <c r="EA226" s="1"/>
      <c r="EB226" s="1"/>
      <c r="EC226" s="1"/>
      <c r="ED226" s="1"/>
      <c r="EE226" s="1"/>
      <c r="EF226" s="1"/>
      <c r="LJ226" t="str">
        <f t="shared" si="6"/>
        <v/>
      </c>
    </row>
    <row r="227" spans="1:322"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c r="DP227" s="1"/>
      <c r="DQ227" s="1"/>
      <c r="DR227" s="1"/>
      <c r="DS227" s="1"/>
      <c r="DT227" s="1"/>
      <c r="DU227" s="1"/>
      <c r="DV227" s="1"/>
      <c r="DW227" s="1"/>
      <c r="DX227" s="1"/>
      <c r="DY227" s="1"/>
      <c r="DZ227" s="1"/>
      <c r="EA227" s="1"/>
      <c r="EB227" s="1"/>
      <c r="EC227" s="1"/>
      <c r="ED227" s="1"/>
      <c r="EE227" s="1"/>
      <c r="EF227" s="1"/>
      <c r="LJ227" t="str">
        <f t="shared" si="6"/>
        <v/>
      </c>
    </row>
    <row r="228" spans="1:322"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c r="DP228" s="1"/>
      <c r="DQ228" s="1"/>
      <c r="DR228" s="1"/>
      <c r="DS228" s="1"/>
      <c r="DT228" s="1"/>
      <c r="DU228" s="1"/>
      <c r="DV228" s="1"/>
      <c r="DW228" s="1"/>
      <c r="DX228" s="1"/>
      <c r="DY228" s="1"/>
      <c r="DZ228" s="1"/>
      <c r="EA228" s="1"/>
      <c r="EB228" s="1"/>
      <c r="EC228" s="1"/>
      <c r="ED228" s="1"/>
      <c r="EE228" s="1"/>
      <c r="EF228" s="1"/>
      <c r="LJ228" t="str">
        <f t="shared" si="6"/>
        <v/>
      </c>
    </row>
    <row r="229" spans="1:322"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c r="DP229" s="1"/>
      <c r="DQ229" s="1"/>
      <c r="DR229" s="1"/>
      <c r="DS229" s="1"/>
      <c r="DT229" s="1"/>
      <c r="DU229" s="1"/>
      <c r="DV229" s="1"/>
      <c r="DW229" s="1"/>
      <c r="DX229" s="1"/>
      <c r="DY229" s="1"/>
      <c r="DZ229" s="1"/>
      <c r="EA229" s="1"/>
      <c r="EB229" s="1"/>
      <c r="EC229" s="1"/>
      <c r="ED229" s="1"/>
      <c r="EE229" s="1"/>
      <c r="EF229" s="1"/>
      <c r="LJ229" t="str">
        <f t="shared" si="6"/>
        <v/>
      </c>
    </row>
    <row r="230" spans="1:322"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c r="DP230" s="1"/>
      <c r="DQ230" s="1"/>
      <c r="DR230" s="1"/>
      <c r="DS230" s="1"/>
      <c r="DT230" s="1"/>
      <c r="DU230" s="1"/>
      <c r="DV230" s="1"/>
      <c r="DW230" s="1"/>
      <c r="DX230" s="1"/>
      <c r="DY230" s="1"/>
      <c r="DZ230" s="1"/>
      <c r="EA230" s="1"/>
      <c r="EB230" s="1"/>
      <c r="EC230" s="1"/>
      <c r="ED230" s="1"/>
      <c r="EE230" s="1"/>
      <c r="EF230" s="1"/>
      <c r="LJ230" t="str">
        <f t="shared" si="6"/>
        <v/>
      </c>
    </row>
    <row r="231" spans="1:322"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c r="DP231" s="1"/>
      <c r="DQ231" s="1"/>
      <c r="DR231" s="1"/>
      <c r="DS231" s="1"/>
      <c r="DT231" s="1"/>
      <c r="DU231" s="1"/>
      <c r="DV231" s="1"/>
      <c r="DW231" s="1"/>
      <c r="DX231" s="1"/>
      <c r="DY231" s="1"/>
      <c r="DZ231" s="1"/>
      <c r="EA231" s="1"/>
      <c r="EB231" s="1"/>
      <c r="EC231" s="1"/>
      <c r="ED231" s="1"/>
      <c r="EE231" s="1"/>
      <c r="EF231" s="1"/>
      <c r="LJ231" t="str">
        <f t="shared" si="6"/>
        <v/>
      </c>
    </row>
    <row r="232" spans="1:322"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c r="DP232" s="1"/>
      <c r="DQ232" s="1"/>
      <c r="DR232" s="1"/>
      <c r="DS232" s="1"/>
      <c r="DT232" s="1"/>
      <c r="DU232" s="1"/>
      <c r="DV232" s="1"/>
      <c r="DW232" s="1"/>
      <c r="DX232" s="1"/>
      <c r="DY232" s="1"/>
      <c r="DZ232" s="1"/>
      <c r="EA232" s="1"/>
      <c r="EB232" s="1"/>
      <c r="EC232" s="1"/>
      <c r="ED232" s="1"/>
      <c r="EE232" s="1"/>
      <c r="EF232" s="1"/>
      <c r="LJ232" t="str">
        <f t="shared" si="6"/>
        <v/>
      </c>
    </row>
    <row r="233" spans="1:322"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c r="DP233" s="1"/>
      <c r="DQ233" s="1"/>
      <c r="DR233" s="1"/>
      <c r="DS233" s="1"/>
      <c r="DT233" s="1"/>
      <c r="DU233" s="1"/>
      <c r="DV233" s="1"/>
      <c r="DW233" s="1"/>
      <c r="DX233" s="1"/>
      <c r="DY233" s="1"/>
      <c r="DZ233" s="1"/>
      <c r="EA233" s="1"/>
      <c r="EB233" s="1"/>
      <c r="EC233" s="1"/>
      <c r="ED233" s="1"/>
      <c r="EE233" s="1"/>
      <c r="EF233" s="1"/>
      <c r="LJ233" t="str">
        <f t="shared" si="6"/>
        <v/>
      </c>
    </row>
    <row r="234" spans="1:322"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c r="DP234" s="1"/>
      <c r="DQ234" s="1"/>
      <c r="DR234" s="1"/>
      <c r="DS234" s="1"/>
      <c r="DT234" s="1"/>
      <c r="DU234" s="1"/>
      <c r="DV234" s="1"/>
      <c r="DW234" s="1"/>
      <c r="DX234" s="1"/>
      <c r="DY234" s="1"/>
      <c r="DZ234" s="1"/>
      <c r="EA234" s="1"/>
      <c r="EB234" s="1"/>
      <c r="EC234" s="1"/>
      <c r="ED234" s="1"/>
      <c r="EE234" s="1"/>
      <c r="EF234" s="1"/>
      <c r="LJ234" t="str">
        <f t="shared" si="6"/>
        <v/>
      </c>
    </row>
    <row r="235" spans="1:322"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c r="DP235" s="1"/>
      <c r="DQ235" s="1"/>
      <c r="DR235" s="1"/>
      <c r="DS235" s="1"/>
      <c r="DT235" s="1"/>
      <c r="DU235" s="1"/>
      <c r="DV235" s="1"/>
      <c r="DW235" s="1"/>
      <c r="DX235" s="1"/>
      <c r="DY235" s="1"/>
      <c r="DZ235" s="1"/>
      <c r="EA235" s="1"/>
      <c r="EB235" s="1"/>
      <c r="EC235" s="1"/>
      <c r="ED235" s="1"/>
      <c r="EE235" s="1"/>
      <c r="EF235" s="1"/>
      <c r="LJ235" t="str">
        <f t="shared" si="6"/>
        <v/>
      </c>
    </row>
    <row r="236" spans="1:322"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c r="DP236" s="1"/>
      <c r="DQ236" s="1"/>
      <c r="DR236" s="1"/>
      <c r="DS236" s="1"/>
      <c r="DT236" s="1"/>
      <c r="DU236" s="1"/>
      <c r="DV236" s="1"/>
      <c r="DW236" s="1"/>
      <c r="DX236" s="1"/>
      <c r="DY236" s="1"/>
      <c r="DZ236" s="1"/>
      <c r="EA236" s="1"/>
      <c r="EB236" s="1"/>
      <c r="EC236" s="1"/>
      <c r="ED236" s="1"/>
      <c r="EE236" s="1"/>
      <c r="EF236" s="1"/>
      <c r="LJ236" t="str">
        <f t="shared" si="6"/>
        <v/>
      </c>
    </row>
    <row r="237" spans="1:322"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c r="DP237" s="1"/>
      <c r="DQ237" s="1"/>
      <c r="DR237" s="1"/>
      <c r="DS237" s="1"/>
      <c r="DT237" s="1"/>
      <c r="DU237" s="1"/>
      <c r="DV237" s="1"/>
      <c r="DW237" s="1"/>
      <c r="DX237" s="1"/>
      <c r="DY237" s="1"/>
      <c r="DZ237" s="1"/>
      <c r="EA237" s="1"/>
      <c r="EB237" s="1"/>
      <c r="EC237" s="1"/>
      <c r="ED237" s="1"/>
      <c r="EE237" s="1"/>
      <c r="EF237" s="1"/>
      <c r="LJ237" t="str">
        <f t="shared" si="6"/>
        <v/>
      </c>
    </row>
    <row r="238" spans="1:322"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c r="DP238" s="1"/>
      <c r="DQ238" s="1"/>
      <c r="DR238" s="1"/>
      <c r="DS238" s="1"/>
      <c r="DT238" s="1"/>
      <c r="DU238" s="1"/>
      <c r="DV238" s="1"/>
      <c r="DW238" s="1"/>
      <c r="DX238" s="1"/>
      <c r="DY238" s="1"/>
      <c r="DZ238" s="1"/>
      <c r="EA238" s="1"/>
      <c r="EB238" s="1"/>
      <c r="EC238" s="1"/>
      <c r="ED238" s="1"/>
      <c r="EE238" s="1"/>
      <c r="EF238" s="1"/>
      <c r="LJ238" t="str">
        <f t="shared" si="6"/>
        <v/>
      </c>
    </row>
    <row r="239" spans="1:322"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c r="DP239" s="1"/>
      <c r="DQ239" s="1"/>
      <c r="DR239" s="1"/>
      <c r="DS239" s="1"/>
      <c r="DT239" s="1"/>
      <c r="DU239" s="1"/>
      <c r="DV239" s="1"/>
      <c r="DW239" s="1"/>
      <c r="DX239" s="1"/>
      <c r="DY239" s="1"/>
      <c r="DZ239" s="1"/>
      <c r="EA239" s="1"/>
      <c r="EB239" s="1"/>
      <c r="EC239" s="1"/>
      <c r="ED239" s="1"/>
      <c r="EE239" s="1"/>
      <c r="EF239" s="1"/>
      <c r="LJ239" t="str">
        <f t="shared" si="6"/>
        <v/>
      </c>
    </row>
    <row r="240" spans="1:322"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c r="DP240" s="1"/>
      <c r="DQ240" s="1"/>
      <c r="DR240" s="1"/>
      <c r="DS240" s="1"/>
      <c r="DT240" s="1"/>
      <c r="DU240" s="1"/>
      <c r="DV240" s="1"/>
      <c r="DW240" s="1"/>
      <c r="DX240" s="1"/>
      <c r="DY240" s="1"/>
      <c r="DZ240" s="1"/>
      <c r="EA240" s="1"/>
      <c r="EB240" s="1"/>
      <c r="EC240" s="1"/>
      <c r="ED240" s="1"/>
      <c r="EE240" s="1"/>
      <c r="EF240" s="1"/>
      <c r="LJ240" t="str">
        <f t="shared" si="6"/>
        <v/>
      </c>
    </row>
    <row r="241" spans="1:322"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c r="DP241" s="1"/>
      <c r="DQ241" s="1"/>
      <c r="DR241" s="1"/>
      <c r="DS241" s="1"/>
      <c r="DT241" s="1"/>
      <c r="DU241" s="1"/>
      <c r="DV241" s="1"/>
      <c r="DW241" s="1"/>
      <c r="DX241" s="1"/>
      <c r="DY241" s="1"/>
      <c r="DZ241" s="1"/>
      <c r="EA241" s="1"/>
      <c r="EB241" s="1"/>
      <c r="EC241" s="1"/>
      <c r="ED241" s="1"/>
      <c r="EE241" s="1"/>
      <c r="EF241" s="1"/>
      <c r="LJ241" t="str">
        <f t="shared" si="6"/>
        <v/>
      </c>
    </row>
    <row r="242" spans="1:322"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c r="DP242" s="1"/>
      <c r="DQ242" s="1"/>
      <c r="DR242" s="1"/>
      <c r="DS242" s="1"/>
      <c r="DT242" s="1"/>
      <c r="DU242" s="1"/>
      <c r="DV242" s="1"/>
      <c r="DW242" s="1"/>
      <c r="DX242" s="1"/>
      <c r="DY242" s="1"/>
      <c r="DZ242" s="1"/>
      <c r="EA242" s="1"/>
      <c r="EB242" s="1"/>
      <c r="EC242" s="1"/>
      <c r="ED242" s="1"/>
      <c r="EE242" s="1"/>
      <c r="EF242" s="1"/>
      <c r="LJ242" t="str">
        <f t="shared" si="6"/>
        <v/>
      </c>
    </row>
    <row r="243" spans="1:322"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c r="DP243" s="1"/>
      <c r="DQ243" s="1"/>
      <c r="DR243" s="1"/>
      <c r="DS243" s="1"/>
      <c r="DT243" s="1"/>
      <c r="DU243" s="1"/>
      <c r="DV243" s="1"/>
      <c r="DW243" s="1"/>
      <c r="DX243" s="1"/>
      <c r="DY243" s="1"/>
      <c r="DZ243" s="1"/>
      <c r="EA243" s="1"/>
      <c r="EB243" s="1"/>
      <c r="EC243" s="1"/>
      <c r="ED243" s="1"/>
      <c r="EE243" s="1"/>
      <c r="EF243" s="1"/>
      <c r="LJ243" t="str">
        <f t="shared" si="6"/>
        <v/>
      </c>
    </row>
    <row r="244" spans="1:322"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c r="DP244" s="1"/>
      <c r="DQ244" s="1"/>
      <c r="DR244" s="1"/>
      <c r="DS244" s="1"/>
      <c r="DT244" s="1"/>
      <c r="DU244" s="1"/>
      <c r="DV244" s="1"/>
      <c r="DW244" s="1"/>
      <c r="DX244" s="1"/>
      <c r="DY244" s="1"/>
      <c r="DZ244" s="1"/>
      <c r="EA244" s="1"/>
      <c r="EB244" s="1"/>
      <c r="EC244" s="1"/>
      <c r="ED244" s="1"/>
      <c r="EE244" s="1"/>
      <c r="EF244" s="1"/>
      <c r="LJ244" t="str">
        <f t="shared" si="6"/>
        <v/>
      </c>
    </row>
    <row r="245" spans="1:322"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c r="DP245" s="1"/>
      <c r="DQ245" s="1"/>
      <c r="DR245" s="1"/>
      <c r="DS245" s="1"/>
      <c r="DT245" s="1"/>
      <c r="DU245" s="1"/>
      <c r="DV245" s="1"/>
      <c r="DW245" s="1"/>
      <c r="DX245" s="1"/>
      <c r="DY245" s="1"/>
      <c r="DZ245" s="1"/>
      <c r="EA245" s="1"/>
      <c r="EB245" s="1"/>
      <c r="EC245" s="1"/>
      <c r="ED245" s="1"/>
      <c r="EE245" s="1"/>
      <c r="EF245" s="1"/>
      <c r="LJ245" t="str">
        <f t="shared" si="6"/>
        <v/>
      </c>
    </row>
    <row r="246" spans="1:322"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c r="DP246" s="1"/>
      <c r="DQ246" s="1"/>
      <c r="DR246" s="1"/>
      <c r="DS246" s="1"/>
      <c r="DT246" s="1"/>
      <c r="DU246" s="1"/>
      <c r="DV246" s="1"/>
      <c r="DW246" s="1"/>
      <c r="DX246" s="1"/>
      <c r="DY246" s="1"/>
      <c r="DZ246" s="1"/>
      <c r="EA246" s="1"/>
      <c r="EB246" s="1"/>
      <c r="EC246" s="1"/>
      <c r="ED246" s="1"/>
      <c r="EE246" s="1"/>
      <c r="EF246" s="1"/>
      <c r="LJ246" t="str">
        <f t="shared" si="6"/>
        <v/>
      </c>
    </row>
    <row r="247" spans="1:322"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c r="DP247" s="1"/>
      <c r="DQ247" s="1"/>
      <c r="DR247" s="1"/>
      <c r="DS247" s="1"/>
      <c r="DT247" s="1"/>
      <c r="DU247" s="1"/>
      <c r="DV247" s="1"/>
      <c r="DW247" s="1"/>
      <c r="DX247" s="1"/>
      <c r="DY247" s="1"/>
      <c r="DZ247" s="1"/>
      <c r="EA247" s="1"/>
      <c r="EB247" s="1"/>
      <c r="EC247" s="1"/>
      <c r="ED247" s="1"/>
      <c r="EE247" s="1"/>
      <c r="EF247" s="1"/>
      <c r="LJ247" t="str">
        <f t="shared" si="6"/>
        <v/>
      </c>
    </row>
    <row r="248" spans="1:322"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c r="DP248" s="1"/>
      <c r="DQ248" s="1"/>
      <c r="DR248" s="1"/>
      <c r="DS248" s="1"/>
      <c r="DT248" s="1"/>
      <c r="DU248" s="1"/>
      <c r="DV248" s="1"/>
      <c r="DW248" s="1"/>
      <c r="DX248" s="1"/>
      <c r="DY248" s="1"/>
      <c r="DZ248" s="1"/>
      <c r="EA248" s="1"/>
      <c r="EB248" s="1"/>
      <c r="EC248" s="1"/>
      <c r="ED248" s="1"/>
      <c r="EE248" s="1"/>
      <c r="EF248" s="1"/>
      <c r="LJ248" t="str">
        <f t="shared" si="6"/>
        <v/>
      </c>
    </row>
    <row r="249" spans="1:322"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c r="DP249" s="1"/>
      <c r="DQ249" s="1"/>
      <c r="DR249" s="1"/>
      <c r="DS249" s="1"/>
      <c r="DT249" s="1"/>
      <c r="DU249" s="1"/>
      <c r="DV249" s="1"/>
      <c r="DW249" s="1"/>
      <c r="DX249" s="1"/>
      <c r="DY249" s="1"/>
      <c r="DZ249" s="1"/>
      <c r="EA249" s="1"/>
      <c r="EB249" s="1"/>
      <c r="EC249" s="1"/>
      <c r="ED249" s="1"/>
      <c r="EE249" s="1"/>
      <c r="EF249" s="1"/>
      <c r="LJ249" t="str">
        <f t="shared" si="6"/>
        <v/>
      </c>
    </row>
    <row r="250" spans="1:322"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c r="DP250" s="1"/>
      <c r="DQ250" s="1"/>
      <c r="DR250" s="1"/>
      <c r="DS250" s="1"/>
      <c r="DT250" s="1"/>
      <c r="DU250" s="1"/>
      <c r="DV250" s="1"/>
      <c r="DW250" s="1"/>
      <c r="DX250" s="1"/>
      <c r="DY250" s="1"/>
      <c r="DZ250" s="1"/>
      <c r="EA250" s="1"/>
      <c r="EB250" s="1"/>
      <c r="EC250" s="1"/>
      <c r="ED250" s="1"/>
      <c r="EE250" s="1"/>
      <c r="EF250" s="1"/>
      <c r="LJ250" t="str">
        <f t="shared" si="6"/>
        <v/>
      </c>
    </row>
    <row r="251" spans="1:322"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c r="DP251" s="1"/>
      <c r="DQ251" s="1"/>
      <c r="DR251" s="1"/>
      <c r="DS251" s="1"/>
      <c r="DT251" s="1"/>
      <c r="DU251" s="1"/>
      <c r="DV251" s="1"/>
      <c r="DW251" s="1"/>
      <c r="DX251" s="1"/>
      <c r="DY251" s="1"/>
      <c r="DZ251" s="1"/>
      <c r="EA251" s="1"/>
      <c r="EB251" s="1"/>
      <c r="EC251" s="1"/>
      <c r="ED251" s="1"/>
      <c r="EE251" s="1"/>
      <c r="EF251" s="1"/>
      <c r="LJ251" t="str">
        <f t="shared" si="6"/>
        <v/>
      </c>
    </row>
    <row r="252" spans="1:322"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c r="DP252" s="1"/>
      <c r="DQ252" s="1"/>
      <c r="DR252" s="1"/>
      <c r="DS252" s="1"/>
      <c r="DT252" s="1"/>
      <c r="DU252" s="1"/>
      <c r="DV252" s="1"/>
      <c r="DW252" s="1"/>
      <c r="DX252" s="1"/>
      <c r="DY252" s="1"/>
      <c r="DZ252" s="1"/>
      <c r="EA252" s="1"/>
      <c r="EB252" s="1"/>
      <c r="EC252" s="1"/>
      <c r="ED252" s="1"/>
      <c r="EE252" s="1"/>
      <c r="EF252" s="1"/>
      <c r="LJ252" t="str">
        <f t="shared" si="6"/>
        <v/>
      </c>
    </row>
    <row r="253" spans="1:322"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c r="DP253" s="1"/>
      <c r="DQ253" s="1"/>
      <c r="DR253" s="1"/>
      <c r="DS253" s="1"/>
      <c r="DT253" s="1"/>
      <c r="DU253" s="1"/>
      <c r="DV253" s="1"/>
      <c r="DW253" s="1"/>
      <c r="DX253" s="1"/>
      <c r="DY253" s="1"/>
      <c r="DZ253" s="1"/>
      <c r="EA253" s="1"/>
      <c r="EB253" s="1"/>
      <c r="EC253" s="1"/>
      <c r="ED253" s="1"/>
      <c r="EE253" s="1"/>
      <c r="EF253" s="1"/>
      <c r="LJ253" t="str">
        <f t="shared" si="6"/>
        <v/>
      </c>
    </row>
    <row r="254" spans="1:322"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c r="DP254" s="1"/>
      <c r="DQ254" s="1"/>
      <c r="DR254" s="1"/>
      <c r="DS254" s="1"/>
      <c r="DT254" s="1"/>
      <c r="DU254" s="1"/>
      <c r="DV254" s="1"/>
      <c r="DW254" s="1"/>
      <c r="DX254" s="1"/>
      <c r="DY254" s="1"/>
      <c r="DZ254" s="1"/>
      <c r="EA254" s="1"/>
      <c r="EB254" s="1"/>
      <c r="EC254" s="1"/>
      <c r="ED254" s="1"/>
      <c r="EE254" s="1"/>
      <c r="EF254" s="1"/>
      <c r="LJ254" t="str">
        <f t="shared" si="6"/>
        <v/>
      </c>
    </row>
    <row r="255" spans="1:322"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c r="DP255" s="1"/>
      <c r="DQ255" s="1"/>
      <c r="DR255" s="1"/>
      <c r="DS255" s="1"/>
      <c r="DT255" s="1"/>
      <c r="DU255" s="1"/>
      <c r="DV255" s="1"/>
      <c r="DW255" s="1"/>
      <c r="DX255" s="1"/>
      <c r="DY255" s="1"/>
      <c r="DZ255" s="1"/>
      <c r="EA255" s="1"/>
      <c r="EB255" s="1"/>
      <c r="EC255" s="1"/>
      <c r="ED255" s="1"/>
      <c r="EE255" s="1"/>
      <c r="EF255" s="1"/>
      <c r="LJ255" t="str">
        <f t="shared" si="6"/>
        <v/>
      </c>
    </row>
    <row r="256" spans="1:322"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c r="DP256" s="1"/>
      <c r="DQ256" s="1"/>
      <c r="DR256" s="1"/>
      <c r="DS256" s="1"/>
      <c r="DT256" s="1"/>
      <c r="DU256" s="1"/>
      <c r="DV256" s="1"/>
      <c r="DW256" s="1"/>
      <c r="DX256" s="1"/>
      <c r="DY256" s="1"/>
      <c r="DZ256" s="1"/>
      <c r="EA256" s="1"/>
      <c r="EB256" s="1"/>
      <c r="EC256" s="1"/>
      <c r="ED256" s="1"/>
      <c r="EE256" s="1"/>
      <c r="EF256" s="1"/>
      <c r="LJ256" t="str">
        <f t="shared" si="6"/>
        <v/>
      </c>
    </row>
    <row r="257" spans="1:322"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c r="DP257" s="1"/>
      <c r="DQ257" s="1"/>
      <c r="DR257" s="1"/>
      <c r="DS257" s="1"/>
      <c r="DT257" s="1"/>
      <c r="DU257" s="1"/>
      <c r="DV257" s="1"/>
      <c r="DW257" s="1"/>
      <c r="DX257" s="1"/>
      <c r="DY257" s="1"/>
      <c r="DZ257" s="1"/>
      <c r="EA257" s="1"/>
      <c r="EB257" s="1"/>
      <c r="EC257" s="1"/>
      <c r="ED257" s="1"/>
      <c r="EE257" s="1"/>
      <c r="EF257" s="1"/>
      <c r="LJ257" t="str">
        <f t="shared" si="6"/>
        <v/>
      </c>
    </row>
    <row r="258" spans="1:322"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c r="DP258" s="1"/>
      <c r="DQ258" s="1"/>
      <c r="DR258" s="1"/>
      <c r="DS258" s="1"/>
      <c r="DT258" s="1"/>
      <c r="DU258" s="1"/>
      <c r="DV258" s="1"/>
      <c r="DW258" s="1"/>
      <c r="DX258" s="1"/>
      <c r="DY258" s="1"/>
      <c r="DZ258" s="1"/>
      <c r="EA258" s="1"/>
      <c r="EB258" s="1"/>
      <c r="EC258" s="1"/>
      <c r="ED258" s="1"/>
      <c r="EE258" s="1"/>
      <c r="EF258" s="1"/>
      <c r="LJ258" t="str">
        <f t="shared" ref="LJ258:LJ321" si="7">IF(ROW(A257)&gt;ROWS(rngLoadCombinations)-1,"",INDEX(rngLoadCombinations,ROW(A257)+1,1))</f>
        <v/>
      </c>
    </row>
    <row r="259" spans="1:322"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c r="DP259" s="1"/>
      <c r="DQ259" s="1"/>
      <c r="DR259" s="1"/>
      <c r="DS259" s="1"/>
      <c r="DT259" s="1"/>
      <c r="DU259" s="1"/>
      <c r="DV259" s="1"/>
      <c r="DW259" s="1"/>
      <c r="DX259" s="1"/>
      <c r="DY259" s="1"/>
      <c r="DZ259" s="1"/>
      <c r="EA259" s="1"/>
      <c r="EB259" s="1"/>
      <c r="EC259" s="1"/>
      <c r="ED259" s="1"/>
      <c r="EE259" s="1"/>
      <c r="EF259" s="1"/>
      <c r="LJ259" t="str">
        <f t="shared" si="7"/>
        <v/>
      </c>
    </row>
    <row r="260" spans="1:322"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c r="DP260" s="1"/>
      <c r="DQ260" s="1"/>
      <c r="DR260" s="1"/>
      <c r="DS260" s="1"/>
      <c r="DT260" s="1"/>
      <c r="DU260" s="1"/>
      <c r="DV260" s="1"/>
      <c r="DW260" s="1"/>
      <c r="DX260" s="1"/>
      <c r="DY260" s="1"/>
      <c r="DZ260" s="1"/>
      <c r="EA260" s="1"/>
      <c r="EB260" s="1"/>
      <c r="EC260" s="1"/>
      <c r="ED260" s="1"/>
      <c r="EE260" s="1"/>
      <c r="EF260" s="1"/>
      <c r="LJ260" t="str">
        <f t="shared" si="7"/>
        <v/>
      </c>
    </row>
    <row r="261" spans="1:322" x14ac:dyDescent="0.25">
      <c r="LJ261" t="str">
        <f t="shared" si="7"/>
        <v/>
      </c>
    </row>
    <row r="262" spans="1:322" x14ac:dyDescent="0.25">
      <c r="LJ262" t="str">
        <f t="shared" si="7"/>
        <v/>
      </c>
    </row>
    <row r="263" spans="1:322" x14ac:dyDescent="0.25">
      <c r="LJ263" t="str">
        <f t="shared" si="7"/>
        <v/>
      </c>
    </row>
    <row r="264" spans="1:322" x14ac:dyDescent="0.25">
      <c r="LJ264" t="str">
        <f t="shared" si="7"/>
        <v/>
      </c>
    </row>
    <row r="265" spans="1:322" x14ac:dyDescent="0.25">
      <c r="LJ265" t="str">
        <f t="shared" si="7"/>
        <v/>
      </c>
    </row>
    <row r="266" spans="1:322" x14ac:dyDescent="0.25">
      <c r="LJ266" t="str">
        <f t="shared" si="7"/>
        <v/>
      </c>
    </row>
    <row r="267" spans="1:322" x14ac:dyDescent="0.25">
      <c r="LJ267" t="str">
        <f t="shared" si="7"/>
        <v/>
      </c>
    </row>
    <row r="268" spans="1:322" x14ac:dyDescent="0.25">
      <c r="LJ268" t="str">
        <f t="shared" si="7"/>
        <v/>
      </c>
    </row>
    <row r="269" spans="1:322" x14ac:dyDescent="0.25">
      <c r="LJ269" t="str">
        <f t="shared" si="7"/>
        <v/>
      </c>
    </row>
    <row r="270" spans="1:322" x14ac:dyDescent="0.25">
      <c r="LJ270" t="str">
        <f t="shared" si="7"/>
        <v/>
      </c>
    </row>
    <row r="271" spans="1:322" x14ac:dyDescent="0.25">
      <c r="LJ271" t="str">
        <f t="shared" si="7"/>
        <v/>
      </c>
    </row>
    <row r="272" spans="1:322" x14ac:dyDescent="0.25">
      <c r="LJ272" t="str">
        <f t="shared" si="7"/>
        <v/>
      </c>
    </row>
    <row r="273" spans="322:322" x14ac:dyDescent="0.25">
      <c r="LJ273" t="str">
        <f t="shared" si="7"/>
        <v/>
      </c>
    </row>
    <row r="274" spans="322:322" x14ac:dyDescent="0.25">
      <c r="LJ274" t="str">
        <f t="shared" si="7"/>
        <v/>
      </c>
    </row>
    <row r="275" spans="322:322" x14ac:dyDescent="0.25">
      <c r="LJ275" t="str">
        <f t="shared" si="7"/>
        <v/>
      </c>
    </row>
    <row r="276" spans="322:322" x14ac:dyDescent="0.25">
      <c r="LJ276" t="str">
        <f t="shared" si="7"/>
        <v/>
      </c>
    </row>
    <row r="277" spans="322:322" x14ac:dyDescent="0.25">
      <c r="LJ277" t="str">
        <f t="shared" si="7"/>
        <v/>
      </c>
    </row>
    <row r="278" spans="322:322" x14ac:dyDescent="0.25">
      <c r="LJ278" t="str">
        <f t="shared" si="7"/>
        <v/>
      </c>
    </row>
    <row r="279" spans="322:322" x14ac:dyDescent="0.25">
      <c r="LJ279" t="str">
        <f t="shared" si="7"/>
        <v/>
      </c>
    </row>
    <row r="280" spans="322:322" x14ac:dyDescent="0.25">
      <c r="LJ280" t="str">
        <f t="shared" si="7"/>
        <v/>
      </c>
    </row>
    <row r="281" spans="322:322" x14ac:dyDescent="0.25">
      <c r="LJ281" t="str">
        <f t="shared" si="7"/>
        <v/>
      </c>
    </row>
    <row r="282" spans="322:322" x14ac:dyDescent="0.25">
      <c r="LJ282" t="str">
        <f t="shared" si="7"/>
        <v/>
      </c>
    </row>
    <row r="283" spans="322:322" x14ac:dyDescent="0.25">
      <c r="LJ283" t="str">
        <f t="shared" si="7"/>
        <v/>
      </c>
    </row>
    <row r="284" spans="322:322" x14ac:dyDescent="0.25">
      <c r="LJ284" t="str">
        <f t="shared" si="7"/>
        <v/>
      </c>
    </row>
    <row r="285" spans="322:322" x14ac:dyDescent="0.25">
      <c r="LJ285" t="str">
        <f t="shared" si="7"/>
        <v/>
      </c>
    </row>
    <row r="286" spans="322:322" x14ac:dyDescent="0.25">
      <c r="LJ286" t="str">
        <f t="shared" si="7"/>
        <v/>
      </c>
    </row>
    <row r="287" spans="322:322" x14ac:dyDescent="0.25">
      <c r="LJ287" t="str">
        <f t="shared" si="7"/>
        <v/>
      </c>
    </row>
    <row r="288" spans="322:322" x14ac:dyDescent="0.25">
      <c r="LJ288" t="str">
        <f t="shared" si="7"/>
        <v/>
      </c>
    </row>
    <row r="289" spans="322:322" x14ac:dyDescent="0.25">
      <c r="LJ289" t="str">
        <f t="shared" si="7"/>
        <v/>
      </c>
    </row>
    <row r="290" spans="322:322" x14ac:dyDescent="0.25">
      <c r="LJ290" t="str">
        <f t="shared" si="7"/>
        <v/>
      </c>
    </row>
    <row r="291" spans="322:322" x14ac:dyDescent="0.25">
      <c r="LJ291" t="str">
        <f t="shared" si="7"/>
        <v/>
      </c>
    </row>
    <row r="292" spans="322:322" x14ac:dyDescent="0.25">
      <c r="LJ292" t="str">
        <f t="shared" si="7"/>
        <v/>
      </c>
    </row>
    <row r="293" spans="322:322" x14ac:dyDescent="0.25">
      <c r="LJ293" t="str">
        <f t="shared" si="7"/>
        <v/>
      </c>
    </row>
    <row r="294" spans="322:322" x14ac:dyDescent="0.25">
      <c r="LJ294" t="str">
        <f t="shared" si="7"/>
        <v/>
      </c>
    </row>
    <row r="295" spans="322:322" x14ac:dyDescent="0.25">
      <c r="LJ295" t="str">
        <f t="shared" si="7"/>
        <v/>
      </c>
    </row>
    <row r="296" spans="322:322" x14ac:dyDescent="0.25">
      <c r="LJ296" t="str">
        <f t="shared" si="7"/>
        <v/>
      </c>
    </row>
    <row r="297" spans="322:322" x14ac:dyDescent="0.25">
      <c r="LJ297" t="str">
        <f t="shared" si="7"/>
        <v/>
      </c>
    </row>
    <row r="298" spans="322:322" x14ac:dyDescent="0.25">
      <c r="LJ298" t="str">
        <f t="shared" si="7"/>
        <v/>
      </c>
    </row>
    <row r="299" spans="322:322" x14ac:dyDescent="0.25">
      <c r="LJ299" t="str">
        <f t="shared" si="7"/>
        <v/>
      </c>
    </row>
    <row r="300" spans="322:322" x14ac:dyDescent="0.25">
      <c r="LJ300" t="str">
        <f t="shared" si="7"/>
        <v/>
      </c>
    </row>
    <row r="301" spans="322:322" x14ac:dyDescent="0.25">
      <c r="LJ301" t="str">
        <f t="shared" si="7"/>
        <v/>
      </c>
    </row>
    <row r="302" spans="322:322" x14ac:dyDescent="0.25">
      <c r="LJ302" t="str">
        <f t="shared" si="7"/>
        <v/>
      </c>
    </row>
    <row r="303" spans="322:322" x14ac:dyDescent="0.25">
      <c r="LJ303" t="str">
        <f t="shared" si="7"/>
        <v/>
      </c>
    </row>
    <row r="304" spans="322:322" x14ac:dyDescent="0.25">
      <c r="LJ304" t="str">
        <f t="shared" si="7"/>
        <v/>
      </c>
    </row>
    <row r="305" spans="322:322" x14ac:dyDescent="0.25">
      <c r="LJ305" t="str">
        <f t="shared" si="7"/>
        <v/>
      </c>
    </row>
    <row r="306" spans="322:322" x14ac:dyDescent="0.25">
      <c r="LJ306" t="str">
        <f t="shared" si="7"/>
        <v/>
      </c>
    </row>
    <row r="307" spans="322:322" x14ac:dyDescent="0.25">
      <c r="LJ307" t="str">
        <f t="shared" si="7"/>
        <v/>
      </c>
    </row>
    <row r="308" spans="322:322" x14ac:dyDescent="0.25">
      <c r="LJ308" t="str">
        <f t="shared" si="7"/>
        <v/>
      </c>
    </row>
    <row r="309" spans="322:322" x14ac:dyDescent="0.25">
      <c r="LJ309" t="str">
        <f t="shared" si="7"/>
        <v/>
      </c>
    </row>
    <row r="310" spans="322:322" x14ac:dyDescent="0.25">
      <c r="LJ310" t="str">
        <f t="shared" si="7"/>
        <v/>
      </c>
    </row>
    <row r="311" spans="322:322" x14ac:dyDescent="0.25">
      <c r="LJ311" t="str">
        <f t="shared" si="7"/>
        <v/>
      </c>
    </row>
    <row r="312" spans="322:322" x14ac:dyDescent="0.25">
      <c r="LJ312" t="str">
        <f t="shared" si="7"/>
        <v/>
      </c>
    </row>
    <row r="313" spans="322:322" x14ac:dyDescent="0.25">
      <c r="LJ313" t="str">
        <f t="shared" si="7"/>
        <v/>
      </c>
    </row>
    <row r="314" spans="322:322" x14ac:dyDescent="0.25">
      <c r="LJ314" t="str">
        <f t="shared" si="7"/>
        <v/>
      </c>
    </row>
    <row r="315" spans="322:322" x14ac:dyDescent="0.25">
      <c r="LJ315" t="str">
        <f t="shared" si="7"/>
        <v/>
      </c>
    </row>
    <row r="316" spans="322:322" x14ac:dyDescent="0.25">
      <c r="LJ316" t="str">
        <f t="shared" si="7"/>
        <v/>
      </c>
    </row>
    <row r="317" spans="322:322" x14ac:dyDescent="0.25">
      <c r="LJ317" t="str">
        <f t="shared" si="7"/>
        <v/>
      </c>
    </row>
    <row r="318" spans="322:322" x14ac:dyDescent="0.25">
      <c r="LJ318" t="str">
        <f t="shared" si="7"/>
        <v/>
      </c>
    </row>
    <row r="319" spans="322:322" x14ac:dyDescent="0.25">
      <c r="LJ319" t="str">
        <f t="shared" si="7"/>
        <v/>
      </c>
    </row>
    <row r="320" spans="322:322" x14ac:dyDescent="0.25">
      <c r="LJ320" t="str">
        <f t="shared" si="7"/>
        <v/>
      </c>
    </row>
    <row r="321" spans="322:322" x14ac:dyDescent="0.25">
      <c r="LJ321" t="str">
        <f t="shared" si="7"/>
        <v/>
      </c>
    </row>
    <row r="322" spans="322:322" x14ac:dyDescent="0.25">
      <c r="LJ322" t="str">
        <f t="shared" ref="LJ322:LJ385" si="8">IF(ROW(A321)&gt;ROWS(rngLoadCombinations)-1,"",INDEX(rngLoadCombinations,ROW(A321)+1,1))</f>
        <v/>
      </c>
    </row>
    <row r="323" spans="322:322" x14ac:dyDescent="0.25">
      <c r="LJ323" t="str">
        <f t="shared" si="8"/>
        <v/>
      </c>
    </row>
    <row r="324" spans="322:322" x14ac:dyDescent="0.25">
      <c r="LJ324" t="str">
        <f t="shared" si="8"/>
        <v/>
      </c>
    </row>
    <row r="325" spans="322:322" x14ac:dyDescent="0.25">
      <c r="LJ325" t="str">
        <f t="shared" si="8"/>
        <v/>
      </c>
    </row>
    <row r="326" spans="322:322" x14ac:dyDescent="0.25">
      <c r="LJ326" t="str">
        <f t="shared" si="8"/>
        <v/>
      </c>
    </row>
    <row r="327" spans="322:322" x14ac:dyDescent="0.25">
      <c r="LJ327" t="str">
        <f t="shared" si="8"/>
        <v/>
      </c>
    </row>
    <row r="328" spans="322:322" x14ac:dyDescent="0.25">
      <c r="LJ328" t="str">
        <f t="shared" si="8"/>
        <v/>
      </c>
    </row>
    <row r="329" spans="322:322" x14ac:dyDescent="0.25">
      <c r="LJ329" t="str">
        <f t="shared" si="8"/>
        <v/>
      </c>
    </row>
    <row r="330" spans="322:322" x14ac:dyDescent="0.25">
      <c r="LJ330" t="str">
        <f t="shared" si="8"/>
        <v/>
      </c>
    </row>
    <row r="331" spans="322:322" x14ac:dyDescent="0.25">
      <c r="LJ331" t="str">
        <f t="shared" si="8"/>
        <v/>
      </c>
    </row>
    <row r="332" spans="322:322" x14ac:dyDescent="0.25">
      <c r="LJ332" t="str">
        <f t="shared" si="8"/>
        <v/>
      </c>
    </row>
    <row r="333" spans="322:322" x14ac:dyDescent="0.25">
      <c r="LJ333" t="str">
        <f t="shared" si="8"/>
        <v/>
      </c>
    </row>
    <row r="334" spans="322:322" x14ac:dyDescent="0.25">
      <c r="LJ334" t="str">
        <f t="shared" si="8"/>
        <v/>
      </c>
    </row>
    <row r="335" spans="322:322" x14ac:dyDescent="0.25">
      <c r="LJ335" t="str">
        <f t="shared" si="8"/>
        <v/>
      </c>
    </row>
    <row r="336" spans="322:322" x14ac:dyDescent="0.25">
      <c r="LJ336" t="str">
        <f t="shared" si="8"/>
        <v/>
      </c>
    </row>
    <row r="337" spans="322:322" x14ac:dyDescent="0.25">
      <c r="LJ337" t="str">
        <f t="shared" si="8"/>
        <v/>
      </c>
    </row>
    <row r="338" spans="322:322" x14ac:dyDescent="0.25">
      <c r="LJ338" t="str">
        <f t="shared" si="8"/>
        <v/>
      </c>
    </row>
    <row r="339" spans="322:322" x14ac:dyDescent="0.25">
      <c r="LJ339" t="str">
        <f t="shared" si="8"/>
        <v/>
      </c>
    </row>
    <row r="340" spans="322:322" x14ac:dyDescent="0.25">
      <c r="LJ340" t="str">
        <f t="shared" si="8"/>
        <v/>
      </c>
    </row>
    <row r="341" spans="322:322" x14ac:dyDescent="0.25">
      <c r="LJ341" t="str">
        <f t="shared" si="8"/>
        <v/>
      </c>
    </row>
    <row r="342" spans="322:322" x14ac:dyDescent="0.25">
      <c r="LJ342" t="str">
        <f t="shared" si="8"/>
        <v/>
      </c>
    </row>
    <row r="343" spans="322:322" x14ac:dyDescent="0.25">
      <c r="LJ343" t="str">
        <f t="shared" si="8"/>
        <v/>
      </c>
    </row>
    <row r="344" spans="322:322" x14ac:dyDescent="0.25">
      <c r="LJ344" t="str">
        <f t="shared" si="8"/>
        <v/>
      </c>
    </row>
    <row r="345" spans="322:322" x14ac:dyDescent="0.25">
      <c r="LJ345" t="str">
        <f t="shared" si="8"/>
        <v/>
      </c>
    </row>
    <row r="346" spans="322:322" x14ac:dyDescent="0.25">
      <c r="LJ346" t="str">
        <f t="shared" si="8"/>
        <v/>
      </c>
    </row>
    <row r="347" spans="322:322" x14ac:dyDescent="0.25">
      <c r="LJ347" t="str">
        <f t="shared" si="8"/>
        <v/>
      </c>
    </row>
    <row r="348" spans="322:322" x14ac:dyDescent="0.25">
      <c r="LJ348" t="str">
        <f t="shared" si="8"/>
        <v/>
      </c>
    </row>
    <row r="349" spans="322:322" x14ac:dyDescent="0.25">
      <c r="LJ349" t="str">
        <f t="shared" si="8"/>
        <v/>
      </c>
    </row>
    <row r="350" spans="322:322" x14ac:dyDescent="0.25">
      <c r="LJ350" t="str">
        <f t="shared" si="8"/>
        <v/>
      </c>
    </row>
    <row r="351" spans="322:322" x14ac:dyDescent="0.25">
      <c r="LJ351" t="str">
        <f t="shared" si="8"/>
        <v/>
      </c>
    </row>
    <row r="352" spans="322:322" x14ac:dyDescent="0.25">
      <c r="LJ352" t="str">
        <f t="shared" si="8"/>
        <v/>
      </c>
    </row>
    <row r="353" spans="322:322" x14ac:dyDescent="0.25">
      <c r="LJ353" t="str">
        <f t="shared" si="8"/>
        <v/>
      </c>
    </row>
    <row r="354" spans="322:322" x14ac:dyDescent="0.25">
      <c r="LJ354" t="str">
        <f t="shared" si="8"/>
        <v/>
      </c>
    </row>
    <row r="355" spans="322:322" x14ac:dyDescent="0.25">
      <c r="LJ355" t="str">
        <f t="shared" si="8"/>
        <v/>
      </c>
    </row>
    <row r="356" spans="322:322" x14ac:dyDescent="0.25">
      <c r="LJ356" t="str">
        <f t="shared" si="8"/>
        <v/>
      </c>
    </row>
    <row r="357" spans="322:322" x14ac:dyDescent="0.25">
      <c r="LJ357" t="str">
        <f t="shared" si="8"/>
        <v/>
      </c>
    </row>
    <row r="358" spans="322:322" x14ac:dyDescent="0.25">
      <c r="LJ358" t="str">
        <f t="shared" si="8"/>
        <v/>
      </c>
    </row>
    <row r="359" spans="322:322" x14ac:dyDescent="0.25">
      <c r="LJ359" t="str">
        <f t="shared" si="8"/>
        <v/>
      </c>
    </row>
    <row r="360" spans="322:322" x14ac:dyDescent="0.25">
      <c r="LJ360" t="str">
        <f t="shared" si="8"/>
        <v/>
      </c>
    </row>
    <row r="361" spans="322:322" x14ac:dyDescent="0.25">
      <c r="LJ361" t="str">
        <f t="shared" si="8"/>
        <v/>
      </c>
    </row>
    <row r="362" spans="322:322" x14ac:dyDescent="0.25">
      <c r="LJ362" t="str">
        <f t="shared" si="8"/>
        <v/>
      </c>
    </row>
    <row r="363" spans="322:322" x14ac:dyDescent="0.25">
      <c r="LJ363" t="str">
        <f t="shared" si="8"/>
        <v/>
      </c>
    </row>
    <row r="364" spans="322:322" x14ac:dyDescent="0.25">
      <c r="LJ364" t="str">
        <f t="shared" si="8"/>
        <v/>
      </c>
    </row>
    <row r="365" spans="322:322" x14ac:dyDescent="0.25">
      <c r="LJ365" t="str">
        <f t="shared" si="8"/>
        <v/>
      </c>
    </row>
    <row r="366" spans="322:322" x14ac:dyDescent="0.25">
      <c r="LJ366" t="str">
        <f t="shared" si="8"/>
        <v/>
      </c>
    </row>
    <row r="367" spans="322:322" x14ac:dyDescent="0.25">
      <c r="LJ367" t="str">
        <f t="shared" si="8"/>
        <v/>
      </c>
    </row>
    <row r="368" spans="322:322" x14ac:dyDescent="0.25">
      <c r="LJ368" t="str">
        <f t="shared" si="8"/>
        <v/>
      </c>
    </row>
    <row r="369" spans="322:322" x14ac:dyDescent="0.25">
      <c r="LJ369" t="str">
        <f t="shared" si="8"/>
        <v/>
      </c>
    </row>
    <row r="370" spans="322:322" x14ac:dyDescent="0.25">
      <c r="LJ370" t="str">
        <f t="shared" si="8"/>
        <v/>
      </c>
    </row>
    <row r="371" spans="322:322" x14ac:dyDescent="0.25">
      <c r="LJ371" t="str">
        <f t="shared" si="8"/>
        <v/>
      </c>
    </row>
    <row r="372" spans="322:322" x14ac:dyDescent="0.25">
      <c r="LJ372" t="str">
        <f t="shared" si="8"/>
        <v/>
      </c>
    </row>
    <row r="373" spans="322:322" x14ac:dyDescent="0.25">
      <c r="LJ373" t="str">
        <f t="shared" si="8"/>
        <v/>
      </c>
    </row>
    <row r="374" spans="322:322" x14ac:dyDescent="0.25">
      <c r="LJ374" t="str">
        <f t="shared" si="8"/>
        <v/>
      </c>
    </row>
    <row r="375" spans="322:322" x14ac:dyDescent="0.25">
      <c r="LJ375" t="str">
        <f t="shared" si="8"/>
        <v/>
      </c>
    </row>
    <row r="376" spans="322:322" x14ac:dyDescent="0.25">
      <c r="LJ376" t="str">
        <f t="shared" si="8"/>
        <v/>
      </c>
    </row>
    <row r="377" spans="322:322" x14ac:dyDescent="0.25">
      <c r="LJ377" t="str">
        <f t="shared" si="8"/>
        <v/>
      </c>
    </row>
    <row r="378" spans="322:322" x14ac:dyDescent="0.25">
      <c r="LJ378" t="str">
        <f t="shared" si="8"/>
        <v/>
      </c>
    </row>
    <row r="379" spans="322:322" x14ac:dyDescent="0.25">
      <c r="LJ379" t="str">
        <f t="shared" si="8"/>
        <v/>
      </c>
    </row>
    <row r="380" spans="322:322" x14ac:dyDescent="0.25">
      <c r="LJ380" t="str">
        <f t="shared" si="8"/>
        <v/>
      </c>
    </row>
    <row r="381" spans="322:322" x14ac:dyDescent="0.25">
      <c r="LJ381" t="str">
        <f t="shared" si="8"/>
        <v/>
      </c>
    </row>
    <row r="382" spans="322:322" x14ac:dyDescent="0.25">
      <c r="LJ382" t="str">
        <f t="shared" si="8"/>
        <v/>
      </c>
    </row>
    <row r="383" spans="322:322" x14ac:dyDescent="0.25">
      <c r="LJ383" t="str">
        <f t="shared" si="8"/>
        <v/>
      </c>
    </row>
    <row r="384" spans="322:322" x14ac:dyDescent="0.25">
      <c r="LJ384" t="str">
        <f t="shared" si="8"/>
        <v/>
      </c>
    </row>
    <row r="385" spans="322:322" x14ac:dyDescent="0.25">
      <c r="LJ385" t="str">
        <f t="shared" si="8"/>
        <v/>
      </c>
    </row>
    <row r="386" spans="322:322" x14ac:dyDescent="0.25">
      <c r="LJ386" t="str">
        <f t="shared" ref="LJ386:LJ449" si="9">IF(ROW(A385)&gt;ROWS(rngLoadCombinations)-1,"",INDEX(rngLoadCombinations,ROW(A385)+1,1))</f>
        <v/>
      </c>
    </row>
    <row r="387" spans="322:322" x14ac:dyDescent="0.25">
      <c r="LJ387" t="str">
        <f t="shared" si="9"/>
        <v/>
      </c>
    </row>
    <row r="388" spans="322:322" x14ac:dyDescent="0.25">
      <c r="LJ388" t="str">
        <f t="shared" si="9"/>
        <v/>
      </c>
    </row>
    <row r="389" spans="322:322" x14ac:dyDescent="0.25">
      <c r="LJ389" t="str">
        <f t="shared" si="9"/>
        <v/>
      </c>
    </row>
    <row r="390" spans="322:322" x14ac:dyDescent="0.25">
      <c r="LJ390" t="str">
        <f t="shared" si="9"/>
        <v/>
      </c>
    </row>
    <row r="391" spans="322:322" x14ac:dyDescent="0.25">
      <c r="LJ391" t="str">
        <f t="shared" si="9"/>
        <v/>
      </c>
    </row>
    <row r="392" spans="322:322" x14ac:dyDescent="0.25">
      <c r="LJ392" t="str">
        <f t="shared" si="9"/>
        <v/>
      </c>
    </row>
    <row r="393" spans="322:322" x14ac:dyDescent="0.25">
      <c r="LJ393" t="str">
        <f t="shared" si="9"/>
        <v/>
      </c>
    </row>
    <row r="394" spans="322:322" x14ac:dyDescent="0.25">
      <c r="LJ394" t="str">
        <f t="shared" si="9"/>
        <v/>
      </c>
    </row>
    <row r="395" spans="322:322" x14ac:dyDescent="0.25">
      <c r="LJ395" t="str">
        <f t="shared" si="9"/>
        <v/>
      </c>
    </row>
    <row r="396" spans="322:322" x14ac:dyDescent="0.25">
      <c r="LJ396" t="str">
        <f t="shared" si="9"/>
        <v/>
      </c>
    </row>
    <row r="397" spans="322:322" x14ac:dyDescent="0.25">
      <c r="LJ397" t="str">
        <f t="shared" si="9"/>
        <v/>
      </c>
    </row>
    <row r="398" spans="322:322" x14ac:dyDescent="0.25">
      <c r="LJ398" t="str">
        <f t="shared" si="9"/>
        <v/>
      </c>
    </row>
    <row r="399" spans="322:322" x14ac:dyDescent="0.25">
      <c r="LJ399" t="str">
        <f t="shared" si="9"/>
        <v/>
      </c>
    </row>
    <row r="400" spans="322:322" x14ac:dyDescent="0.25">
      <c r="LJ400" t="str">
        <f t="shared" si="9"/>
        <v/>
      </c>
    </row>
    <row r="401" spans="322:322" x14ac:dyDescent="0.25">
      <c r="LJ401" t="str">
        <f t="shared" si="9"/>
        <v/>
      </c>
    </row>
    <row r="402" spans="322:322" x14ac:dyDescent="0.25">
      <c r="LJ402" t="str">
        <f t="shared" si="9"/>
        <v/>
      </c>
    </row>
    <row r="403" spans="322:322" x14ac:dyDescent="0.25">
      <c r="LJ403" t="str">
        <f t="shared" si="9"/>
        <v/>
      </c>
    </row>
    <row r="404" spans="322:322" x14ac:dyDescent="0.25">
      <c r="LJ404" t="str">
        <f t="shared" si="9"/>
        <v/>
      </c>
    </row>
    <row r="405" spans="322:322" x14ac:dyDescent="0.25">
      <c r="LJ405" t="str">
        <f t="shared" si="9"/>
        <v/>
      </c>
    </row>
    <row r="406" spans="322:322" x14ac:dyDescent="0.25">
      <c r="LJ406" t="str">
        <f t="shared" si="9"/>
        <v/>
      </c>
    </row>
    <row r="407" spans="322:322" x14ac:dyDescent="0.25">
      <c r="LJ407" t="str">
        <f t="shared" si="9"/>
        <v/>
      </c>
    </row>
    <row r="408" spans="322:322" x14ac:dyDescent="0.25">
      <c r="LJ408" t="str">
        <f t="shared" si="9"/>
        <v/>
      </c>
    </row>
    <row r="409" spans="322:322" x14ac:dyDescent="0.25">
      <c r="LJ409" t="str">
        <f t="shared" si="9"/>
        <v/>
      </c>
    </row>
    <row r="410" spans="322:322" x14ac:dyDescent="0.25">
      <c r="LJ410" t="str">
        <f t="shared" si="9"/>
        <v/>
      </c>
    </row>
    <row r="411" spans="322:322" x14ac:dyDescent="0.25">
      <c r="LJ411" t="str">
        <f t="shared" si="9"/>
        <v/>
      </c>
    </row>
    <row r="412" spans="322:322" x14ac:dyDescent="0.25">
      <c r="LJ412" t="str">
        <f t="shared" si="9"/>
        <v/>
      </c>
    </row>
    <row r="413" spans="322:322" x14ac:dyDescent="0.25">
      <c r="LJ413" t="str">
        <f t="shared" si="9"/>
        <v/>
      </c>
    </row>
    <row r="414" spans="322:322" x14ac:dyDescent="0.25">
      <c r="LJ414" t="str">
        <f t="shared" si="9"/>
        <v/>
      </c>
    </row>
    <row r="415" spans="322:322" x14ac:dyDescent="0.25">
      <c r="LJ415" t="str">
        <f t="shared" si="9"/>
        <v/>
      </c>
    </row>
    <row r="416" spans="322:322" x14ac:dyDescent="0.25">
      <c r="LJ416" t="str">
        <f t="shared" si="9"/>
        <v/>
      </c>
    </row>
    <row r="417" spans="322:322" x14ac:dyDescent="0.25">
      <c r="LJ417" t="str">
        <f t="shared" si="9"/>
        <v/>
      </c>
    </row>
    <row r="418" spans="322:322" x14ac:dyDescent="0.25">
      <c r="LJ418" t="str">
        <f t="shared" si="9"/>
        <v/>
      </c>
    </row>
    <row r="419" spans="322:322" x14ac:dyDescent="0.25">
      <c r="LJ419" t="str">
        <f t="shared" si="9"/>
        <v/>
      </c>
    </row>
    <row r="420" spans="322:322" x14ac:dyDescent="0.25">
      <c r="LJ420" t="str">
        <f t="shared" si="9"/>
        <v/>
      </c>
    </row>
    <row r="421" spans="322:322" x14ac:dyDescent="0.25">
      <c r="LJ421" t="str">
        <f t="shared" si="9"/>
        <v/>
      </c>
    </row>
    <row r="422" spans="322:322" x14ac:dyDescent="0.25">
      <c r="LJ422" t="str">
        <f t="shared" si="9"/>
        <v/>
      </c>
    </row>
    <row r="423" spans="322:322" x14ac:dyDescent="0.25">
      <c r="LJ423" t="str">
        <f t="shared" si="9"/>
        <v/>
      </c>
    </row>
    <row r="424" spans="322:322" x14ac:dyDescent="0.25">
      <c r="LJ424" t="str">
        <f t="shared" si="9"/>
        <v/>
      </c>
    </row>
    <row r="425" spans="322:322" x14ac:dyDescent="0.25">
      <c r="LJ425" t="str">
        <f t="shared" si="9"/>
        <v/>
      </c>
    </row>
    <row r="426" spans="322:322" x14ac:dyDescent="0.25">
      <c r="LJ426" t="str">
        <f t="shared" si="9"/>
        <v/>
      </c>
    </row>
    <row r="427" spans="322:322" x14ac:dyDescent="0.25">
      <c r="LJ427" t="str">
        <f t="shared" si="9"/>
        <v/>
      </c>
    </row>
    <row r="428" spans="322:322" x14ac:dyDescent="0.25">
      <c r="LJ428" t="str">
        <f t="shared" si="9"/>
        <v/>
      </c>
    </row>
    <row r="429" spans="322:322" x14ac:dyDescent="0.25">
      <c r="LJ429" t="str">
        <f t="shared" si="9"/>
        <v/>
      </c>
    </row>
    <row r="430" spans="322:322" x14ac:dyDescent="0.25">
      <c r="LJ430" t="str">
        <f t="shared" si="9"/>
        <v/>
      </c>
    </row>
    <row r="431" spans="322:322" x14ac:dyDescent="0.25">
      <c r="LJ431" t="str">
        <f t="shared" si="9"/>
        <v/>
      </c>
    </row>
    <row r="432" spans="322:322" x14ac:dyDescent="0.25">
      <c r="LJ432" t="str">
        <f t="shared" si="9"/>
        <v/>
      </c>
    </row>
    <row r="433" spans="322:322" x14ac:dyDescent="0.25">
      <c r="LJ433" t="str">
        <f t="shared" si="9"/>
        <v/>
      </c>
    </row>
    <row r="434" spans="322:322" x14ac:dyDescent="0.25">
      <c r="LJ434" t="str">
        <f t="shared" si="9"/>
        <v/>
      </c>
    </row>
    <row r="435" spans="322:322" x14ac:dyDescent="0.25">
      <c r="LJ435" t="str">
        <f t="shared" si="9"/>
        <v/>
      </c>
    </row>
    <row r="436" spans="322:322" x14ac:dyDescent="0.25">
      <c r="LJ436" t="str">
        <f t="shared" si="9"/>
        <v/>
      </c>
    </row>
    <row r="437" spans="322:322" x14ac:dyDescent="0.25">
      <c r="LJ437" t="str">
        <f t="shared" si="9"/>
        <v/>
      </c>
    </row>
    <row r="438" spans="322:322" x14ac:dyDescent="0.25">
      <c r="LJ438" t="str">
        <f t="shared" si="9"/>
        <v/>
      </c>
    </row>
    <row r="439" spans="322:322" x14ac:dyDescent="0.25">
      <c r="LJ439" t="str">
        <f t="shared" si="9"/>
        <v/>
      </c>
    </row>
    <row r="440" spans="322:322" x14ac:dyDescent="0.25">
      <c r="LJ440" t="str">
        <f t="shared" si="9"/>
        <v/>
      </c>
    </row>
    <row r="441" spans="322:322" x14ac:dyDescent="0.25">
      <c r="LJ441" t="str">
        <f t="shared" si="9"/>
        <v/>
      </c>
    </row>
    <row r="442" spans="322:322" x14ac:dyDescent="0.25">
      <c r="LJ442" t="str">
        <f t="shared" si="9"/>
        <v/>
      </c>
    </row>
    <row r="443" spans="322:322" x14ac:dyDescent="0.25">
      <c r="LJ443" t="str">
        <f t="shared" si="9"/>
        <v/>
      </c>
    </row>
    <row r="444" spans="322:322" x14ac:dyDescent="0.25">
      <c r="LJ444" t="str">
        <f t="shared" si="9"/>
        <v/>
      </c>
    </row>
    <row r="445" spans="322:322" x14ac:dyDescent="0.25">
      <c r="LJ445" t="str">
        <f t="shared" si="9"/>
        <v/>
      </c>
    </row>
    <row r="446" spans="322:322" x14ac:dyDescent="0.25">
      <c r="LJ446" t="str">
        <f t="shared" si="9"/>
        <v/>
      </c>
    </row>
    <row r="447" spans="322:322" x14ac:dyDescent="0.25">
      <c r="LJ447" t="str">
        <f t="shared" si="9"/>
        <v/>
      </c>
    </row>
    <row r="448" spans="322:322" x14ac:dyDescent="0.25">
      <c r="LJ448" t="str">
        <f t="shared" si="9"/>
        <v/>
      </c>
    </row>
    <row r="449" spans="322:322" x14ac:dyDescent="0.25">
      <c r="LJ449" t="str">
        <f t="shared" si="9"/>
        <v/>
      </c>
    </row>
    <row r="450" spans="322:322" x14ac:dyDescent="0.25">
      <c r="LJ450" t="str">
        <f t="shared" ref="LJ450:LJ501" si="10">IF(ROW(A449)&gt;ROWS(rngLoadCombinations)-1,"",INDEX(rngLoadCombinations,ROW(A449)+1,1))</f>
        <v/>
      </c>
    </row>
    <row r="451" spans="322:322" x14ac:dyDescent="0.25">
      <c r="LJ451" t="str">
        <f t="shared" si="10"/>
        <v/>
      </c>
    </row>
    <row r="452" spans="322:322" x14ac:dyDescent="0.25">
      <c r="LJ452" t="str">
        <f t="shared" si="10"/>
        <v/>
      </c>
    </row>
    <row r="453" spans="322:322" x14ac:dyDescent="0.25">
      <c r="LJ453" t="str">
        <f t="shared" si="10"/>
        <v/>
      </c>
    </row>
    <row r="454" spans="322:322" x14ac:dyDescent="0.25">
      <c r="LJ454" t="str">
        <f t="shared" si="10"/>
        <v/>
      </c>
    </row>
    <row r="455" spans="322:322" x14ac:dyDescent="0.25">
      <c r="LJ455" t="str">
        <f t="shared" si="10"/>
        <v/>
      </c>
    </row>
    <row r="456" spans="322:322" x14ac:dyDescent="0.25">
      <c r="LJ456" t="str">
        <f t="shared" si="10"/>
        <v/>
      </c>
    </row>
    <row r="457" spans="322:322" x14ac:dyDescent="0.25">
      <c r="LJ457" t="str">
        <f t="shared" si="10"/>
        <v/>
      </c>
    </row>
    <row r="458" spans="322:322" x14ac:dyDescent="0.25">
      <c r="LJ458" t="str">
        <f t="shared" si="10"/>
        <v/>
      </c>
    </row>
    <row r="459" spans="322:322" x14ac:dyDescent="0.25">
      <c r="LJ459" t="str">
        <f t="shared" si="10"/>
        <v/>
      </c>
    </row>
    <row r="460" spans="322:322" x14ac:dyDescent="0.25">
      <c r="LJ460" t="str">
        <f t="shared" si="10"/>
        <v/>
      </c>
    </row>
    <row r="461" spans="322:322" x14ac:dyDescent="0.25">
      <c r="LJ461" t="str">
        <f t="shared" si="10"/>
        <v/>
      </c>
    </row>
    <row r="462" spans="322:322" x14ac:dyDescent="0.25">
      <c r="LJ462" t="str">
        <f t="shared" si="10"/>
        <v/>
      </c>
    </row>
    <row r="463" spans="322:322" x14ac:dyDescent="0.25">
      <c r="LJ463" t="str">
        <f t="shared" si="10"/>
        <v/>
      </c>
    </row>
    <row r="464" spans="322:322" x14ac:dyDescent="0.25">
      <c r="LJ464" t="str">
        <f t="shared" si="10"/>
        <v/>
      </c>
    </row>
    <row r="465" spans="322:322" x14ac:dyDescent="0.25">
      <c r="LJ465" t="str">
        <f t="shared" si="10"/>
        <v/>
      </c>
    </row>
    <row r="466" spans="322:322" x14ac:dyDescent="0.25">
      <c r="LJ466" t="str">
        <f t="shared" si="10"/>
        <v/>
      </c>
    </row>
    <row r="467" spans="322:322" x14ac:dyDescent="0.25">
      <c r="LJ467" t="str">
        <f t="shared" si="10"/>
        <v/>
      </c>
    </row>
    <row r="468" spans="322:322" x14ac:dyDescent="0.25">
      <c r="LJ468" t="str">
        <f t="shared" si="10"/>
        <v/>
      </c>
    </row>
    <row r="469" spans="322:322" x14ac:dyDescent="0.25">
      <c r="LJ469" t="str">
        <f t="shared" si="10"/>
        <v/>
      </c>
    </row>
    <row r="470" spans="322:322" x14ac:dyDescent="0.25">
      <c r="LJ470" t="str">
        <f t="shared" si="10"/>
        <v/>
      </c>
    </row>
    <row r="471" spans="322:322" x14ac:dyDescent="0.25">
      <c r="LJ471" t="str">
        <f t="shared" si="10"/>
        <v/>
      </c>
    </row>
    <row r="472" spans="322:322" x14ac:dyDescent="0.25">
      <c r="LJ472" t="str">
        <f t="shared" si="10"/>
        <v/>
      </c>
    </row>
    <row r="473" spans="322:322" x14ac:dyDescent="0.25">
      <c r="LJ473" t="str">
        <f t="shared" si="10"/>
        <v/>
      </c>
    </row>
    <row r="474" spans="322:322" x14ac:dyDescent="0.25">
      <c r="LJ474" t="str">
        <f t="shared" si="10"/>
        <v/>
      </c>
    </row>
    <row r="475" spans="322:322" x14ac:dyDescent="0.25">
      <c r="LJ475" t="str">
        <f t="shared" si="10"/>
        <v/>
      </c>
    </row>
    <row r="476" spans="322:322" x14ac:dyDescent="0.25">
      <c r="LJ476" t="str">
        <f t="shared" si="10"/>
        <v/>
      </c>
    </row>
    <row r="477" spans="322:322" x14ac:dyDescent="0.25">
      <c r="LJ477" t="str">
        <f t="shared" si="10"/>
        <v/>
      </c>
    </row>
    <row r="478" spans="322:322" x14ac:dyDescent="0.25">
      <c r="LJ478" t="str">
        <f t="shared" si="10"/>
        <v/>
      </c>
    </row>
    <row r="479" spans="322:322" x14ac:dyDescent="0.25">
      <c r="LJ479" t="str">
        <f t="shared" si="10"/>
        <v/>
      </c>
    </row>
    <row r="480" spans="322:322" x14ac:dyDescent="0.25">
      <c r="LJ480" t="str">
        <f t="shared" si="10"/>
        <v/>
      </c>
    </row>
    <row r="481" spans="322:322" x14ac:dyDescent="0.25">
      <c r="LJ481" t="str">
        <f t="shared" si="10"/>
        <v/>
      </c>
    </row>
    <row r="482" spans="322:322" x14ac:dyDescent="0.25">
      <c r="LJ482" t="str">
        <f t="shared" si="10"/>
        <v/>
      </c>
    </row>
    <row r="483" spans="322:322" x14ac:dyDescent="0.25">
      <c r="LJ483" t="str">
        <f t="shared" si="10"/>
        <v/>
      </c>
    </row>
    <row r="484" spans="322:322" x14ac:dyDescent="0.25">
      <c r="LJ484" t="str">
        <f t="shared" si="10"/>
        <v/>
      </c>
    </row>
    <row r="485" spans="322:322" x14ac:dyDescent="0.25">
      <c r="LJ485" t="str">
        <f t="shared" si="10"/>
        <v/>
      </c>
    </row>
    <row r="486" spans="322:322" x14ac:dyDescent="0.25">
      <c r="LJ486" t="str">
        <f t="shared" si="10"/>
        <v/>
      </c>
    </row>
    <row r="487" spans="322:322" x14ac:dyDescent="0.25">
      <c r="LJ487" t="str">
        <f t="shared" si="10"/>
        <v/>
      </c>
    </row>
    <row r="488" spans="322:322" x14ac:dyDescent="0.25">
      <c r="LJ488" t="str">
        <f t="shared" si="10"/>
        <v/>
      </c>
    </row>
    <row r="489" spans="322:322" x14ac:dyDescent="0.25">
      <c r="LJ489" t="str">
        <f t="shared" si="10"/>
        <v/>
      </c>
    </row>
    <row r="490" spans="322:322" x14ac:dyDescent="0.25">
      <c r="LJ490" t="str">
        <f t="shared" si="10"/>
        <v/>
      </c>
    </row>
    <row r="491" spans="322:322" x14ac:dyDescent="0.25">
      <c r="LJ491" t="str">
        <f t="shared" si="10"/>
        <v/>
      </c>
    </row>
    <row r="492" spans="322:322" x14ac:dyDescent="0.25">
      <c r="LJ492" t="str">
        <f t="shared" si="10"/>
        <v/>
      </c>
    </row>
    <row r="493" spans="322:322" x14ac:dyDescent="0.25">
      <c r="LJ493" t="str">
        <f t="shared" si="10"/>
        <v/>
      </c>
    </row>
    <row r="494" spans="322:322" x14ac:dyDescent="0.25">
      <c r="LJ494" t="str">
        <f t="shared" si="10"/>
        <v/>
      </c>
    </row>
    <row r="495" spans="322:322" x14ac:dyDescent="0.25">
      <c r="LJ495" t="str">
        <f t="shared" si="10"/>
        <v/>
      </c>
    </row>
    <row r="496" spans="322:322" x14ac:dyDescent="0.25">
      <c r="LJ496" t="str">
        <f t="shared" si="10"/>
        <v/>
      </c>
    </row>
    <row r="497" spans="322:322" x14ac:dyDescent="0.25">
      <c r="LJ497" t="str">
        <f t="shared" si="10"/>
        <v/>
      </c>
    </row>
    <row r="498" spans="322:322" x14ac:dyDescent="0.25">
      <c r="LJ498" t="str">
        <f t="shared" si="10"/>
        <v/>
      </c>
    </row>
    <row r="499" spans="322:322" x14ac:dyDescent="0.25">
      <c r="LJ499" t="str">
        <f t="shared" si="10"/>
        <v/>
      </c>
    </row>
    <row r="500" spans="322:322" x14ac:dyDescent="0.25">
      <c r="LJ500" t="str">
        <f t="shared" si="10"/>
        <v/>
      </c>
    </row>
    <row r="501" spans="322:322" x14ac:dyDescent="0.25">
      <c r="LJ501" t="str">
        <f t="shared" si="10"/>
        <v/>
      </c>
    </row>
  </sheetData>
  <mergeCells count="27">
    <mergeCell ref="I144:L144"/>
    <mergeCell ref="I156:L156"/>
    <mergeCell ref="N86:X86"/>
    <mergeCell ref="O87:U87"/>
    <mergeCell ref="O100:X100"/>
    <mergeCell ref="I108:L108"/>
    <mergeCell ref="H120:L120"/>
    <mergeCell ref="I121:L121"/>
    <mergeCell ref="I135:L135"/>
    <mergeCell ref="H143:L143"/>
    <mergeCell ref="H97:L97"/>
    <mergeCell ref="I98:L98"/>
    <mergeCell ref="H69:M69"/>
    <mergeCell ref="I84:J84"/>
    <mergeCell ref="I87:L87"/>
    <mergeCell ref="H86:L86"/>
    <mergeCell ref="I92:L92"/>
    <mergeCell ref="AI58:AP58"/>
    <mergeCell ref="AI59:AP59"/>
    <mergeCell ref="H2:K2"/>
    <mergeCell ref="O2:U2"/>
    <mergeCell ref="P36:S36"/>
    <mergeCell ref="H11:J11"/>
    <mergeCell ref="H17:M17"/>
    <mergeCell ref="H25:M25"/>
    <mergeCell ref="H35:N35"/>
    <mergeCell ref="J36:M36"/>
  </mergeCells>
  <conditionalFormatting sqref="P91:T98">
    <cfRule type="expression" dxfId="2" priority="1" stopIfTrue="1">
      <formula>$N91=""</formula>
    </cfRule>
  </conditionalFormatting>
  <conditionalFormatting sqref="P104:W111">
    <cfRule type="expression" dxfId="1" priority="2" stopIfTrue="1">
      <formula>$N104=""</formula>
    </cfRule>
  </conditionalFormatting>
  <conditionalFormatting sqref="R91:R98">
    <cfRule type="expression" dxfId="0" priority="3" stopIfTrue="1">
      <formula>($N91="HollowRectangle.OpeningTop")+($N91="HollowRectangle.OpeningBottom")+($N91="HollowRectangle.OpeningLeft")+($N91="HollowRectangle.OpeningRight")</formula>
    </cfRule>
  </conditionalFormatting>
  <dataValidations count="86">
    <dataValidation type="list" showInputMessage="1" showErrorMessage="1" sqref="I4 K4" xr:uid="{5D02AC50-21E8-40D1-AFE5-AE3267BB18C8}">
      <formula1>$GR$1:$GR$3</formula1>
    </dataValidation>
    <dataValidation type="list" showInputMessage="1" showErrorMessage="1" sqref="I5 K5" xr:uid="{B3431E05-F17D-4E64-84EE-336D2ECAB436}">
      <formula1>$GS$1:$GS$3</formula1>
    </dataValidation>
    <dataValidation type="list" showInputMessage="1" showErrorMessage="1" sqref="I6 K6" xr:uid="{F34134C6-02E8-4AB7-B38D-112D36285225}">
      <formula1>$GT$1:$GT$3</formula1>
    </dataValidation>
    <dataValidation type="list" showInputMessage="1" showErrorMessage="1" sqref="I7 K7" xr:uid="{8CC816E7-D4B8-44EF-9740-BB04D4BF0338}">
      <formula1>$GU$1:$GU$3</formula1>
    </dataValidation>
    <dataValidation type="list" showInputMessage="1" showErrorMessage="1" sqref="I8 K8" xr:uid="{C0C30B85-C939-48EA-A83D-925FC798B02A}">
      <formula1>$GV$1:$GV$5</formula1>
    </dataValidation>
    <dataValidation type="list" showInputMessage="1" showErrorMessage="1" sqref="I9 K9" xr:uid="{A58135C1-3E85-49AA-B636-5F6572B112B6}">
      <formula1>$GW$1:$GW$2</formula1>
    </dataValidation>
    <dataValidation type="list" allowBlank="1" showInputMessage="1" showErrorMessage="1" sqref="T4:T33" xr:uid="{7807E818-36C0-4A25-9574-57E660727E50}">
      <formula1>$GX$1:$GX$6</formula1>
    </dataValidation>
    <dataValidation type="list" showInputMessage="1" showErrorMessage="1" sqref="I13" xr:uid="{76C45DD5-AA1D-4C93-B5CB-2DAA9CFDF0CD}">
      <formula1>$GY$1:$GY$2</formula1>
    </dataValidation>
    <dataValidation type="list" showInputMessage="1" showErrorMessage="1" sqref="I14" xr:uid="{E8AE6C7B-F7EA-4FB8-A6AF-C94D6C9CC1A8}">
      <formula1>$GZ$1:$GZ$2</formula1>
    </dataValidation>
    <dataValidation type="list" showInputMessage="1" showErrorMessage="1" sqref="I15" xr:uid="{F3030F59-AD34-4020-8128-455D540C599F}">
      <formula1>$HA$1:$HA$2</formula1>
    </dataValidation>
    <dataValidation type="list" showInputMessage="1" showErrorMessage="1" sqref="S4:S33" xr:uid="{A9DBB3A5-8D1D-4F57-8F46-8334EE3C3F12}">
      <formula1>$HB$1:$HB$4</formula1>
    </dataValidation>
    <dataValidation type="decimal" operator="greaterThan" showInputMessage="1" showErrorMessage="1" sqref="I84:J84" xr:uid="{1E310FD5-920E-4A91-B2C4-4832DFD64DBC}">
      <formula1>0</formula1>
    </dataValidation>
    <dataValidation type="decimal" operator="greaterThanOrEqual" allowBlank="1" showInputMessage="1" showErrorMessage="1" sqref="T91 Q91 S91 P91 T92 Q92 S92 P92 T93 Q93 S93 P93 T94 Q94 S94 P94 T95 Q95 S95 P95 T96 Q96 S96 P96 T97 Q97 S97 P97 T98 Q98 S98 P98 U104 Q104 T104 P104 U105 Q105 T105 P105 U106 Q106 T106 P106 U107 Q107 T107 P107 U108 Q108 T108 P108 U109 Q109 T109 P109 U110 Q110 T110 P110 U111 Q111 T111 P111" xr:uid="{E1C11EF1-94FD-42E5-8773-F462DB941E43}">
      <formula1>0</formula1>
    </dataValidation>
    <dataValidation type="whole" operator="greaterThanOrEqual" allowBlank="1" showInputMessage="1" showErrorMessage="1" sqref="R91 R92 R93 R94 R95 R96 R97 R98" xr:uid="{19CDA3E7-4356-4EA5-BACE-6FA0C52F63FF}">
      <formula1>0</formula1>
    </dataValidation>
    <dataValidation type="list" allowBlank="1" showInputMessage="1" showErrorMessage="1" sqref="B13" xr:uid="{F01158D0-8A95-43C0-9309-A31D340DEE21}">
      <formula1>$KL$1:$KL$2</formula1>
    </dataValidation>
    <dataValidation type="list" allowBlank="1" showInputMessage="1" showErrorMessage="1" sqref="B5 B6 B9 B102 B104 B105 B107 B121 B122 B124 B125 B127 B129 B130 B132 B133 J42 K42 L42 M42 J43 K43 L43 M43 J44 K44 L44 M44 J45 K45 L45 M45" xr:uid="{6542E5F4-8BD7-45EB-A33F-71DC09CB5BD6}">
      <formula1>$KM$1:$KM$2</formula1>
    </dataValidation>
    <dataValidation type="list" allowBlank="1" showInputMessage="1" showErrorMessage="1" sqref="B7" xr:uid="{8C46BA61-2EF6-46C4-B01C-8A9CF89A2DA8}">
      <formula1>$KN$1:$KN$4</formula1>
    </dataValidation>
    <dataValidation type="list" allowBlank="1" showInputMessage="1" showErrorMessage="1" sqref="B48 B70" xr:uid="{3F29DCA7-C25B-4A59-8143-76A66E81247B}">
      <formula1>$KO$1:$KO$2</formula1>
    </dataValidation>
    <dataValidation type="list" allowBlank="1" showInputMessage="1" showErrorMessage="1" sqref="B52" xr:uid="{EB227F8D-FD59-4194-ADE0-43598F690047}">
      <formula1>$KP$1:$KP$2</formula1>
    </dataValidation>
    <dataValidation type="list" allowBlank="1" showInputMessage="1" showErrorMessage="1" sqref="B53 B54" xr:uid="{09824565-5CEE-4131-B2CC-3A261BFFDD41}">
      <formula1>$KQ$1:$KQ$2</formula1>
    </dataValidation>
    <dataValidation type="list" allowBlank="1" showInputMessage="1" showErrorMessage="1" sqref="B55" xr:uid="{B8FE3BED-E1EB-4244-A07E-D4D42B1F5B2B}">
      <formula1>$KR$1:$KR$3</formula1>
    </dataValidation>
    <dataValidation type="list" allowBlank="1" showInputMessage="1" showErrorMessage="1" sqref="B58" xr:uid="{AD2C162C-958A-463F-BE8B-8F4CDBCC6613}">
      <formula1>$KS$1:$KS$2</formula1>
    </dataValidation>
    <dataValidation type="list" allowBlank="1" showInputMessage="1" showErrorMessage="1" sqref="B59" xr:uid="{332A04BC-12FB-49B5-9A4B-B6F76AEA85CF}">
      <formula1>$KT$1:$KT$2</formula1>
    </dataValidation>
    <dataValidation type="list" allowBlank="1" showInputMessage="1" showErrorMessage="1" sqref="B23" xr:uid="{DABACF9B-33AB-4218-B3B0-2750BFFE26B3}">
      <formula1>$KU$1:$KU$2</formula1>
    </dataValidation>
    <dataValidation type="list" allowBlank="1" showInputMessage="1" showErrorMessage="1" sqref="B34 B72" xr:uid="{BEB73663-F247-473D-8C97-40C726836016}">
      <formula1>$KV$1:$KV$3</formula1>
    </dataValidation>
    <dataValidation type="list" allowBlank="1" showInputMessage="1" showErrorMessage="1" sqref="B40" xr:uid="{972194CD-AC4F-4372-ACE6-7DE40E145FB9}">
      <formula1>$KW$1:$KW$3</formula1>
    </dataValidation>
    <dataValidation type="list" allowBlank="1" showInputMessage="1" showErrorMessage="1" sqref="B88" xr:uid="{A4822E54-E751-4C55-B449-92A2739EAD52}">
      <formula1>$KX$1:$KX$3</formula1>
    </dataValidation>
    <dataValidation type="list" allowBlank="1" showInputMessage="1" showErrorMessage="1" sqref="B89" xr:uid="{9AAEF7A6-4BE4-4D44-9169-D7D85CD521AC}">
      <formula1>$KY$1:$KY$3</formula1>
    </dataValidation>
    <dataValidation type="list" allowBlank="1" showInputMessage="1" showErrorMessage="1" sqref="B90" xr:uid="{1B07A8E2-4ACB-47BF-B4C1-6FEC52738C3C}">
      <formula1>$KZ$1:$KZ$2</formula1>
    </dataValidation>
    <dataValidation type="list" allowBlank="1" showInputMessage="1" showErrorMessage="1" sqref="B79" xr:uid="{A740C82C-9715-445B-BA40-6C8814517DC0}">
      <formula1>$LA$1:$LA$2</formula1>
    </dataValidation>
    <dataValidation type="list" allowBlank="1" showInputMessage="1" showErrorMessage="1" sqref="B81" xr:uid="{AA1879B5-C924-4465-A947-500096BBA00D}">
      <formula1>$LB$1:$LB$3</formula1>
    </dataValidation>
    <dataValidation type="list" allowBlank="1" showInputMessage="1" showErrorMessage="1" sqref="B82" xr:uid="{49BA660C-22C8-48EA-9FA1-1AF56798ACC2}">
      <formula1>$LC$1:$LC$2</formula1>
    </dataValidation>
    <dataValidation type="list" allowBlank="1" showInputMessage="1" showErrorMessage="1" sqref="B75" xr:uid="{261C84A5-9ADA-47AE-9CAF-CB1DEF1F7E8C}">
      <formula1>$LD$1:$LD$2</formula1>
    </dataValidation>
    <dataValidation type="list" allowBlank="1" showInputMessage="1" showErrorMessage="1" sqref="B76" xr:uid="{0006BD0F-A5D7-471C-B343-3A2E40351F2E}">
      <formula1>$LE$1:$LE$2</formula1>
    </dataValidation>
    <dataValidation type="list" allowBlank="1" showInputMessage="1" showErrorMessage="1" sqref="B108" xr:uid="{876C5148-B08D-464E-9771-F678DD33D18C}">
      <formula1>$LF$1:$LF$2</formula1>
    </dataValidation>
    <dataValidation type="list" allowBlank="1" showInputMessage="1" showErrorMessage="1" sqref="B103 B128" xr:uid="{1F8A2EEA-0F23-4689-8851-5B2053E77C9D}">
      <formula1>$LG$1:$LG$3</formula1>
    </dataValidation>
    <dataValidation type="list" allowBlank="1" showInputMessage="1" showErrorMessage="1" sqref="B106" xr:uid="{F408F047-8C28-4304-ADA9-C49E9AC03DEC}">
      <formula1>$LH$1:$LH$2</formula1>
    </dataValidation>
    <dataValidation type="list" allowBlank="1" showInputMessage="1" showErrorMessage="1" sqref="B134" xr:uid="{446F8FED-C578-48D1-A48D-D6655076EA64}">
      <formula1>$LI$1:$LI$2</formula1>
    </dataValidation>
    <dataValidation type="decimal" operator="greaterThanOrEqual" showInputMessage="1" showErrorMessage="1" sqref="B8" xr:uid="{8A8693CC-939F-4620-B46D-36F37CF62DDA}">
      <formula1>0</formula1>
    </dataValidation>
    <dataValidation type="list" showInputMessage="1" showErrorMessage="1" sqref="B101 B123" xr:uid="{BC5B9DDB-66BF-4352-A36E-1D3E3D4817BC}">
      <formula1>$LJ$1:$LJ$501</formula1>
    </dataValidation>
    <dataValidation type="list" allowBlank="1" showInputMessage="1" showErrorMessage="1" sqref="J47 K47 L47 M47 J49 K49 L49 M49 J54 K54 L54 M54 J59 K59 L59 M59" xr:uid="{D64215EF-F3A1-42F9-A030-12ED09293F1F}">
      <formula1>$LK$1:$LK$2</formula1>
    </dataValidation>
    <dataValidation type="list" allowBlank="1" showInputMessage="1" showErrorMessage="1" sqref="J50 K50 L50 M50 J52 K52 L52 M52 J55 K55 L55 M55 J57 K57 L57 M57 J60 K60 L60 M60 J62 K62 L62 M62" xr:uid="{072176F2-B340-4B27-89FC-B9AE8E77F620}">
      <formula1>$LL$1:$LL$2</formula1>
    </dataValidation>
    <dataValidation type="list" allowBlank="1" showInputMessage="1" showErrorMessage="1" sqref="J51 K51 L51 M51" xr:uid="{2A7C591E-8735-4B51-A38F-D168C7DDF358}">
      <formula1>$LM$1:$LM$2</formula1>
    </dataValidation>
    <dataValidation type="list" allowBlank="1" showInputMessage="1" showErrorMessage="1" sqref="J64 K64 L64 M64" xr:uid="{1F28C6F0-FCBB-42F1-9456-CA9B458FAA56}">
      <formula1>$LN$1:$LN$5</formula1>
    </dataValidation>
    <dataValidation type="list" allowBlank="1" showInputMessage="1" showErrorMessage="1" sqref="J65 K65 L65 M65" xr:uid="{06732982-122B-4B16-AA34-254D034B64E1}">
      <formula1>$LO$1:$LO$2</formula1>
    </dataValidation>
    <dataValidation type="list" showInputMessage="1" showErrorMessage="1" sqref="I71 J71 I74" xr:uid="{89315E72-A9E9-44AE-8E6D-0600418992F4}">
      <formula1>$KM$1:$KM$2</formula1>
    </dataValidation>
    <dataValidation type="list" showInputMessage="1" showErrorMessage="1" sqref="I72:J72" xr:uid="{01F075F8-61E2-4761-AADD-3903EAF58950}">
      <formula1>$LP$1:$LP$2</formula1>
    </dataValidation>
    <dataValidation type="list" showInputMessage="1" showErrorMessage="1" sqref="I77:J77" xr:uid="{21C41D80-E4D6-4725-AFDE-5CFDB2DBD092}">
      <formula1>$LQ$1:$LQ$2</formula1>
    </dataValidation>
    <dataValidation type="list" showInputMessage="1" showErrorMessage="1" sqref="J80" xr:uid="{CBD02DE2-8BBB-4948-8880-AF5056191D90}">
      <formula1>$LR$1:$LR$5</formula1>
    </dataValidation>
    <dataValidation type="list" showInputMessage="1" showErrorMessage="1" sqref="J81" xr:uid="{8C1EC411-D516-432E-83F6-5E001C433374}">
      <formula1>$LS$1:$LS$3</formula1>
    </dataValidation>
    <dataValidation type="list" showInputMessage="1" showErrorMessage="1" sqref="B14" xr:uid="{F01D14DF-AC59-4E7A-B9AA-43956938F40A}">
      <formula1>rngSectionRecipeTypes</formula1>
    </dataValidation>
    <dataValidation type="list" allowBlank="1" showInputMessage="1" showErrorMessage="1" sqref="J101" xr:uid="{22546F3E-7618-47B0-8B25-A5EB913AD21F}">
      <formula1>rngRectSetGeometry_General_Shape_val_Choices</formula1>
    </dataValidation>
    <dataValidation type="list" allowBlank="1" showInputMessage="1" showErrorMessage="1" sqref="J126" xr:uid="{A8E022F6-F116-466E-A2E9-D2E0D24DAA5B}">
      <formula1>rngRoundedRectangleGeometry_General_Left_Type_val_Choices</formula1>
    </dataValidation>
    <dataValidation type="list" allowBlank="1" showInputMessage="1" showErrorMessage="1" sqref="J130" xr:uid="{9DD120CD-9C9C-4425-8891-639DA8709D8E}">
      <formula1>rngRoundedRectangleGeometry_General_Right_Type_val_Choices</formula1>
    </dataValidation>
    <dataValidation type="list" allowBlank="1" showInputMessage="1" showErrorMessage="1" sqref="V104" xr:uid="{5CE96401-1EF8-4020-9A80-2396AD71E588}">
      <formula1>rngRebarInput_Extra_Row1_bind3_Choices</formula1>
    </dataValidation>
    <dataValidation type="list" allowBlank="1" showInputMessage="1" showErrorMessage="1" sqref="R104" xr:uid="{64A7D762-4B18-493F-BCBE-77FB1CAB700F}">
      <formula1>rngRebarInput_Extra_Row1_bind2_Choices</formula1>
    </dataValidation>
    <dataValidation type="list" allowBlank="1" showInputMessage="1" showErrorMessage="1" sqref="S104" xr:uid="{CE229577-7BEF-4876-BD5C-E0F5B4A50BEC}">
      <formula1>rngRebarInput_Extra_Row1_pos2_Choices</formula1>
    </dataValidation>
    <dataValidation type="list" allowBlank="1" showInputMessage="1" showErrorMessage="1" sqref="W104" xr:uid="{9C9A32E5-3FFD-4873-994C-3AB89C8A5BD9}">
      <formula1>rngRebarInput_Extra_Row1_pos3_Choices</formula1>
    </dataValidation>
    <dataValidation type="list" allowBlank="1" showInputMessage="1" showErrorMessage="1" sqref="V105" xr:uid="{5A3AAD62-1226-425A-A981-C07A4FC177C2}">
      <formula1>rngRebarInput_Extra_Row2_bind3_Choices</formula1>
    </dataValidation>
    <dataValidation type="list" allowBlank="1" showInputMessage="1" showErrorMessage="1" sqref="R105" xr:uid="{35B7074D-5507-4E2D-8F8A-210AD0CE3611}">
      <formula1>rngRebarInput_Extra_Row2_bind2_Choices</formula1>
    </dataValidation>
    <dataValidation type="list" allowBlank="1" showInputMessage="1" showErrorMessage="1" sqref="S105" xr:uid="{6EF4D325-1153-4CBA-BA06-E82D1737B668}">
      <formula1>rngRebarInput_Extra_Row2_pos2_Choices</formula1>
    </dataValidation>
    <dataValidation type="list" allowBlank="1" showInputMessage="1" showErrorMessage="1" sqref="W105" xr:uid="{52C39E4F-628E-43FD-BC30-BB2D8D61C75D}">
      <formula1>rngRebarInput_Extra_Row2_pos3_Choices</formula1>
    </dataValidation>
    <dataValidation type="list" allowBlank="1" showInputMessage="1" showErrorMessage="1" sqref="V106" xr:uid="{1D39F236-4247-4D23-B39C-FD3F8777BD29}">
      <formula1>rngRebarInput_Extra_Row3_bind3_Choices</formula1>
    </dataValidation>
    <dataValidation type="list" allowBlank="1" showInputMessage="1" showErrorMessage="1" sqref="R106" xr:uid="{4188B5BC-A512-48CE-BFD4-162F5B06A11C}">
      <formula1>rngRebarInput_Extra_Row3_bind2_Choices</formula1>
    </dataValidation>
    <dataValidation type="list" allowBlank="1" showInputMessage="1" showErrorMessage="1" sqref="S106" xr:uid="{3E652D88-6F34-4813-A156-E0BD9DD40002}">
      <formula1>rngRebarInput_Extra_Row3_pos2_Choices</formula1>
    </dataValidation>
    <dataValidation type="list" allowBlank="1" showInputMessage="1" showErrorMessage="1" sqref="W106" xr:uid="{0C2EC985-C05E-497D-BDE1-BFA87EAADA04}">
      <formula1>rngRebarInput_Extra_Row3_pos3_Choices</formula1>
    </dataValidation>
    <dataValidation type="list" allowBlank="1" showInputMessage="1" showErrorMessage="1" sqref="V107" xr:uid="{7021FFDF-49E3-40A7-B721-85091580E09D}">
      <formula1>rngRebarInput_Extra_Row4_bind3_Choices</formula1>
    </dataValidation>
    <dataValidation type="list" allowBlank="1" showInputMessage="1" showErrorMessage="1" sqref="R107" xr:uid="{CB6FB911-CA3C-422F-9A55-9C2904BCF7E6}">
      <formula1>rngRebarInput_Extra_Row4_bind2_Choices</formula1>
    </dataValidation>
    <dataValidation type="list" allowBlank="1" showInputMessage="1" showErrorMessage="1" sqref="S107" xr:uid="{3F06D801-F86C-4947-B578-3E4409270E84}">
      <formula1>rngRebarInput_Extra_Row4_pos2_Choices</formula1>
    </dataValidation>
    <dataValidation type="list" allowBlank="1" showInputMessage="1" showErrorMessage="1" sqref="W107" xr:uid="{09E5EC38-FFFE-42A8-B2F2-52ACA670E7A5}">
      <formula1>rngRebarInput_Extra_Row4_pos3_Choices</formula1>
    </dataValidation>
    <dataValidation type="list" allowBlank="1" showInputMessage="1" showErrorMessage="1" sqref="V108" xr:uid="{A37FF560-C843-4E9E-9813-76745CE6D0E2}">
      <formula1>rngRebarInput_Extra_Row5_bind3_Choices</formula1>
    </dataValidation>
    <dataValidation type="list" allowBlank="1" showInputMessage="1" showErrorMessage="1" sqref="R108" xr:uid="{D7DBA929-C256-4473-A444-7BAF08568F43}">
      <formula1>rngRebarInput_Extra_Row5_bind2_Choices</formula1>
    </dataValidation>
    <dataValidation type="list" allowBlank="1" showInputMessage="1" showErrorMessage="1" sqref="S108" xr:uid="{91134C40-8607-4635-85B6-DCE0A785927D}">
      <formula1>rngRebarInput_Extra_Row5_pos2_Choices</formula1>
    </dataValidation>
    <dataValidation type="list" allowBlank="1" showInputMessage="1" showErrorMessage="1" sqref="W108" xr:uid="{D2980FB6-B381-43E3-9D19-DED90C39D30C}">
      <formula1>rngRebarInput_Extra_Row5_pos3_Choices</formula1>
    </dataValidation>
    <dataValidation type="list" allowBlank="1" showInputMessage="1" showErrorMessage="1" sqref="V109" xr:uid="{440F29FC-344C-4FCF-B31E-F05D5B542C5C}">
      <formula1>rngRebarInput_Extra_Row6_bind3_Choices</formula1>
    </dataValidation>
    <dataValidation type="list" allowBlank="1" showInputMessage="1" showErrorMessage="1" sqref="R109" xr:uid="{5F58B911-DBFF-4A43-BD5D-FF2A13EB135B}">
      <formula1>rngRebarInput_Extra_Row6_bind2_Choices</formula1>
    </dataValidation>
    <dataValidation type="list" allowBlank="1" showInputMessage="1" showErrorMessage="1" sqref="S109" xr:uid="{C69BFC09-E57B-4B76-99FE-9CF375FDABB2}">
      <formula1>rngRebarInput_Extra_Row6_pos2_Choices</formula1>
    </dataValidation>
    <dataValidation type="list" allowBlank="1" showInputMessage="1" showErrorMessage="1" sqref="W109" xr:uid="{61B507F5-4B1F-4BB2-8D55-A46AE2318873}">
      <formula1>rngRebarInput_Extra_Row6_pos3_Choices</formula1>
    </dataValidation>
    <dataValidation type="list" allowBlank="1" showInputMessage="1" showErrorMessage="1" sqref="V110" xr:uid="{03C1554B-61B2-44DC-8FF3-904069AD4B3F}">
      <formula1>rngRebarInput_Extra_Row7_bind3_Choices</formula1>
    </dataValidation>
    <dataValidation type="list" allowBlank="1" showInputMessage="1" showErrorMessage="1" sqref="R110" xr:uid="{60A0309F-379E-4BFE-ABDB-3A119FFADE0E}">
      <formula1>rngRebarInput_Extra_Row7_bind2_Choices</formula1>
    </dataValidation>
    <dataValidation type="list" allowBlank="1" showInputMessage="1" showErrorMessage="1" sqref="S110" xr:uid="{3647E7D6-8AFD-41A7-A76B-56EF257122D3}">
      <formula1>rngRebarInput_Extra_Row7_pos2_Choices</formula1>
    </dataValidation>
    <dataValidation type="list" allowBlank="1" showInputMessage="1" showErrorMessage="1" sqref="W110" xr:uid="{E2A7DA0B-7FC5-41CD-96EF-772339E283E8}">
      <formula1>rngRebarInput_Extra_Row7_pos3_Choices</formula1>
    </dataValidation>
    <dataValidation type="list" allowBlank="1" showInputMessage="1" showErrorMessage="1" sqref="V111" xr:uid="{78662420-C87D-4C51-9759-FC2CB3D438DA}">
      <formula1>rngRebarInput_Extra_Row8_bind3_Choices</formula1>
    </dataValidation>
    <dataValidation type="list" allowBlank="1" showInputMessage="1" showErrorMessage="1" sqref="R111" xr:uid="{DBAE56F5-4D14-4D8E-B256-B339A1A610C7}">
      <formula1>rngRebarInput_Extra_Row8_bind2_Choices</formula1>
    </dataValidation>
    <dataValidation type="list" allowBlank="1" showInputMessage="1" showErrorMessage="1" sqref="S111" xr:uid="{DBA43574-7D10-40F7-8048-6A4833F48FD4}">
      <formula1>rngRebarInput_Extra_Row8_pos2_Choices</formula1>
    </dataValidation>
    <dataValidation type="list" allowBlank="1" showInputMessage="1" showErrorMessage="1" sqref="W111" xr:uid="{60DD64F0-6443-43BA-A368-2D96AEAACDBB}">
      <formula1>rngRebarInput_Extra_Row8_pos3_Choices</formula1>
    </dataValidation>
  </dataValidations>
  <hyperlinks>
    <hyperlink ref="E5" location="'Справка'!A781" display="Подробнее" xr:uid="{DB090551-667C-415D-B8C6-096B4A1783DD}"/>
    <hyperlink ref="E6" location="'Справка'!A790" display="Подробнее" xr:uid="{F1E37ABD-4EDE-4E4D-9561-9C844C6F22DB}"/>
    <hyperlink ref="E7" location="'Справка'!A797" display="Подробнее" xr:uid="{545D8B1C-5320-4CF5-B97F-CAE9280A75CF}"/>
    <hyperlink ref="E8" location="'Справка'!A807" display="Подробнее" xr:uid="{6C6A1171-3BE9-4ADF-9565-DD6EE85B8060}"/>
    <hyperlink ref="E9" location="'Справка'!A815" display="Подробнее" xr:uid="{4B6DEEBB-C097-4789-B7EA-F9241732FFBA}"/>
    <hyperlink ref="E10" location="'Справка'!A822" display="Подробнее" xr:uid="{A6BDB640-C46C-49D1-89D0-0CEE5EFD86A0}"/>
    <hyperlink ref="E13" location="'Справка'!A832" display="Подробнее" xr:uid="{919226DC-B794-497F-93D7-8E0DFE32E9B6}"/>
    <hyperlink ref="E14" location="'Справка'!A841" display="Подробнее" xr:uid="{324E45C1-4C7F-4B75-A32D-CE7A5F7179C3}"/>
    <hyperlink ref="E15" location="'Справка'!A848" display="Подробнее" xr:uid="{D9FF7E4E-7A41-4C8C-A710-2E065BB41C8A}"/>
    <hyperlink ref="E16" location="'Справка'!A858" display="Подробнее" xr:uid="{C9A3CD4F-8C35-4F0B-8CDF-2B5F1B5CCB52}"/>
    <hyperlink ref="E17" location="'Справка'!A868" display="Подробнее" xr:uid="{BD43013B-4D13-489E-9669-24D98CE2AC4D}"/>
    <hyperlink ref="E18" location="'Справка'!A879" display="Подробнее" xr:uid="{8E6CADC8-75D0-4444-9C06-5558EBAA2B99}"/>
    <hyperlink ref="E19" location="'Справка'!A888" display="Подробнее" xr:uid="{9BBC7958-2C2A-4D96-8EE0-936BB6857A42}"/>
    <hyperlink ref="E23" location="'Справка'!A897" display="Подробнее" xr:uid="{9B685E4F-2F28-44F0-9225-C49DBDDF781D}"/>
    <hyperlink ref="E24" location="'Справка'!A904" display="Подробнее" xr:uid="{8F24228D-4757-441F-8F0E-AC8B1D921CC3}"/>
    <hyperlink ref="E25" location="'Справка'!A911" display="Подробнее" xr:uid="{3E73A91B-7912-48E4-8C7C-3B232EB41EA5}"/>
    <hyperlink ref="E26" location="'Справка'!A917" display="Подробнее" xr:uid="{1796880D-583E-4EB9-BB24-CADA173A075A}"/>
    <hyperlink ref="E27" location="'Справка'!A923" display="Подробнее" xr:uid="{1B8AB5C7-67B2-41E9-BA1C-C0575AD01EA4}"/>
    <hyperlink ref="E28" location="'Справка'!A929" display="Подробнее" xr:uid="{7DF0AA1C-69E1-4F2D-AD9D-5BEB0C00E10B}"/>
    <hyperlink ref="E30" location="'Справка'!A935" display="Подробнее" xr:uid="{5FC7F79B-3CCD-4481-BA4D-B0E0BD5E7F4E}"/>
    <hyperlink ref="E34" location="'Справка'!A941" display="Подробнее" xr:uid="{B5F2D72E-EDF6-4B71-B1A8-DA57BC08C5C1}"/>
    <hyperlink ref="E35" location="'Справка'!A949" display="Подробнее" xr:uid="{71612038-9DAF-49B1-9DB0-AD73C1F2D341}"/>
    <hyperlink ref="E37" location="'Справка'!A959" display="Подробнее" xr:uid="{1FEB7725-DFDE-49A8-A6B6-05AF1801F8F1}"/>
    <hyperlink ref="E39" location="'Справка'!A967" display="Подробнее" xr:uid="{BCA1DC97-CAF0-4D2C-9C4C-544FC228FEC5}"/>
    <hyperlink ref="E40" location="'Справка'!A975" display="Подробнее" xr:uid="{7E713C5F-F26A-49DC-BED6-B323F3F04868}"/>
    <hyperlink ref="E41" location="'Справка'!A982" display="Подробнее" xr:uid="{B17CB5F1-3176-465A-91A5-FCF5183B78A3}"/>
    <hyperlink ref="E42" location="'Справка'!A990" display="Подробнее" xr:uid="{1678A9F9-CFAC-4930-AF9C-DD3BE82862D5}"/>
    <hyperlink ref="E43" location="'Справка'!A998" display="Подробнее" xr:uid="{70DA74AF-55EC-463E-A442-07BD8B9245AE}"/>
    <hyperlink ref="E44" location="'Справка'!A1010" display="Подробнее" xr:uid="{37EB333B-8304-48B3-A10B-8CE6CAD8079B}"/>
    <hyperlink ref="E48" location="'Справка'!A1022" display="Подробнее" xr:uid="{4B935377-E2B0-47DF-A357-84A4759B0166}"/>
    <hyperlink ref="E49" location="'Справка'!A1030" display="Подробнее" xr:uid="{84096B5D-2A75-4CA6-B152-B77961B67AA2}"/>
    <hyperlink ref="E50" location="'Справка'!A1039" display="Подробнее" xr:uid="{70F6575B-892C-4FB6-AF43-B3CC1F478310}"/>
    <hyperlink ref="E51" location="'Справка'!A1049" display="Подробнее" xr:uid="{68E3C07A-D4EE-4FAB-A291-1CE6EADE8DBE}"/>
    <hyperlink ref="E52" location="'Справка'!A1059" display="Подробнее" xr:uid="{AE8DD166-608D-4B2B-9461-CE5E0DE65349}"/>
    <hyperlink ref="E53" location="'Справка'!A1067" display="Подробнее" xr:uid="{DD11FF28-6B4C-4C36-8C92-1F0773C48957}"/>
    <hyperlink ref="E54" location="'Справка'!A1076" display="Подробнее" xr:uid="{7F7CE05B-DDD5-4E30-A8CD-5ECB73196149}"/>
    <hyperlink ref="E55" location="'Справка'!A1085" display="Подробнее" xr:uid="{95206066-3256-4D39-AD7E-BDF111B7262C}"/>
    <hyperlink ref="E56" location="'Справка'!A1093" display="Подробнее" xr:uid="{239C64B2-3E15-44A2-9FBC-C9FFAE3CAA77}"/>
    <hyperlink ref="E57" location="'Справка'!A1103" display="Подробнее" xr:uid="{F62632D1-20B8-4C19-A56E-E596FFEBBF9E}"/>
    <hyperlink ref="E58" location="'Справка'!A1113" display="Подробнее" xr:uid="{0F74CF88-D3BA-4441-A6EE-A18CD6F2DA2A}"/>
    <hyperlink ref="E59" location="'Справка'!A1120" display="Подробнее" xr:uid="{374F4F8A-3E63-47F8-BD5C-EAD25E58902E}"/>
    <hyperlink ref="E61" location="'Справка'!A1131" display="Подробнее" xr:uid="{44362297-AAB6-4405-BBAD-EB6E38F22A79}"/>
    <hyperlink ref="E62" location="'Справка'!A1136" display="Подробнее" xr:uid="{316C7318-F670-4317-A304-01599FD5E7D8}"/>
    <hyperlink ref="E63" location="'Справка'!A1141" display="Подробнее" xr:uid="{7F50102C-BF8E-48C4-9650-718CC600BBEB}"/>
    <hyperlink ref="E65" location="'Справка'!A1146" display="Подробнее" xr:uid="{785F0BA8-6414-48E7-813F-5E2D5AB7791A}"/>
    <hyperlink ref="E66" location="'Справка'!A1151" display="Подробнее" xr:uid="{181DF903-D6C4-4CD8-91FA-DAD7ECC71722}"/>
    <hyperlink ref="E70" location="'Справка'!A1156" display="Подробнее" xr:uid="{3F682394-C28E-4FED-926B-AB524127CEAC}"/>
    <hyperlink ref="E71" location="'Справка'!A1161" display="Подробнее" xr:uid="{FCB65438-9F5A-4CDB-BD2A-F3EBADE4F81C}"/>
    <hyperlink ref="E72" location="'Справка'!A1170" display="Подробнее" xr:uid="{F85A6403-3EC7-4B7C-8DFA-AF00E5223121}"/>
    <hyperlink ref="E73" location="'Справка'!A1177" display="Подробнее" xr:uid="{F0AD842B-032B-4C17-9537-2235C026EEBD}"/>
    <hyperlink ref="E75" location="'Справка'!A1183" display="Подробнее" xr:uid="{A5AFD8ED-7566-469A-9F85-345C10B331E9}"/>
    <hyperlink ref="E76" location="'Справка'!A1191" display="Подробнее" xr:uid="{36523BFC-B687-4B1E-B60A-8CA41E980167}"/>
    <hyperlink ref="E77" location="'Справка'!A1197" display="Подробнее" xr:uid="{F7151E70-59D7-4099-A6FF-B39D9CC63EB6}"/>
    <hyperlink ref="E78" location="'Справка'!A1202" display="Подробнее" xr:uid="{877D25A6-852C-4F3F-ADFA-28DB9BE3E33E}"/>
    <hyperlink ref="E79" location="'Справка'!A1207" display="Подробнее" xr:uid="{DF6E82F6-05E2-4407-857D-5B8FCC7D0E5E}"/>
    <hyperlink ref="E80" location="'Справка'!A1213" display="Подробнее" xr:uid="{D65AEBDE-BDF7-4A9F-BDF9-38BD653D22AE}"/>
    <hyperlink ref="E81" location="'Справка'!A1218" display="Подробнее" xr:uid="{6CD3B1E5-4E2E-49F3-B909-5A45DF34C0F9}"/>
    <hyperlink ref="E82" location="'Справка'!A1226" display="Подробнее" xr:uid="{1AA36D3F-076D-4A72-A75A-19EE6A8413A6}"/>
    <hyperlink ref="E83" location="'Справка'!A1232" display="Подробнее" xr:uid="{CD372DD5-27A8-44BB-A83C-42368F7E3DE4}"/>
    <hyperlink ref="E85" location="'Справка'!A1238" display="Подробнее" xr:uid="{B0F3DB55-1C10-481B-A062-0D5FBBD1CF51}"/>
    <hyperlink ref="E86" location="'Справка'!A1243" display="Подробнее" xr:uid="{21D2282F-9EBE-4222-891B-D96141D771A7}"/>
    <hyperlink ref="E87" location="'Справка'!A1248" display="Подробнее" xr:uid="{89A18E74-4793-40F3-8A8B-2C7D177EA0CC}"/>
    <hyperlink ref="E88" location="'Справка'!A1253" display="Подробнее" xr:uid="{F0D25C0F-6D4C-40AB-AAAD-86F375264358}"/>
    <hyperlink ref="E89" location="'Справка'!A1258" display="Подробнее" xr:uid="{D8679ECC-D5FC-48B8-BD4E-889A5FB239E0}"/>
    <hyperlink ref="E90" location="'Справка'!A1263" display="Подробнее" xr:uid="{F6BE32C9-055F-4FBF-878E-DBC299BB6EA1}"/>
    <hyperlink ref="E94" location="'Справка'!A1268" display="Подробнее" xr:uid="{ECE6A96A-DEBC-4757-B0D6-AA46C350BD9B}"/>
    <hyperlink ref="E95" location="'Справка'!A1278" display="Подробнее" xr:uid="{0C747F82-FEF2-448F-AB5D-3405366288DF}"/>
    <hyperlink ref="E96" location="'Справка'!A1284" display="Подробнее" xr:uid="{9318871E-1ABB-4511-BC00-D11B8890B407}"/>
    <hyperlink ref="E97" location="'Справка'!A1290" display="Подробнее" xr:uid="{300AE7D3-97E4-4571-B7AC-828A0A08B5C7}"/>
    <hyperlink ref="E99" location="'Справка'!A1296" display="Подробнее" xr:uid="{0654902C-FF40-4F73-8401-044AAE797113}"/>
    <hyperlink ref="E101" location="'Справка'!A1305" display="Подробнее" xr:uid="{92189393-5129-46A0-84E6-D3439F2D64DD}"/>
    <hyperlink ref="E102" location="'Справка'!A1314" display="Подробнее" xr:uid="{60E425BC-F2F5-42C8-880F-152A3D84D324}"/>
    <hyperlink ref="E103" location="'Справка'!A1321" display="Подробнее" xr:uid="{1ABF6DC4-76F4-4119-B350-5380415C95BA}"/>
    <hyperlink ref="E104" location="'Справка'!A1329" display="Подробнее" xr:uid="{09D7F088-6A1C-42C6-A33E-6F6158B891D3}"/>
    <hyperlink ref="E105" location="'Справка'!A1336" display="Подробнее" xr:uid="{C0F90CC4-6E57-451F-9B50-C1EAD3E7A288}"/>
    <hyperlink ref="E106" location="'Справка'!A1344" display="Подробнее" xr:uid="{B34C5207-97B5-4A99-9F0E-7CEFC0C17F9C}"/>
    <hyperlink ref="E107" location="'Справка'!A1351" display="Подробнее" xr:uid="{6BFE0320-A2A4-41F3-9867-7D53D5582FE4}"/>
    <hyperlink ref="E108" location="'Справка'!A1358" display="Подробнее" xr:uid="{3F7CB2B4-A6CD-48E5-87C3-576BAD4A0D3B}"/>
    <hyperlink ref="E109" location="'Справка'!A1365" display="Подробнее" xr:uid="{8E7B1A8B-43F1-4EFD-B952-9BDD70B3C657}"/>
    <hyperlink ref="E110" location="'Справка'!A1370" display="Подробнее" xr:uid="{EE3665B8-03D1-43B8-981F-4D84C93B44E4}"/>
    <hyperlink ref="E111" location="'Справка'!A1379" display="Подробнее" xr:uid="{3AB4561E-7DDA-452D-B4EE-EC2159233CA0}"/>
    <hyperlink ref="E112" location="'Справка'!A1388" display="Подробнее" xr:uid="{D4CD12CC-A3CE-4653-813C-8F5CC9EAF2D1}"/>
    <hyperlink ref="E113" location="'Справка'!A1397" display="Подробнее" xr:uid="{469CFD4A-7EDB-452B-B291-8AB5BE971ABA}"/>
    <hyperlink ref="E114" location="'Справка'!A1406" display="Подробнее" xr:uid="{B7EFDBB6-E819-4EA6-BB47-10766853ABF1}"/>
    <hyperlink ref="E115" location="'Справка'!A1412" display="Подробнее" xr:uid="{1312F043-1E36-4265-A96A-F3A1F1A9A7F9}"/>
    <hyperlink ref="E116" location="'Справка'!A1418" display="Подробнее" xr:uid="{04DA6CF5-1A25-4031-8DD2-5C9389C9C6DB}"/>
    <hyperlink ref="E117" location="'Справка'!A1424" display="Подробнее" xr:uid="{FFB0BFD8-B622-4651-91D7-B39B0E10CF88}"/>
    <hyperlink ref="E118" location="'Справка'!A1430" display="Подробнее" xr:uid="{1BC3A575-3BB2-409B-8EB1-0EC84DDE3D68}"/>
    <hyperlink ref="E121" location="'Справка'!A1436" display="Подробнее" xr:uid="{AA407376-6E44-4853-A637-130E922EE5EC}"/>
    <hyperlink ref="E122" location="'Справка'!A1442" display="Подробнее" xr:uid="{8EFFC204-5347-41BC-8281-F7036EE1D925}"/>
    <hyperlink ref="E123" location="'Справка'!A1450" display="Подробнее" xr:uid="{16DF67E9-44F3-4BCC-8BCE-495D06D70D1E}"/>
    <hyperlink ref="E124" location="'Справка'!A1457" display="Подробнее" xr:uid="{F5C466A5-3DA1-425D-B120-940471CF2121}"/>
    <hyperlink ref="E125" location="'Справка'!A1463" display="Подробнее" xr:uid="{D3C85F15-7711-47CE-A226-A46F37A53E7C}"/>
    <hyperlink ref="E126" location="'Справка'!A1470" display="Подробнее" xr:uid="{F55901D9-3F54-4F30-8284-E0ECED1EE5ED}"/>
    <hyperlink ref="E127" location="'Справка'!A1477" display="Подробнее" xr:uid="{F7DD7326-E554-4A14-B991-188D3B37AC4D}"/>
    <hyperlink ref="E128" location="'Справка'!A1484" display="Подробнее" xr:uid="{531645E8-CAA9-4460-9111-2B0C4AECE4E4}"/>
    <hyperlink ref="E129" location="'Справка'!A1492" display="Подробнее" xr:uid="{9B64037E-90A0-40D2-8C9F-ED962997B15C}"/>
    <hyperlink ref="E130" location="'Справка'!A1499" display="Подробнее" xr:uid="{30D451F9-C172-4DCE-92B1-BEE8519A9850}"/>
    <hyperlink ref="E131" location="'Справка'!A1505" display="Подробнее" xr:uid="{94D4859D-FAE7-4A79-8BB4-AE4F4B4D9830}"/>
    <hyperlink ref="E132" location="'Справка'!A1511" display="Подробнее" xr:uid="{DFB74457-17BF-4502-89FB-24B6AA67C403}"/>
    <hyperlink ref="E133" location="'Справка'!A1517" display="Подробнее" xr:uid="{31D8873E-09C7-4A40-AC27-322A509275E1}"/>
    <hyperlink ref="E134" location="'Справка'!A1524" display="Подробнее" xr:uid="{956DC14B-9ADD-4D32-945D-F30B5221E7AB}"/>
    <hyperlink ref="E135" location="'Справка'!A1530" display="Подробнее" xr:uid="{02472146-46AB-43BD-B792-5F13A1A9ABE2}"/>
    <hyperlink ref="E136" location="'Справка'!A1537" display="Подробнее" xr:uid="{B828B0CE-842F-4A74-AC07-E7039C8B4079}"/>
    <hyperlink ref="E137" location="'Справка'!A1544" display="Подробнее" xr:uid="{349FBBDD-C12F-4C75-B4F4-792D12DB80D0}"/>
    <hyperlink ref="E138" location="'Справка'!A1551" display="Подробнее" xr:uid="{580F48B8-801B-4171-9BE2-F392823A17F7}"/>
    <hyperlink ref="M19" location="'Справка'!A1686" display="Подробнее" xr:uid="{99D3CF1A-ECE6-4BEA-B00E-E41D88FA866F}"/>
    <hyperlink ref="M20" location="'Справка'!A1692" display="Подробнее" xr:uid="{0D8BDB5A-0DA4-4975-947E-1E4CD3E19C94}"/>
    <hyperlink ref="M21" location="'Справка'!A1698" display="Подробнее" xr:uid="{D78E0F33-6981-438A-8A72-E57FAD06386E}"/>
    <hyperlink ref="M22" location="'Справка'!A1704" display="Подробнее" xr:uid="{66CF10B7-7040-4F76-8D88-CC0492D35D01}"/>
    <hyperlink ref="M23" location="'Справка'!A1710" display="Подробнее" xr:uid="{61AAC2C6-C842-4A07-8FF6-AAFCA6C86681}"/>
    <hyperlink ref="M27" location="'Справка'!A1640" display="Подробнее" xr:uid="{46B75A6A-6384-42D4-859B-339999FA718F}"/>
    <hyperlink ref="M28" location="'Справка'!A1646" display="Подробнее" xr:uid="{6CA8A5EA-2C11-4260-B93F-237A21A7644B}"/>
    <hyperlink ref="M29" location="'Справка'!A1652" display="Подробнее" xr:uid="{A3EEEF72-B02F-4273-9356-1290C55039E1}"/>
    <hyperlink ref="M30" location="'Справка'!A1659" display="Подробнее" xr:uid="{C86ECDCC-0D36-49B3-810A-2FCAA1B5F14F}"/>
    <hyperlink ref="M31" location="'Справка'!A1665" display="Подробнее" xr:uid="{88447D36-32BF-4849-8AF6-0E6147773F02}"/>
    <hyperlink ref="M32" location="'Справка'!A1672" display="Подробнее" xr:uid="{73BE6144-ED38-4EC3-9D36-1BAB58E294C7}"/>
    <hyperlink ref="M33" location="'Справка'!A1679" display="Подробнее" xr:uid="{235AAF14-19A0-4839-A63F-C6DCC11892DE}"/>
    <hyperlink ref="M71" location="'Справка'!A1558" display="Подробнее" xr:uid="{9196D180-16A6-4CE3-B11A-C3955872C6D8}"/>
    <hyperlink ref="M72" location="'Справка'!A1563" display="Подробнее" xr:uid="{CD11142A-6E0F-4A9F-9112-95F010C08B2E}"/>
    <hyperlink ref="M73" location="'Справка'!A1568" display="Подробнее" xr:uid="{98B9DA54-8573-418E-81BD-B54EE8C89A2F}"/>
    <hyperlink ref="M74" location="'Справка'!A1577" display="Подробнее" xr:uid="{5A78E810-2016-41B5-8762-D7E3509AD7BB}"/>
    <hyperlink ref="M75" location="'Справка'!A1582" display="Подробнее" xr:uid="{8015CA6B-E0B9-4060-88FC-96C8EF727C64}"/>
    <hyperlink ref="M76" location="'Справка'!A1587" display="Подробнее" xr:uid="{581F0461-29EA-4065-8BD2-5B10E12BFEC8}"/>
    <hyperlink ref="M77" location="'Справка'!A1592" display="Подробнее" xr:uid="{EC37AB4E-6CB3-4F0C-A3A2-D055CA9D7AE7}"/>
    <hyperlink ref="M78" location="'Справка'!A1601" display="Подробнее" xr:uid="{05CB08C8-1EAE-4713-B9CA-DB97EB794A57}"/>
    <hyperlink ref="M79" location="'Справка'!A1609" display="Подробнее" xr:uid="{2DD55A75-B02A-415D-BC5F-51D97155C665}"/>
    <hyperlink ref="M80" location="'Справка'!A1616" display="Подробнее" xr:uid="{2B025B6B-650C-41A8-87FC-B2AD82C21246}"/>
    <hyperlink ref="M81" location="'Справка'!A1621" display="Подробнее" xr:uid="{5348C272-171A-4C6F-B3D4-8595725653DE}"/>
    <hyperlink ref="M82" location="'Справка'!A1626" display="Подробнее" xr:uid="{0B4212F8-8BD4-4D4E-BACB-0AFEED0EB510}"/>
    <hyperlink ref="M83" location="'Справка'!A1631" display="Подробнее" xr:uid="{063A2EDF-850E-4B6D-986E-6857C21D0381}"/>
    <hyperlink ref="M84" location="'Справка'!A1636" display="Подробнее" xr:uid="{135164E7-68C1-4BF8-B4AE-45895BE7E74A}"/>
    <hyperlink ref="AI1" location="'Справка'!A726" display="Контрольные точки диаграмм (Подробнее)" xr:uid="{961F18C1-50FA-4AFC-9317-49FE6188D482}"/>
    <hyperlink ref="H2" location="'Справка'!A637" display="Единицы измерения (Подробнее)" xr:uid="{A497F3C7-323C-4E74-833E-2A4DC402DAB0}"/>
    <hyperlink ref="O2" location="'Справка'!A656" display="Сочетания нагрузок (Подробнее)" xr:uid="{B0988FA8-D9D6-4E2B-9731-3CDF5DFC3090}"/>
    <hyperlink ref="H11" location="'Справка'!A648" display="Система знаков (Подробнее)" xr:uid="{F10E4FF9-7D0E-48C7-8F5D-C07A26ACA1AB}"/>
    <hyperlink ref="H17" location="'Справка'!A704" display="Материал арматуры (Подробнее)" xr:uid="{DA47EECC-4E21-4302-82EC-63912A311E65}"/>
    <hyperlink ref="H25" location="'Справка'!A695" display="Материал бетона (Подробнее)" xr:uid="{8AA67DDC-CAD0-41B7-B25A-F9C498470B6B}"/>
    <hyperlink ref="H35" location="'Справка'!A712" display="Настройка расчетных профилей (Подробнее)" xr:uid="{43F967EA-1D50-4977-9459-9DF5FACA9334}"/>
    <hyperlink ref="P36" location="'Справка'!A680" display="Нагрузки для устойчивости (Подробнее)" xr:uid="{8D1DA768-F7C0-4506-9041-AA593490C0BF}"/>
    <hyperlink ref="AI58" location="'Справка'!A687" display="СП 35.13330.2011, таблица 7.21 (Подробнее)" xr:uid="{5BFCAAE7-00E8-4A87-8676-A8F9D308BD0A}"/>
    <hyperlink ref="H69" location="'Справка'!A732" display="Настройки оформления схемы (Подробнее)" xr:uid="{31E654A7-5AAB-4D32-9D93-E13CF257516D}"/>
    <hyperlink ref="H86" location="'Справка'!A751" display="Круглое сечение (Подробнее)" xr:uid="{FEC029C5-38AE-43C0-AB9C-561D514BD3C7}"/>
    <hyperlink ref="H97" location="'Справка'!A773" display="Сечение из прямоугольников (Подробнее)" xr:uid="{6904AE80-9278-469E-B7DC-105AFA7337D0}"/>
    <hyperlink ref="H120" location="'Справка'!A759" display="Скругленный прямоугольник (Подробнее)" xr:uid="{BE52760A-D0D6-4537-9469-49850463E6E7}"/>
    <hyperlink ref="H143" location="'Справка'!A766" display="Пустотелый скругленный прямоугольник (Подробнее)" xr:uid="{52E933A6-05C3-4391-AF7F-ED220548DA2B}"/>
    <hyperlink ref="N86" location="'Справка'!A841" display="Армирование выбранного сечения (Подробнее)" xr:uid="{560CFB4D-3FD0-443C-82A0-F3E4DB5F6627}"/>
  </hyperlink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0236A-C157-4A68-9BF9-53D265BCCD36}">
  <sheetPr codeName="Лист2">
    <outlinePr summaryBelow="0"/>
  </sheetPr>
  <dimension ref="A1:F1715"/>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69" t="s">
        <v>653</v>
      </c>
      <c r="B1" s="69"/>
      <c r="C1" s="69"/>
      <c r="D1" s="69"/>
      <c r="E1" s="69"/>
      <c r="F1" s="69"/>
    </row>
    <row r="2" spans="1:6" hidden="1" outlineLevel="1" x14ac:dyDescent="0.2">
      <c r="A2" s="70" t="s">
        <v>654</v>
      </c>
      <c r="B2" s="70"/>
      <c r="C2" s="70"/>
      <c r="D2" s="70"/>
      <c r="E2" s="70"/>
      <c r="F2" s="70"/>
    </row>
    <row r="3" spans="1:6" hidden="1" outlineLevel="1" x14ac:dyDescent="0.2">
      <c r="A3" s="70" t="s">
        <v>655</v>
      </c>
      <c r="B3" s="70"/>
      <c r="C3" s="70"/>
      <c r="D3" s="70"/>
      <c r="E3" s="70"/>
      <c r="F3" s="70"/>
    </row>
    <row r="4" spans="1:6" hidden="1" outlineLevel="1" x14ac:dyDescent="0.2">
      <c r="A4" s="70" t="s">
        <v>656</v>
      </c>
      <c r="B4" s="70"/>
      <c r="C4" s="70"/>
      <c r="D4" s="70"/>
      <c r="E4" s="70"/>
      <c r="F4" s="70"/>
    </row>
    <row r="5" spans="1:6" ht="16.5" hidden="1" outlineLevel="1" x14ac:dyDescent="0.2">
      <c r="A5" s="71" t="s">
        <v>657</v>
      </c>
      <c r="B5" s="71"/>
      <c r="C5" s="71"/>
      <c r="D5" s="71"/>
      <c r="E5" s="71"/>
      <c r="F5" s="71"/>
    </row>
    <row r="6" spans="1:6" hidden="1" outlineLevel="1" x14ac:dyDescent="0.2">
      <c r="A6" s="72" t="s">
        <v>658</v>
      </c>
      <c r="B6" s="72"/>
      <c r="C6" s="72"/>
      <c r="D6" s="72"/>
      <c r="E6" s="72"/>
      <c r="F6" s="72"/>
    </row>
    <row r="7" spans="1:6" hidden="1" outlineLevel="1" x14ac:dyDescent="0.2">
      <c r="A7" s="70" t="s">
        <v>659</v>
      </c>
      <c r="B7" s="70"/>
      <c r="C7" s="70"/>
      <c r="D7" s="70"/>
      <c r="E7" s="70"/>
      <c r="F7" s="70"/>
    </row>
    <row r="8" spans="1:6" hidden="1" outlineLevel="1" x14ac:dyDescent="0.2">
      <c r="A8" s="70" t="s">
        <v>660</v>
      </c>
      <c r="B8" s="70"/>
      <c r="C8" s="70"/>
      <c r="D8" s="70"/>
      <c r="E8" s="70"/>
      <c r="F8" s="70"/>
    </row>
    <row r="9" spans="1:6" hidden="1" outlineLevel="1" x14ac:dyDescent="0.2">
      <c r="A9" s="70" t="s">
        <v>661</v>
      </c>
      <c r="B9" s="70"/>
      <c r="C9" s="70"/>
      <c r="D9" s="70"/>
      <c r="E9" s="70"/>
      <c r="F9" s="70"/>
    </row>
    <row r="10" spans="1:6" ht="16.5" hidden="1" outlineLevel="1" x14ac:dyDescent="0.2">
      <c r="A10" s="71" t="s">
        <v>662</v>
      </c>
      <c r="B10" s="71"/>
      <c r="C10" s="71"/>
      <c r="D10" s="71"/>
      <c r="E10" s="71"/>
      <c r="F10" s="71"/>
    </row>
    <row r="11" spans="1:6" hidden="1" outlineLevel="1" x14ac:dyDescent="0.2">
      <c r="A11" s="70" t="s">
        <v>663</v>
      </c>
      <c r="B11" s="70"/>
      <c r="C11" s="70"/>
      <c r="D11" s="70"/>
      <c r="E11" s="70"/>
      <c r="F11" s="70"/>
    </row>
    <row r="12" spans="1:6" hidden="1" outlineLevel="1" x14ac:dyDescent="0.2">
      <c r="A12" s="70" t="s">
        <v>664</v>
      </c>
      <c r="B12" s="70"/>
      <c r="C12" s="70"/>
      <c r="D12" s="70"/>
      <c r="E12" s="70"/>
      <c r="F12" s="70"/>
    </row>
    <row r="13" spans="1:6" hidden="1" outlineLevel="1" x14ac:dyDescent="0.2">
      <c r="A13" s="70" t="s">
        <v>665</v>
      </c>
      <c r="B13" s="70"/>
      <c r="C13" s="70"/>
      <c r="D13" s="70"/>
      <c r="E13" s="70"/>
      <c r="F13" s="70"/>
    </row>
    <row r="14" spans="1:6" hidden="1" outlineLevel="1" x14ac:dyDescent="0.2">
      <c r="A14" s="70" t="s">
        <v>666</v>
      </c>
      <c r="B14" s="70"/>
      <c r="C14" s="70"/>
      <c r="D14" s="70"/>
      <c r="E14" s="70"/>
      <c r="F14" s="70"/>
    </row>
    <row r="15" spans="1:6" hidden="1" outlineLevel="1" x14ac:dyDescent="0.2">
      <c r="A15" s="72" t="s">
        <v>668</v>
      </c>
      <c r="B15" s="70"/>
      <c r="C15" s="70"/>
      <c r="D15" s="70"/>
      <c r="E15" s="70"/>
      <c r="F15" s="70"/>
    </row>
    <row r="16" spans="1:6" hidden="1" outlineLevel="1" x14ac:dyDescent="0.2">
      <c r="A16" s="70" t="s">
        <v>667</v>
      </c>
      <c r="B16" s="70"/>
      <c r="C16" s="70"/>
      <c r="D16" s="70"/>
      <c r="E16" s="70"/>
      <c r="F16" s="70"/>
    </row>
    <row r="17" spans="1:6" hidden="1" outlineLevel="1" x14ac:dyDescent="0.2">
      <c r="A17" s="70" t="s">
        <v>669</v>
      </c>
      <c r="B17" s="70"/>
      <c r="C17" s="70"/>
      <c r="D17" s="70"/>
      <c r="E17" s="70"/>
      <c r="F17" s="70"/>
    </row>
    <row r="18" spans="1:6" hidden="1" outlineLevel="1" x14ac:dyDescent="0.2">
      <c r="A18" s="70" t="s">
        <v>670</v>
      </c>
      <c r="B18" s="70"/>
      <c r="C18" s="70"/>
      <c r="D18" s="70"/>
      <c r="E18" s="70"/>
      <c r="F18" s="70"/>
    </row>
    <row r="19" spans="1:6" hidden="1" outlineLevel="1" x14ac:dyDescent="0.2">
      <c r="A19" s="72" t="s">
        <v>671</v>
      </c>
      <c r="B19" s="72"/>
      <c r="C19" s="72"/>
      <c r="D19" s="72"/>
      <c r="E19" s="72"/>
      <c r="F19" s="72"/>
    </row>
    <row r="20" spans="1:6" hidden="1" outlineLevel="1" x14ac:dyDescent="0.2">
      <c r="A20" s="72" t="s">
        <v>672</v>
      </c>
      <c r="B20" s="72"/>
      <c r="C20" s="72"/>
      <c r="D20" s="72"/>
      <c r="E20" s="72"/>
      <c r="F20" s="72"/>
    </row>
    <row r="21" spans="1:6" hidden="1" outlineLevel="1" x14ac:dyDescent="0.2">
      <c r="A21" s="70" t="s">
        <v>673</v>
      </c>
      <c r="B21" s="70"/>
      <c r="C21" s="70"/>
      <c r="D21" s="70"/>
      <c r="E21" s="70"/>
      <c r="F21" s="70"/>
    </row>
    <row r="22" spans="1:6" ht="16.5" hidden="1" outlineLevel="1" x14ac:dyDescent="0.2">
      <c r="A22" s="71" t="s">
        <v>674</v>
      </c>
      <c r="B22" s="71"/>
      <c r="C22" s="71"/>
      <c r="D22" s="71"/>
      <c r="E22" s="71"/>
      <c r="F22" s="71"/>
    </row>
    <row r="23" spans="1:6" hidden="1" outlineLevel="1" x14ac:dyDescent="0.2">
      <c r="A23" s="73" t="s">
        <v>675</v>
      </c>
      <c r="B23" s="73"/>
      <c r="C23" s="73"/>
      <c r="D23" s="73"/>
      <c r="E23" s="73"/>
      <c r="F23" s="73"/>
    </row>
    <row r="24" spans="1:6" hidden="1" outlineLevel="1" x14ac:dyDescent="0.2">
      <c r="A24" s="73" t="s">
        <v>676</v>
      </c>
      <c r="B24" s="73"/>
      <c r="C24" s="73"/>
      <c r="D24" s="73"/>
      <c r="E24" s="73"/>
      <c r="F24" s="73"/>
    </row>
    <row r="25" spans="1:6" hidden="1" outlineLevel="1" x14ac:dyDescent="0.2">
      <c r="A25" s="70" t="s">
        <v>677</v>
      </c>
      <c r="B25" s="70"/>
      <c r="C25" s="70"/>
      <c r="D25" s="70"/>
      <c r="E25" s="70"/>
      <c r="F25" s="70"/>
    </row>
    <row r="26" spans="1:6" hidden="1" outlineLevel="1" x14ac:dyDescent="0.2">
      <c r="A26" s="70" t="s">
        <v>678</v>
      </c>
      <c r="B26" s="70"/>
      <c r="C26" s="70"/>
      <c r="D26" s="70"/>
      <c r="E26" s="70"/>
      <c r="F26" s="70"/>
    </row>
    <row r="27" spans="1:6" hidden="1" outlineLevel="1" x14ac:dyDescent="0.2">
      <c r="A27" s="70" t="s">
        <v>679</v>
      </c>
      <c r="B27" s="70"/>
      <c r="C27" s="70"/>
      <c r="D27" s="70"/>
      <c r="E27" s="70"/>
      <c r="F27" s="70"/>
    </row>
    <row r="28" spans="1:6" hidden="1" outlineLevel="1" x14ac:dyDescent="0.2">
      <c r="A28" s="70" t="s">
        <v>680</v>
      </c>
      <c r="B28" s="70"/>
      <c r="C28" s="70"/>
      <c r="D28" s="70"/>
      <c r="E28" s="70"/>
      <c r="F28" s="70"/>
    </row>
    <row r="29" spans="1:6" hidden="1" outlineLevel="1" x14ac:dyDescent="0.2">
      <c r="A29" s="70" t="s">
        <v>681</v>
      </c>
      <c r="B29" s="70"/>
      <c r="C29" s="70"/>
      <c r="D29" s="70"/>
      <c r="E29" s="70"/>
      <c r="F29" s="70"/>
    </row>
    <row r="30" spans="1:6" hidden="1" outlineLevel="1" x14ac:dyDescent="0.2">
      <c r="A30" s="70" t="s">
        <v>682</v>
      </c>
      <c r="B30" s="70"/>
      <c r="C30" s="70"/>
      <c r="D30" s="70"/>
      <c r="E30" s="70"/>
      <c r="F30" s="70"/>
    </row>
    <row r="31" spans="1:6" hidden="1" outlineLevel="1" x14ac:dyDescent="0.2">
      <c r="A31" s="70" t="s">
        <v>683</v>
      </c>
      <c r="B31" s="70"/>
      <c r="C31" s="70"/>
      <c r="D31" s="70"/>
      <c r="E31" s="70"/>
      <c r="F31" s="70"/>
    </row>
    <row r="32" spans="1:6" hidden="1" outlineLevel="1" x14ac:dyDescent="0.2">
      <c r="A32" s="70" t="s">
        <v>684</v>
      </c>
      <c r="B32" s="70"/>
      <c r="C32" s="70"/>
      <c r="D32" s="70"/>
      <c r="E32" s="70"/>
      <c r="F32" s="70"/>
    </row>
    <row r="33" spans="1:6" hidden="1" outlineLevel="1" x14ac:dyDescent="0.2">
      <c r="A33" s="70" t="s">
        <v>685</v>
      </c>
      <c r="B33" s="70"/>
      <c r="C33" s="70"/>
      <c r="D33" s="70"/>
      <c r="E33" s="70"/>
      <c r="F33" s="70"/>
    </row>
    <row r="34" spans="1:6" hidden="1" outlineLevel="1" x14ac:dyDescent="0.2">
      <c r="A34" s="70" t="s">
        <v>686</v>
      </c>
      <c r="B34" s="70"/>
      <c r="C34" s="70"/>
      <c r="D34" s="70"/>
      <c r="E34" s="70"/>
      <c r="F34" s="70"/>
    </row>
    <row r="35" spans="1:6" hidden="1" outlineLevel="1" x14ac:dyDescent="0.2">
      <c r="A35" s="70" t="s">
        <v>687</v>
      </c>
      <c r="B35" s="70"/>
      <c r="C35" s="70"/>
      <c r="D35" s="70"/>
      <c r="E35" s="70"/>
      <c r="F35" s="70"/>
    </row>
    <row r="36" spans="1:6" hidden="1" outlineLevel="1" x14ac:dyDescent="0.2">
      <c r="A36" s="70" t="s">
        <v>688</v>
      </c>
      <c r="B36" s="70"/>
      <c r="C36" s="70"/>
      <c r="D36" s="70"/>
      <c r="E36" s="70"/>
      <c r="F36" s="70"/>
    </row>
    <row r="37" spans="1:6" hidden="1" outlineLevel="1" x14ac:dyDescent="0.2">
      <c r="A37" s="70" t="s">
        <v>689</v>
      </c>
      <c r="B37" s="70"/>
      <c r="C37" s="70"/>
      <c r="D37" s="70"/>
      <c r="E37" s="70"/>
      <c r="F37" s="70"/>
    </row>
    <row r="38" spans="1:6" hidden="1" outlineLevel="1" x14ac:dyDescent="0.2">
      <c r="A38" s="70" t="s">
        <v>690</v>
      </c>
      <c r="B38" s="70"/>
      <c r="C38" s="70"/>
      <c r="D38" s="70"/>
      <c r="E38" s="70"/>
      <c r="F38" s="70"/>
    </row>
    <row r="39" spans="1:6" hidden="1" outlineLevel="1" x14ac:dyDescent="0.2">
      <c r="A39" s="70" t="s">
        <v>691</v>
      </c>
      <c r="B39" s="70"/>
      <c r="C39" s="70"/>
      <c r="D39" s="70"/>
      <c r="E39" s="70"/>
      <c r="F39" s="70"/>
    </row>
    <row r="40" spans="1:6" ht="16.5" hidden="1" outlineLevel="1" x14ac:dyDescent="0.2">
      <c r="A40" s="71" t="s">
        <v>692</v>
      </c>
      <c r="B40" s="71"/>
      <c r="C40" s="71"/>
      <c r="D40" s="71"/>
      <c r="E40" s="71"/>
      <c r="F40" s="71"/>
    </row>
    <row r="41" spans="1:6" hidden="1" outlineLevel="1" x14ac:dyDescent="0.2">
      <c r="A41" s="70" t="s">
        <v>693</v>
      </c>
      <c r="B41" s="70"/>
      <c r="C41" s="70"/>
      <c r="D41" s="70"/>
      <c r="E41" s="70"/>
      <c r="F41" s="70"/>
    </row>
    <row r="42" spans="1:6" hidden="1" outlineLevel="1" x14ac:dyDescent="0.2">
      <c r="A42" s="70" t="s">
        <v>694</v>
      </c>
      <c r="B42" s="70"/>
      <c r="C42" s="70"/>
      <c r="D42" s="70"/>
      <c r="E42" s="70"/>
      <c r="F42" s="70"/>
    </row>
    <row r="43" spans="1:6" hidden="1" outlineLevel="1" x14ac:dyDescent="0.2">
      <c r="A43" s="70" t="s">
        <v>695</v>
      </c>
      <c r="B43" s="70"/>
      <c r="C43" s="70"/>
      <c r="D43" s="70"/>
      <c r="E43" s="70"/>
      <c r="F43" s="70"/>
    </row>
    <row r="44" spans="1:6" hidden="1" outlineLevel="1" x14ac:dyDescent="0.2">
      <c r="A44" s="70" t="s">
        <v>696</v>
      </c>
      <c r="B44" s="70"/>
      <c r="C44" s="70"/>
      <c r="D44" s="70"/>
      <c r="E44" s="70"/>
      <c r="F44" s="70"/>
    </row>
    <row r="45" spans="1:6" hidden="1" outlineLevel="1" x14ac:dyDescent="0.2">
      <c r="A45" s="70" t="s">
        <v>697</v>
      </c>
      <c r="B45" s="70"/>
      <c r="C45" s="70"/>
      <c r="D45" s="70"/>
      <c r="E45" s="70"/>
      <c r="F45" s="70"/>
    </row>
    <row r="46" spans="1:6" hidden="1" outlineLevel="1" x14ac:dyDescent="0.2">
      <c r="A46" s="70" t="s">
        <v>698</v>
      </c>
      <c r="B46" s="70"/>
      <c r="C46" s="70"/>
      <c r="D46" s="70"/>
      <c r="E46" s="70"/>
      <c r="F46" s="70"/>
    </row>
    <row r="47" spans="1:6" hidden="1" outlineLevel="1" x14ac:dyDescent="0.2">
      <c r="A47" s="70" t="s">
        <v>699</v>
      </c>
      <c r="B47" s="70"/>
      <c r="C47" s="70"/>
      <c r="D47" s="70"/>
      <c r="E47" s="70"/>
      <c r="F47" s="70"/>
    </row>
    <row r="48" spans="1:6" ht="16.5" hidden="1" outlineLevel="1" x14ac:dyDescent="0.2">
      <c r="A48" s="71" t="s">
        <v>700</v>
      </c>
      <c r="B48" s="71"/>
      <c r="C48" s="71"/>
      <c r="D48" s="71"/>
      <c r="E48" s="71"/>
      <c r="F48" s="71"/>
    </row>
    <row r="49" spans="1:6" hidden="1" outlineLevel="1" x14ac:dyDescent="0.2">
      <c r="A49" s="72" t="s">
        <v>701</v>
      </c>
      <c r="B49" s="72"/>
      <c r="C49" s="72"/>
      <c r="D49" s="72"/>
      <c r="E49" s="72"/>
      <c r="F49" s="72"/>
    </row>
    <row r="50" spans="1:6" hidden="1" outlineLevel="1" x14ac:dyDescent="0.2">
      <c r="A50" s="72" t="s">
        <v>702</v>
      </c>
      <c r="B50" s="72"/>
      <c r="C50" s="72"/>
      <c r="D50" s="72"/>
      <c r="E50" s="72"/>
      <c r="F50" s="72"/>
    </row>
    <row r="51" spans="1:6" hidden="1" outlineLevel="1" x14ac:dyDescent="0.2">
      <c r="A51" s="70" t="s">
        <v>703</v>
      </c>
      <c r="B51" s="70"/>
      <c r="C51" s="70"/>
      <c r="D51" s="70"/>
      <c r="E51" s="70"/>
      <c r="F51" s="70"/>
    </row>
    <row r="52" spans="1:6" hidden="1" outlineLevel="1" x14ac:dyDescent="0.2">
      <c r="A52" s="70" t="s">
        <v>704</v>
      </c>
      <c r="B52" s="70"/>
      <c r="C52" s="70"/>
      <c r="D52" s="70"/>
      <c r="E52" s="70"/>
      <c r="F52" s="70"/>
    </row>
    <row r="53" spans="1:6" hidden="1" outlineLevel="1" x14ac:dyDescent="0.2">
      <c r="A53" s="70" t="s">
        <v>705</v>
      </c>
      <c r="B53" s="70"/>
      <c r="C53" s="70"/>
      <c r="D53" s="70"/>
      <c r="E53" s="70"/>
      <c r="F53" s="70"/>
    </row>
    <row r="54" spans="1:6" hidden="1" outlineLevel="1" x14ac:dyDescent="0.2">
      <c r="A54" s="70" t="s">
        <v>706</v>
      </c>
      <c r="B54" s="70"/>
      <c r="C54" s="70"/>
      <c r="D54" s="70"/>
      <c r="E54" s="70"/>
      <c r="F54" s="70"/>
    </row>
    <row r="55" spans="1:6" hidden="1" outlineLevel="1" x14ac:dyDescent="0.2">
      <c r="A55" s="70" t="s">
        <v>707</v>
      </c>
      <c r="B55" s="70"/>
      <c r="C55" s="70"/>
      <c r="D55" s="70"/>
      <c r="E55" s="70"/>
      <c r="F55" s="70"/>
    </row>
    <row r="56" spans="1:6" hidden="1" outlineLevel="1" x14ac:dyDescent="0.2">
      <c r="A56" s="70" t="s">
        <v>708</v>
      </c>
      <c r="B56" s="70"/>
      <c r="C56" s="70"/>
      <c r="D56" s="70"/>
      <c r="E56" s="70"/>
      <c r="F56" s="70"/>
    </row>
    <row r="57" spans="1:6" hidden="1" outlineLevel="1" x14ac:dyDescent="0.2">
      <c r="A57" s="70" t="s">
        <v>709</v>
      </c>
      <c r="B57" s="70"/>
      <c r="C57" s="70"/>
      <c r="D57" s="70"/>
      <c r="E57" s="70"/>
      <c r="F57" s="70"/>
    </row>
    <row r="58" spans="1:6" hidden="1" outlineLevel="1" x14ac:dyDescent="0.2">
      <c r="A58" s="70" t="s">
        <v>710</v>
      </c>
      <c r="B58" s="70"/>
      <c r="C58" s="70"/>
      <c r="D58" s="70"/>
      <c r="E58" s="70"/>
      <c r="F58" s="70"/>
    </row>
    <row r="59" spans="1:6" hidden="1" outlineLevel="1" x14ac:dyDescent="0.2">
      <c r="A59" s="70" t="s">
        <v>711</v>
      </c>
      <c r="B59" s="70"/>
      <c r="C59" s="70"/>
      <c r="D59" s="70"/>
      <c r="E59" s="70"/>
      <c r="F59" s="70"/>
    </row>
    <row r="60" spans="1:6" hidden="1" outlineLevel="1" x14ac:dyDescent="0.2">
      <c r="A60" s="70" t="s">
        <v>712</v>
      </c>
      <c r="B60" s="70"/>
      <c r="C60" s="70"/>
      <c r="D60" s="70"/>
      <c r="E60" s="70"/>
      <c r="F60" s="70"/>
    </row>
    <row r="61" spans="1:6" hidden="1" outlineLevel="1" x14ac:dyDescent="0.2">
      <c r="A61" s="70" t="s">
        <v>713</v>
      </c>
      <c r="B61" s="70"/>
      <c r="C61" s="70"/>
      <c r="D61" s="70"/>
      <c r="E61" s="70"/>
      <c r="F61" s="70"/>
    </row>
    <row r="62" spans="1:6" hidden="1" outlineLevel="1" x14ac:dyDescent="0.2">
      <c r="A62" s="70" t="s">
        <v>714</v>
      </c>
      <c r="B62" s="70"/>
      <c r="C62" s="70"/>
      <c r="D62" s="70"/>
      <c r="E62" s="70"/>
      <c r="F62" s="70"/>
    </row>
    <row r="63" spans="1:6" hidden="1" outlineLevel="1" x14ac:dyDescent="0.2">
      <c r="A63" s="70" t="s">
        <v>715</v>
      </c>
      <c r="B63" s="70"/>
      <c r="C63" s="70"/>
      <c r="D63" s="70"/>
      <c r="E63" s="70"/>
      <c r="F63" s="70"/>
    </row>
    <row r="64" spans="1:6" hidden="1" outlineLevel="1" x14ac:dyDescent="0.2">
      <c r="A64" s="70" t="s">
        <v>716</v>
      </c>
      <c r="B64" s="70"/>
      <c r="C64" s="70"/>
      <c r="D64" s="70"/>
      <c r="E64" s="70"/>
      <c r="F64" s="70"/>
    </row>
    <row r="65" spans="1:6" hidden="1" outlineLevel="1" x14ac:dyDescent="0.2">
      <c r="A65" s="70" t="s">
        <v>717</v>
      </c>
      <c r="B65" s="70"/>
      <c r="C65" s="70"/>
      <c r="D65" s="70"/>
      <c r="E65" s="70"/>
      <c r="F65" s="70"/>
    </row>
    <row r="66" spans="1:6" hidden="1" outlineLevel="1" x14ac:dyDescent="0.2">
      <c r="A66" s="72" t="s">
        <v>718</v>
      </c>
      <c r="B66" s="72"/>
      <c r="C66" s="72"/>
      <c r="D66" s="72"/>
      <c r="E66" s="72"/>
      <c r="F66" s="72"/>
    </row>
    <row r="67" spans="1:6" hidden="1" outlineLevel="1" x14ac:dyDescent="0.2">
      <c r="A67" s="72" t="s">
        <v>719</v>
      </c>
      <c r="B67" s="72"/>
      <c r="C67" s="72"/>
      <c r="D67" s="72"/>
      <c r="E67" s="72"/>
      <c r="F67" s="72"/>
    </row>
    <row r="68" spans="1:6" ht="16.5" hidden="1" outlineLevel="1" x14ac:dyDescent="0.2">
      <c r="A68" s="71" t="s">
        <v>720</v>
      </c>
      <c r="B68" s="71"/>
      <c r="C68" s="71"/>
      <c r="D68" s="71"/>
      <c r="E68" s="71"/>
      <c r="F68" s="71"/>
    </row>
    <row r="69" spans="1:6" hidden="1" outlineLevel="1" x14ac:dyDescent="0.2">
      <c r="A69" s="70" t="s">
        <v>721</v>
      </c>
      <c r="B69" s="70"/>
      <c r="C69" s="70"/>
      <c r="D69" s="70"/>
      <c r="E69" s="70"/>
      <c r="F69" s="70"/>
    </row>
    <row r="70" spans="1:6" hidden="1" outlineLevel="1" x14ac:dyDescent="0.2">
      <c r="A70" s="70" t="s">
        <v>722</v>
      </c>
      <c r="B70" s="70"/>
      <c r="C70" s="70"/>
      <c r="D70" s="70"/>
      <c r="E70" s="70"/>
      <c r="F70" s="70"/>
    </row>
    <row r="71" spans="1:6" hidden="1" outlineLevel="1" x14ac:dyDescent="0.2">
      <c r="A71" s="70" t="s">
        <v>723</v>
      </c>
      <c r="B71" s="70"/>
      <c r="C71" s="70"/>
      <c r="D71" s="70"/>
      <c r="E71" s="70"/>
      <c r="F71" s="70"/>
    </row>
    <row r="72" spans="1:6" hidden="1" outlineLevel="1" x14ac:dyDescent="0.2">
      <c r="A72" s="70" t="s">
        <v>724</v>
      </c>
      <c r="B72" s="70"/>
      <c r="C72" s="70"/>
      <c r="D72" s="70"/>
      <c r="E72" s="70"/>
      <c r="F72" s="70"/>
    </row>
    <row r="73" spans="1:6" hidden="1" outlineLevel="1" x14ac:dyDescent="0.2">
      <c r="A73" s="70" t="s">
        <v>725</v>
      </c>
      <c r="B73" s="70"/>
      <c r="C73" s="70"/>
      <c r="D73" s="70"/>
      <c r="E73" s="70"/>
      <c r="F73" s="70"/>
    </row>
    <row r="74" spans="1:6" hidden="1" outlineLevel="1" x14ac:dyDescent="0.2">
      <c r="A74" s="70" t="s">
        <v>726</v>
      </c>
      <c r="B74" s="70"/>
      <c r="C74" s="70"/>
      <c r="D74" s="70"/>
      <c r="E74" s="70"/>
      <c r="F74" s="70"/>
    </row>
    <row r="75" spans="1:6" hidden="1" outlineLevel="1" x14ac:dyDescent="0.2">
      <c r="A75" s="72" t="s">
        <v>728</v>
      </c>
      <c r="B75" s="70"/>
      <c r="C75" s="70"/>
      <c r="D75" s="70"/>
      <c r="E75" s="70"/>
      <c r="F75" s="70"/>
    </row>
    <row r="76" spans="1:6" hidden="1" outlineLevel="1" x14ac:dyDescent="0.2">
      <c r="A76" s="70" t="s">
        <v>727</v>
      </c>
      <c r="B76" s="70"/>
      <c r="C76" s="70"/>
      <c r="D76" s="70"/>
      <c r="E76" s="70"/>
      <c r="F76" s="70"/>
    </row>
    <row r="77" spans="1:6" hidden="1" outlineLevel="1" x14ac:dyDescent="0.2">
      <c r="A77" s="70" t="s">
        <v>729</v>
      </c>
      <c r="B77" s="70"/>
      <c r="C77" s="70"/>
      <c r="D77" s="70"/>
      <c r="E77" s="70"/>
      <c r="F77" s="70"/>
    </row>
    <row r="78" spans="1:6" hidden="1" outlineLevel="1" x14ac:dyDescent="0.2">
      <c r="A78" s="70" t="s">
        <v>730</v>
      </c>
      <c r="B78" s="70"/>
      <c r="C78" s="70"/>
      <c r="D78" s="70"/>
      <c r="E78" s="70"/>
      <c r="F78" s="70"/>
    </row>
    <row r="79" spans="1:6" hidden="1" outlineLevel="1" x14ac:dyDescent="0.2">
      <c r="A79" s="72" t="s">
        <v>733</v>
      </c>
      <c r="B79" s="70"/>
      <c r="C79" s="70"/>
      <c r="D79" s="70"/>
      <c r="E79" s="70"/>
      <c r="F79" s="70"/>
    </row>
    <row r="80" spans="1:6" hidden="1" outlineLevel="1" x14ac:dyDescent="0.2">
      <c r="A80" s="70" t="s">
        <v>731</v>
      </c>
      <c r="B80" s="70"/>
      <c r="C80" s="70"/>
      <c r="D80" s="70"/>
      <c r="E80" s="70"/>
      <c r="F80" s="70"/>
    </row>
    <row r="81" spans="1:6" hidden="1" outlineLevel="1" x14ac:dyDescent="0.2">
      <c r="A81" s="70" t="s">
        <v>732</v>
      </c>
      <c r="B81" s="70"/>
      <c r="C81" s="70"/>
      <c r="D81" s="70"/>
      <c r="E81" s="70"/>
      <c r="F81" s="70"/>
    </row>
    <row r="82" spans="1:6" hidden="1" outlineLevel="1" x14ac:dyDescent="0.2">
      <c r="A82" s="70" t="s">
        <v>734</v>
      </c>
      <c r="B82" s="70"/>
      <c r="C82" s="70"/>
      <c r="D82" s="70"/>
      <c r="E82" s="70"/>
      <c r="F82" s="70"/>
    </row>
    <row r="83" spans="1:6" hidden="1" outlineLevel="1" x14ac:dyDescent="0.2">
      <c r="A83" s="70" t="s">
        <v>735</v>
      </c>
      <c r="B83" s="70"/>
      <c r="C83" s="70"/>
      <c r="D83" s="70"/>
      <c r="E83" s="70"/>
      <c r="F83" s="70"/>
    </row>
    <row r="84" spans="1:6" hidden="1" outlineLevel="1" x14ac:dyDescent="0.2">
      <c r="A84" s="33"/>
      <c r="B84" s="33"/>
      <c r="C84" s="33"/>
      <c r="D84" s="33"/>
      <c r="E84" s="33"/>
      <c r="F84" s="33"/>
    </row>
    <row r="85" spans="1:6" hidden="1" outlineLevel="1" x14ac:dyDescent="0.2">
      <c r="A85" s="33"/>
      <c r="B85" s="33"/>
      <c r="C85" s="33"/>
      <c r="D85" s="33"/>
      <c r="E85" s="33"/>
      <c r="F85" s="33"/>
    </row>
    <row r="86" spans="1:6" ht="20.25" collapsed="1" x14ac:dyDescent="0.2">
      <c r="A86" s="69" t="s">
        <v>736</v>
      </c>
      <c r="B86" s="69"/>
      <c r="C86" s="69"/>
      <c r="D86" s="69"/>
      <c r="E86" s="69"/>
      <c r="F86" s="69"/>
    </row>
    <row r="87" spans="1:6" hidden="1" outlineLevel="1" x14ac:dyDescent="0.2">
      <c r="A87" s="70" t="s">
        <v>737</v>
      </c>
      <c r="B87" s="70"/>
      <c r="C87" s="70"/>
      <c r="D87" s="70"/>
      <c r="E87" s="70"/>
      <c r="F87" s="70"/>
    </row>
    <row r="88" spans="1:6" ht="16.5" hidden="1" outlineLevel="1" x14ac:dyDescent="0.2">
      <c r="A88" s="71" t="s">
        <v>738</v>
      </c>
      <c r="B88" s="71"/>
      <c r="C88" s="71"/>
      <c r="D88" s="71"/>
      <c r="E88" s="71"/>
      <c r="F88" s="71"/>
    </row>
    <row r="89" spans="1:6" hidden="1" outlineLevel="1" x14ac:dyDescent="0.2">
      <c r="A89" s="70" t="s">
        <v>739</v>
      </c>
      <c r="B89" s="70"/>
      <c r="C89" s="70"/>
      <c r="D89" s="70"/>
      <c r="E89" s="70"/>
      <c r="F89" s="70"/>
    </row>
    <row r="90" spans="1:6" hidden="1" outlineLevel="1" x14ac:dyDescent="0.2">
      <c r="A90" s="70" t="s">
        <v>740</v>
      </c>
      <c r="B90" s="70"/>
      <c r="C90" s="70"/>
      <c r="D90" s="70"/>
      <c r="E90" s="70"/>
      <c r="F90" s="70"/>
    </row>
    <row r="91" spans="1:6" hidden="1" outlineLevel="1" x14ac:dyDescent="0.2">
      <c r="A91" s="70" t="s">
        <v>741</v>
      </c>
      <c r="B91" s="70"/>
      <c r="C91" s="70"/>
      <c r="D91" s="70"/>
      <c r="E91" s="70"/>
      <c r="F91" s="70"/>
    </row>
    <row r="92" spans="1:6" hidden="1" outlineLevel="1" x14ac:dyDescent="0.2">
      <c r="A92" s="70" t="s">
        <v>742</v>
      </c>
      <c r="B92" s="70"/>
      <c r="C92" s="70"/>
      <c r="D92" s="70"/>
      <c r="E92" s="70"/>
      <c r="F92" s="70"/>
    </row>
    <row r="93" spans="1:6" hidden="1" outlineLevel="1" x14ac:dyDescent="0.2">
      <c r="A93" s="70" t="s">
        <v>743</v>
      </c>
      <c r="B93" s="70"/>
      <c r="C93" s="70"/>
      <c r="D93" s="70"/>
      <c r="E93" s="70"/>
      <c r="F93" s="70"/>
    </row>
    <row r="94" spans="1:6" hidden="1" outlineLevel="1" x14ac:dyDescent="0.2">
      <c r="A94" s="70" t="s">
        <v>744</v>
      </c>
      <c r="B94" s="70"/>
      <c r="C94" s="70"/>
      <c r="D94" s="70"/>
      <c r="E94" s="70"/>
      <c r="F94" s="70"/>
    </row>
    <row r="95" spans="1:6" ht="16.5" hidden="1" outlineLevel="1" x14ac:dyDescent="0.2">
      <c r="A95" s="71" t="s">
        <v>745</v>
      </c>
      <c r="B95" s="71"/>
      <c r="C95" s="71"/>
      <c r="D95" s="71"/>
      <c r="E95" s="71"/>
      <c r="F95" s="71"/>
    </row>
    <row r="96" spans="1:6" hidden="1" outlineLevel="1" x14ac:dyDescent="0.2">
      <c r="A96" s="70" t="s">
        <v>746</v>
      </c>
      <c r="B96" s="70"/>
      <c r="C96" s="70"/>
      <c r="D96" s="70"/>
      <c r="E96" s="70"/>
      <c r="F96" s="70"/>
    </row>
    <row r="97" spans="1:6" hidden="1" outlineLevel="1" x14ac:dyDescent="0.2">
      <c r="A97" s="70" t="s">
        <v>747</v>
      </c>
      <c r="B97" s="70"/>
      <c r="C97" s="70"/>
      <c r="D97" s="70"/>
      <c r="E97" s="70"/>
      <c r="F97" s="70"/>
    </row>
    <row r="98" spans="1:6" ht="42" hidden="1" customHeight="1" outlineLevel="1" x14ac:dyDescent="0.2">
      <c r="A98" s="74"/>
      <c r="B98" s="74"/>
      <c r="C98" s="74"/>
      <c r="D98" s="74"/>
      <c r="E98" s="74"/>
      <c r="F98" s="74"/>
    </row>
    <row r="99" spans="1:6" hidden="1" outlineLevel="1" x14ac:dyDescent="0.2">
      <c r="A99" s="70" t="s">
        <v>748</v>
      </c>
      <c r="B99" s="70"/>
      <c r="C99" s="70"/>
      <c r="D99" s="70"/>
      <c r="E99" s="70"/>
      <c r="F99" s="70"/>
    </row>
    <row r="100" spans="1:6" ht="42" hidden="1" customHeight="1" outlineLevel="1" x14ac:dyDescent="0.2">
      <c r="A100" s="74"/>
      <c r="B100" s="74"/>
      <c r="C100" s="74"/>
      <c r="D100" s="74"/>
      <c r="E100" s="74"/>
      <c r="F100" s="74"/>
    </row>
    <row r="101" spans="1:6" hidden="1" outlineLevel="1" x14ac:dyDescent="0.2">
      <c r="A101" s="70" t="s">
        <v>749</v>
      </c>
      <c r="B101" s="70"/>
      <c r="C101" s="70"/>
      <c r="D101" s="70"/>
      <c r="E101" s="70"/>
      <c r="F101" s="70"/>
    </row>
    <row r="102" spans="1:6" ht="42" hidden="1" customHeight="1" outlineLevel="1" x14ac:dyDescent="0.2">
      <c r="A102" s="74"/>
      <c r="B102" s="74"/>
      <c r="C102" s="74"/>
      <c r="D102" s="74"/>
      <c r="E102" s="74"/>
      <c r="F102" s="74"/>
    </row>
    <row r="103" spans="1:6" hidden="1" outlineLevel="1" x14ac:dyDescent="0.2">
      <c r="A103" s="70" t="s">
        <v>750</v>
      </c>
      <c r="B103" s="70"/>
      <c r="C103" s="70"/>
      <c r="D103" s="70"/>
      <c r="E103" s="70"/>
      <c r="F103" s="70"/>
    </row>
    <row r="104" spans="1:6" ht="16.5" hidden="1" outlineLevel="1" x14ac:dyDescent="0.2">
      <c r="A104" s="71" t="s">
        <v>751</v>
      </c>
      <c r="B104" s="71"/>
      <c r="C104" s="71"/>
      <c r="D104" s="71"/>
      <c r="E104" s="71"/>
      <c r="F104" s="71"/>
    </row>
    <row r="105" spans="1:6" hidden="1" outlineLevel="1" x14ac:dyDescent="0.2">
      <c r="A105" s="70" t="s">
        <v>752</v>
      </c>
      <c r="B105" s="70"/>
      <c r="C105" s="70"/>
      <c r="D105" s="70"/>
      <c r="E105" s="70"/>
      <c r="F105" s="70"/>
    </row>
    <row r="106" spans="1:6" ht="42" hidden="1" customHeight="1" outlineLevel="1" x14ac:dyDescent="0.2">
      <c r="A106" s="74"/>
      <c r="B106" s="74"/>
      <c r="C106" s="74"/>
      <c r="D106" s="74"/>
      <c r="E106" s="74"/>
      <c r="F106" s="74"/>
    </row>
    <row r="107" spans="1:6" hidden="1" outlineLevel="1" x14ac:dyDescent="0.2">
      <c r="A107" s="70" t="s">
        <v>753</v>
      </c>
      <c r="B107" s="70"/>
      <c r="C107" s="70"/>
      <c r="D107" s="70"/>
      <c r="E107" s="70"/>
      <c r="F107" s="70"/>
    </row>
    <row r="108" spans="1:6" hidden="1" outlineLevel="1" x14ac:dyDescent="0.2">
      <c r="A108" s="70" t="s">
        <v>754</v>
      </c>
      <c r="B108" s="70"/>
      <c r="C108" s="70"/>
      <c r="D108" s="70"/>
      <c r="E108" s="70"/>
      <c r="F108" s="70"/>
    </row>
    <row r="109" spans="1:6" hidden="1" outlineLevel="1" x14ac:dyDescent="0.2">
      <c r="A109" s="70" t="s">
        <v>755</v>
      </c>
      <c r="B109" s="70"/>
      <c r="C109" s="70"/>
      <c r="D109" s="70"/>
      <c r="E109" s="70"/>
      <c r="F109" s="70"/>
    </row>
    <row r="110" spans="1:6" ht="16.5" hidden="1" outlineLevel="1" x14ac:dyDescent="0.2">
      <c r="A110" s="71" t="s">
        <v>756</v>
      </c>
      <c r="B110" s="71"/>
      <c r="C110" s="71"/>
      <c r="D110" s="71"/>
      <c r="E110" s="71"/>
      <c r="F110" s="71"/>
    </row>
    <row r="111" spans="1:6" hidden="1" outlineLevel="1" x14ac:dyDescent="0.2">
      <c r="A111" s="70" t="s">
        <v>757</v>
      </c>
      <c r="B111" s="70"/>
      <c r="C111" s="70"/>
      <c r="D111" s="70"/>
      <c r="E111" s="70"/>
      <c r="F111" s="70"/>
    </row>
    <row r="112" spans="1:6" hidden="1" outlineLevel="1" x14ac:dyDescent="0.2">
      <c r="A112" s="70" t="s">
        <v>758</v>
      </c>
      <c r="B112" s="70"/>
      <c r="C112" s="70"/>
      <c r="D112" s="70"/>
      <c r="E112" s="70"/>
      <c r="F112" s="70"/>
    </row>
    <row r="113" spans="1:6" hidden="1" outlineLevel="1" x14ac:dyDescent="0.2">
      <c r="A113" s="70" t="s">
        <v>759</v>
      </c>
      <c r="B113" s="70"/>
      <c r="C113" s="70"/>
      <c r="D113" s="70"/>
      <c r="E113" s="70"/>
      <c r="F113" s="70"/>
    </row>
    <row r="114" spans="1:6" hidden="1" outlineLevel="1" x14ac:dyDescent="0.2">
      <c r="A114" s="70" t="s">
        <v>760</v>
      </c>
      <c r="B114" s="70"/>
      <c r="C114" s="70"/>
      <c r="D114" s="70"/>
      <c r="E114" s="70"/>
      <c r="F114" s="70"/>
    </row>
    <row r="115" spans="1:6" hidden="1" outlineLevel="1" x14ac:dyDescent="0.2">
      <c r="A115" s="70" t="s">
        <v>761</v>
      </c>
      <c r="B115" s="70"/>
      <c r="C115" s="70"/>
      <c r="D115" s="70"/>
      <c r="E115" s="70"/>
      <c r="F115" s="70"/>
    </row>
    <row r="116" spans="1:6" hidden="1" outlineLevel="1" x14ac:dyDescent="0.2">
      <c r="A116" s="70" t="s">
        <v>762</v>
      </c>
      <c r="B116" s="70"/>
      <c r="C116" s="70"/>
      <c r="D116" s="70"/>
      <c r="E116" s="70"/>
      <c r="F116" s="70"/>
    </row>
    <row r="117" spans="1:6" hidden="1" outlineLevel="1" x14ac:dyDescent="0.2">
      <c r="A117" s="70" t="s">
        <v>763</v>
      </c>
      <c r="B117" s="70"/>
      <c r="C117" s="70"/>
      <c r="D117" s="70"/>
      <c r="E117" s="70"/>
      <c r="F117" s="70"/>
    </row>
    <row r="118" spans="1:6" hidden="1" outlineLevel="1" x14ac:dyDescent="0.2">
      <c r="A118" s="70" t="s">
        <v>764</v>
      </c>
      <c r="B118" s="70"/>
      <c r="C118" s="70"/>
      <c r="D118" s="70"/>
      <c r="E118" s="70"/>
      <c r="F118" s="70"/>
    </row>
    <row r="119" spans="1:6" ht="16.5" hidden="1" outlineLevel="1" x14ac:dyDescent="0.2">
      <c r="A119" s="71" t="s">
        <v>765</v>
      </c>
      <c r="B119" s="71"/>
      <c r="C119" s="71"/>
      <c r="D119" s="71"/>
      <c r="E119" s="71"/>
      <c r="F119" s="71"/>
    </row>
    <row r="120" spans="1:6" hidden="1" outlineLevel="1" x14ac:dyDescent="0.2">
      <c r="A120" s="72" t="s">
        <v>766</v>
      </c>
      <c r="B120" s="72"/>
      <c r="C120" s="72"/>
      <c r="D120" s="72"/>
      <c r="E120" s="72"/>
      <c r="F120" s="72"/>
    </row>
    <row r="121" spans="1:6" hidden="1" outlineLevel="1" x14ac:dyDescent="0.2">
      <c r="A121" s="70" t="s">
        <v>767</v>
      </c>
      <c r="B121" s="70"/>
      <c r="C121" s="70"/>
      <c r="D121" s="70"/>
      <c r="E121" s="70"/>
      <c r="F121" s="70"/>
    </row>
    <row r="122" spans="1:6" hidden="1" outlineLevel="1" x14ac:dyDescent="0.2">
      <c r="A122" s="70" t="s">
        <v>768</v>
      </c>
      <c r="B122" s="70"/>
      <c r="C122" s="70"/>
      <c r="D122" s="70"/>
      <c r="E122" s="70"/>
      <c r="F122" s="70"/>
    </row>
    <row r="123" spans="1:6" ht="16.5" hidden="1" outlineLevel="1" x14ac:dyDescent="0.2">
      <c r="A123" s="71" t="s">
        <v>769</v>
      </c>
      <c r="B123" s="71"/>
      <c r="C123" s="71"/>
      <c r="D123" s="71"/>
      <c r="E123" s="71"/>
      <c r="F123" s="71"/>
    </row>
    <row r="124" spans="1:6" hidden="1" outlineLevel="1" x14ac:dyDescent="0.2">
      <c r="A124" s="70" t="s">
        <v>770</v>
      </c>
      <c r="B124" s="70"/>
      <c r="C124" s="70"/>
      <c r="D124" s="70"/>
      <c r="E124" s="70"/>
      <c r="F124" s="70"/>
    </row>
    <row r="125" spans="1:6" hidden="1" outlineLevel="1" x14ac:dyDescent="0.2">
      <c r="A125" s="70" t="s">
        <v>771</v>
      </c>
      <c r="B125" s="70"/>
      <c r="C125" s="70"/>
      <c r="D125" s="70"/>
      <c r="E125" s="70"/>
      <c r="F125" s="70"/>
    </row>
    <row r="126" spans="1:6" hidden="1" outlineLevel="1" x14ac:dyDescent="0.2">
      <c r="A126" s="70" t="s">
        <v>772</v>
      </c>
      <c r="B126" s="70"/>
      <c r="C126" s="70"/>
      <c r="D126" s="70"/>
      <c r="E126" s="70"/>
      <c r="F126" s="70"/>
    </row>
    <row r="127" spans="1:6" hidden="1" outlineLevel="1" x14ac:dyDescent="0.2">
      <c r="A127" s="70" t="s">
        <v>773</v>
      </c>
      <c r="B127" s="70"/>
      <c r="C127" s="70"/>
      <c r="D127" s="70"/>
      <c r="E127" s="70"/>
      <c r="F127" s="70"/>
    </row>
    <row r="128" spans="1:6" hidden="1" outlineLevel="1" x14ac:dyDescent="0.2">
      <c r="A128" s="33"/>
      <c r="B128" s="33"/>
      <c r="C128" s="33"/>
      <c r="D128" s="33"/>
      <c r="E128" s="33"/>
      <c r="F128" s="33"/>
    </row>
    <row r="129" spans="1:6" hidden="1" outlineLevel="1" x14ac:dyDescent="0.2">
      <c r="A129" s="33"/>
      <c r="B129" s="33"/>
      <c r="C129" s="33"/>
      <c r="D129" s="33"/>
      <c r="E129" s="33"/>
      <c r="F129" s="33"/>
    </row>
    <row r="130" spans="1:6" ht="20.25" collapsed="1" x14ac:dyDescent="0.2">
      <c r="A130" s="69" t="s">
        <v>774</v>
      </c>
      <c r="B130" s="69"/>
      <c r="C130" s="69"/>
      <c r="D130" s="69"/>
      <c r="E130" s="69"/>
      <c r="F130" s="69"/>
    </row>
    <row r="131" spans="1:6" hidden="1" outlineLevel="1" x14ac:dyDescent="0.2">
      <c r="A131" s="70" t="s">
        <v>775</v>
      </c>
      <c r="B131" s="70"/>
      <c r="C131" s="70"/>
      <c r="D131" s="70"/>
      <c r="E131" s="70"/>
      <c r="F131" s="70"/>
    </row>
    <row r="132" spans="1:6" ht="16.5" hidden="1" outlineLevel="1" x14ac:dyDescent="0.2">
      <c r="A132" s="71" t="s">
        <v>776</v>
      </c>
      <c r="B132" s="71"/>
      <c r="C132" s="71"/>
      <c r="D132" s="71"/>
      <c r="E132" s="71"/>
      <c r="F132" s="71"/>
    </row>
    <row r="133" spans="1:6" hidden="1" outlineLevel="1" x14ac:dyDescent="0.2">
      <c r="A133" s="70" t="s">
        <v>777</v>
      </c>
      <c r="B133" s="70"/>
      <c r="C133" s="70"/>
      <c r="D133" s="70"/>
      <c r="E133" s="70"/>
      <c r="F133" s="70"/>
    </row>
    <row r="134" spans="1:6" hidden="1" outlineLevel="1" x14ac:dyDescent="0.2">
      <c r="A134" s="70" t="s">
        <v>778</v>
      </c>
      <c r="B134" s="70"/>
      <c r="C134" s="70"/>
      <c r="D134" s="70"/>
      <c r="E134" s="70"/>
      <c r="F134" s="70"/>
    </row>
    <row r="135" spans="1:6" hidden="1" outlineLevel="1" x14ac:dyDescent="0.2">
      <c r="A135" s="70" t="s">
        <v>779</v>
      </c>
      <c r="B135" s="70"/>
      <c r="C135" s="70"/>
      <c r="D135" s="70"/>
      <c r="E135" s="70"/>
      <c r="F135" s="70"/>
    </row>
    <row r="136" spans="1:6" ht="16.5" hidden="1" outlineLevel="1" x14ac:dyDescent="0.2">
      <c r="A136" s="71" t="s">
        <v>780</v>
      </c>
      <c r="B136" s="71"/>
      <c r="C136" s="71"/>
      <c r="D136" s="71"/>
      <c r="E136" s="71"/>
      <c r="F136" s="71"/>
    </row>
    <row r="137" spans="1:6" ht="42" hidden="1" customHeight="1" outlineLevel="1" x14ac:dyDescent="0.2">
      <c r="A137" s="74"/>
      <c r="B137" s="74"/>
      <c r="C137" s="74"/>
      <c r="D137" s="74"/>
      <c r="E137" s="74"/>
      <c r="F137" s="74"/>
    </row>
    <row r="138" spans="1:6" hidden="1" outlineLevel="1" x14ac:dyDescent="0.2">
      <c r="A138" s="70" t="s">
        <v>781</v>
      </c>
      <c r="B138" s="70"/>
      <c r="C138" s="70"/>
      <c r="D138" s="70"/>
      <c r="E138" s="70"/>
      <c r="F138" s="70"/>
    </row>
    <row r="139" spans="1:6" ht="42" hidden="1" customHeight="1" outlineLevel="1" x14ac:dyDescent="0.2">
      <c r="A139" s="74"/>
      <c r="B139" s="74"/>
      <c r="C139" s="74"/>
      <c r="D139" s="74"/>
      <c r="E139" s="74"/>
      <c r="F139" s="74"/>
    </row>
    <row r="140" spans="1:6" hidden="1" outlineLevel="1" x14ac:dyDescent="0.2">
      <c r="A140" s="70" t="s">
        <v>782</v>
      </c>
      <c r="B140" s="70"/>
      <c r="C140" s="70"/>
      <c r="D140" s="70"/>
      <c r="E140" s="70"/>
      <c r="F140" s="70"/>
    </row>
    <row r="141" spans="1:6" hidden="1" outlineLevel="1" x14ac:dyDescent="0.2">
      <c r="A141" s="70" t="s">
        <v>783</v>
      </c>
      <c r="B141" s="70"/>
      <c r="C141" s="70"/>
      <c r="D141" s="70"/>
      <c r="E141" s="70"/>
      <c r="F141" s="70"/>
    </row>
    <row r="142" spans="1:6" hidden="1" outlineLevel="1" x14ac:dyDescent="0.2">
      <c r="A142" s="70" t="s">
        <v>784</v>
      </c>
      <c r="B142" s="70"/>
      <c r="C142" s="70"/>
      <c r="D142" s="70"/>
      <c r="E142" s="70"/>
      <c r="F142" s="70"/>
    </row>
    <row r="143" spans="1:6" hidden="1" outlineLevel="1" x14ac:dyDescent="0.2">
      <c r="A143" s="70" t="s">
        <v>785</v>
      </c>
      <c r="B143" s="70"/>
      <c r="C143" s="70"/>
      <c r="D143" s="70"/>
      <c r="E143" s="70"/>
      <c r="F143" s="70"/>
    </row>
    <row r="144" spans="1:6" hidden="1" outlineLevel="1" x14ac:dyDescent="0.2">
      <c r="A144" s="70" t="s">
        <v>786</v>
      </c>
      <c r="B144" s="70"/>
      <c r="C144" s="70"/>
      <c r="D144" s="70"/>
      <c r="E144" s="70"/>
      <c r="F144" s="70"/>
    </row>
    <row r="145" spans="1:6" ht="16.5" hidden="1" outlineLevel="1" x14ac:dyDescent="0.2">
      <c r="A145" s="71" t="s">
        <v>787</v>
      </c>
      <c r="B145" s="71"/>
      <c r="C145" s="71"/>
      <c r="D145" s="71"/>
      <c r="E145" s="71"/>
      <c r="F145" s="71"/>
    </row>
    <row r="146" spans="1:6" hidden="1" outlineLevel="1" x14ac:dyDescent="0.2">
      <c r="A146" s="70" t="s">
        <v>788</v>
      </c>
      <c r="B146" s="70"/>
      <c r="C146" s="70"/>
      <c r="D146" s="70"/>
      <c r="E146" s="70"/>
      <c r="F146" s="70"/>
    </row>
    <row r="147" spans="1:6" hidden="1" outlineLevel="1" x14ac:dyDescent="0.2">
      <c r="A147" s="70" t="s">
        <v>789</v>
      </c>
      <c r="B147" s="70"/>
      <c r="C147" s="70"/>
      <c r="D147" s="70"/>
      <c r="E147" s="70"/>
      <c r="F147" s="70"/>
    </row>
    <row r="148" spans="1:6" hidden="1" outlineLevel="1" x14ac:dyDescent="0.2">
      <c r="A148" s="70" t="s">
        <v>790</v>
      </c>
      <c r="B148" s="70"/>
      <c r="C148" s="70"/>
      <c r="D148" s="70"/>
      <c r="E148" s="70"/>
      <c r="F148" s="70"/>
    </row>
    <row r="149" spans="1:6" hidden="1" outlineLevel="1" x14ac:dyDescent="0.2">
      <c r="A149" s="70" t="s">
        <v>791</v>
      </c>
      <c r="B149" s="70"/>
      <c r="C149" s="70"/>
      <c r="D149" s="70"/>
      <c r="E149" s="70"/>
      <c r="F149" s="70"/>
    </row>
    <row r="150" spans="1:6" hidden="1" outlineLevel="1" x14ac:dyDescent="0.2">
      <c r="A150" s="70" t="s">
        <v>792</v>
      </c>
      <c r="B150" s="70"/>
      <c r="C150" s="70"/>
      <c r="D150" s="70"/>
      <c r="E150" s="70"/>
      <c r="F150" s="70"/>
    </row>
    <row r="151" spans="1:6" hidden="1" outlineLevel="1" x14ac:dyDescent="0.2">
      <c r="A151" s="70" t="s">
        <v>793</v>
      </c>
      <c r="B151" s="70"/>
      <c r="C151" s="70"/>
      <c r="D151" s="70"/>
      <c r="E151" s="70"/>
      <c r="F151" s="70"/>
    </row>
    <row r="152" spans="1:6" hidden="1" outlineLevel="1" x14ac:dyDescent="0.2">
      <c r="A152" s="72" t="s">
        <v>794</v>
      </c>
      <c r="B152" s="72"/>
      <c r="C152" s="72"/>
      <c r="D152" s="72"/>
      <c r="E152" s="72"/>
      <c r="F152" s="72"/>
    </row>
    <row r="153" spans="1:6" ht="66" hidden="1" customHeight="1" outlineLevel="1" x14ac:dyDescent="0.2">
      <c r="A153" s="74"/>
      <c r="B153" s="74"/>
      <c r="C153" s="74"/>
      <c r="D153" s="74"/>
      <c r="E153" s="74"/>
      <c r="F153" s="74"/>
    </row>
    <row r="154" spans="1:6" hidden="1" outlineLevel="1" x14ac:dyDescent="0.2">
      <c r="A154" s="70" t="s">
        <v>795</v>
      </c>
      <c r="B154" s="70"/>
      <c r="C154" s="70"/>
      <c r="D154" s="70"/>
      <c r="E154" s="70"/>
      <c r="F154" s="70"/>
    </row>
    <row r="155" spans="1:6" hidden="1" outlineLevel="1" x14ac:dyDescent="0.2">
      <c r="A155" s="70" t="s">
        <v>796</v>
      </c>
      <c r="B155" s="70"/>
      <c r="C155" s="70"/>
      <c r="D155" s="70"/>
      <c r="E155" s="70"/>
      <c r="F155" s="70"/>
    </row>
    <row r="156" spans="1:6" hidden="1" outlineLevel="1" x14ac:dyDescent="0.2">
      <c r="A156" s="70" t="s">
        <v>797</v>
      </c>
      <c r="B156" s="70"/>
      <c r="C156" s="70"/>
      <c r="D156" s="70"/>
      <c r="E156" s="70"/>
      <c r="F156" s="70"/>
    </row>
    <row r="157" spans="1:6" ht="16.5" hidden="1" outlineLevel="1" x14ac:dyDescent="0.2">
      <c r="A157" s="71" t="s">
        <v>798</v>
      </c>
      <c r="B157" s="71"/>
      <c r="C157" s="71"/>
      <c r="D157" s="71"/>
      <c r="E157" s="71"/>
      <c r="F157" s="71"/>
    </row>
    <row r="158" spans="1:6" hidden="1" outlineLevel="1" x14ac:dyDescent="0.2">
      <c r="A158" s="70" t="s">
        <v>799</v>
      </c>
      <c r="B158" s="70"/>
      <c r="C158" s="70"/>
      <c r="D158" s="70"/>
      <c r="E158" s="70"/>
      <c r="F158" s="70"/>
    </row>
    <row r="159" spans="1:6" hidden="1" outlineLevel="1" x14ac:dyDescent="0.2">
      <c r="A159" s="70" t="s">
        <v>800</v>
      </c>
      <c r="B159" s="70"/>
      <c r="C159" s="70"/>
      <c r="D159" s="70"/>
      <c r="E159" s="70"/>
      <c r="F159" s="70"/>
    </row>
    <row r="160" spans="1:6" hidden="1" outlineLevel="1" x14ac:dyDescent="0.2">
      <c r="A160" s="70" t="s">
        <v>801</v>
      </c>
      <c r="B160" s="70"/>
      <c r="C160" s="70"/>
      <c r="D160" s="70"/>
      <c r="E160" s="70"/>
      <c r="F160" s="70"/>
    </row>
    <row r="161" spans="1:6" hidden="1" outlineLevel="1" x14ac:dyDescent="0.2">
      <c r="A161" s="70" t="s">
        <v>802</v>
      </c>
      <c r="B161" s="70"/>
      <c r="C161" s="70"/>
      <c r="D161" s="70"/>
      <c r="E161" s="70"/>
      <c r="F161" s="70"/>
    </row>
    <row r="162" spans="1:6" hidden="1" outlineLevel="1" x14ac:dyDescent="0.2">
      <c r="A162" s="70" t="s">
        <v>803</v>
      </c>
      <c r="B162" s="70"/>
      <c r="C162" s="70"/>
      <c r="D162" s="70"/>
      <c r="E162" s="70"/>
      <c r="F162" s="70"/>
    </row>
    <row r="163" spans="1:6" hidden="1" outlineLevel="1" x14ac:dyDescent="0.2">
      <c r="A163" s="70" t="s">
        <v>804</v>
      </c>
      <c r="B163" s="70"/>
      <c r="C163" s="70"/>
      <c r="D163" s="70"/>
      <c r="E163" s="70"/>
      <c r="F163" s="70"/>
    </row>
    <row r="164" spans="1:6" hidden="1" outlineLevel="1" x14ac:dyDescent="0.2">
      <c r="A164" s="70" t="s">
        <v>805</v>
      </c>
      <c r="B164" s="70"/>
      <c r="C164" s="70"/>
      <c r="D164" s="70"/>
      <c r="E164" s="70"/>
      <c r="F164" s="70"/>
    </row>
    <row r="165" spans="1:6" hidden="1" outlineLevel="1" x14ac:dyDescent="0.2">
      <c r="A165" s="70" t="s">
        <v>806</v>
      </c>
      <c r="B165" s="70"/>
      <c r="C165" s="70"/>
      <c r="D165" s="70"/>
      <c r="E165" s="70"/>
      <c r="F165" s="70"/>
    </row>
    <row r="166" spans="1:6" ht="16.5" hidden="1" outlineLevel="1" x14ac:dyDescent="0.2">
      <c r="A166" s="71" t="s">
        <v>807</v>
      </c>
      <c r="B166" s="71"/>
      <c r="C166" s="71"/>
      <c r="D166" s="71"/>
      <c r="E166" s="71"/>
      <c r="F166" s="71"/>
    </row>
    <row r="167" spans="1:6" ht="42" hidden="1" customHeight="1" outlineLevel="1" x14ac:dyDescent="0.2">
      <c r="A167" s="74"/>
      <c r="B167" s="74"/>
      <c r="C167" s="74"/>
      <c r="D167" s="74"/>
      <c r="E167" s="74"/>
      <c r="F167" s="74"/>
    </row>
    <row r="168" spans="1:6" hidden="1" outlineLevel="1" x14ac:dyDescent="0.2">
      <c r="A168" s="70" t="s">
        <v>808</v>
      </c>
      <c r="B168" s="70"/>
      <c r="C168" s="70"/>
      <c r="D168" s="70"/>
      <c r="E168" s="70"/>
      <c r="F168" s="70"/>
    </row>
    <row r="169" spans="1:6" hidden="1" outlineLevel="1" x14ac:dyDescent="0.2">
      <c r="A169" s="70" t="s">
        <v>809</v>
      </c>
      <c r="B169" s="70"/>
      <c r="C169" s="70"/>
      <c r="D169" s="70"/>
      <c r="E169" s="70"/>
      <c r="F169" s="70"/>
    </row>
    <row r="170" spans="1:6" hidden="1" outlineLevel="1" x14ac:dyDescent="0.2">
      <c r="A170" s="70" t="s">
        <v>810</v>
      </c>
      <c r="B170" s="70"/>
      <c r="C170" s="70"/>
      <c r="D170" s="70"/>
      <c r="E170" s="70"/>
      <c r="F170" s="70"/>
    </row>
    <row r="171" spans="1:6" hidden="1" outlineLevel="1" x14ac:dyDescent="0.2">
      <c r="A171" s="70" t="s">
        <v>811</v>
      </c>
      <c r="B171" s="70"/>
      <c r="C171" s="70"/>
      <c r="D171" s="70"/>
      <c r="E171" s="70"/>
      <c r="F171" s="70"/>
    </row>
    <row r="172" spans="1:6" hidden="1" outlineLevel="1" x14ac:dyDescent="0.2">
      <c r="A172" s="70" t="s">
        <v>812</v>
      </c>
      <c r="B172" s="70"/>
      <c r="C172" s="70"/>
      <c r="D172" s="70"/>
      <c r="E172" s="70"/>
      <c r="F172" s="70"/>
    </row>
    <row r="173" spans="1:6" hidden="1" outlineLevel="1" x14ac:dyDescent="0.2">
      <c r="A173" s="33"/>
      <c r="B173" s="33"/>
      <c r="C173" s="33"/>
      <c r="D173" s="33"/>
      <c r="E173" s="33"/>
      <c r="F173" s="33"/>
    </row>
    <row r="174" spans="1:6" hidden="1" outlineLevel="1" x14ac:dyDescent="0.2">
      <c r="A174" s="33"/>
      <c r="B174" s="33"/>
      <c r="C174" s="33"/>
      <c r="D174" s="33"/>
      <c r="E174" s="33"/>
      <c r="F174" s="33"/>
    </row>
    <row r="175" spans="1:6" ht="20.25" collapsed="1" x14ac:dyDescent="0.2">
      <c r="A175" s="69" t="s">
        <v>813</v>
      </c>
      <c r="B175" s="69"/>
      <c r="C175" s="69"/>
      <c r="D175" s="69"/>
      <c r="E175" s="69"/>
      <c r="F175" s="69"/>
    </row>
    <row r="176" spans="1:6" hidden="1" outlineLevel="1" x14ac:dyDescent="0.2">
      <c r="A176" s="70" t="s">
        <v>814</v>
      </c>
      <c r="B176" s="70"/>
      <c r="C176" s="70"/>
      <c r="D176" s="70"/>
      <c r="E176" s="70"/>
      <c r="F176" s="70"/>
    </row>
    <row r="177" spans="1:6" hidden="1" outlineLevel="1" x14ac:dyDescent="0.2">
      <c r="A177" s="70" t="s">
        <v>815</v>
      </c>
      <c r="B177" s="70"/>
      <c r="C177" s="70"/>
      <c r="D177" s="70"/>
      <c r="E177" s="70"/>
      <c r="F177" s="70"/>
    </row>
    <row r="178" spans="1:6" hidden="1" outlineLevel="1" x14ac:dyDescent="0.2">
      <c r="A178" s="70" t="s">
        <v>816</v>
      </c>
      <c r="B178" s="70"/>
      <c r="C178" s="70"/>
      <c r="D178" s="70"/>
      <c r="E178" s="70"/>
      <c r="F178" s="70"/>
    </row>
    <row r="179" spans="1:6" ht="19.5" hidden="1" outlineLevel="1" x14ac:dyDescent="0.2">
      <c r="A179" s="75" t="s">
        <v>817</v>
      </c>
      <c r="B179" s="75"/>
      <c r="C179" s="75"/>
      <c r="D179" s="75"/>
      <c r="E179" s="75"/>
      <c r="F179" s="75"/>
    </row>
    <row r="180" spans="1:6" hidden="1" outlineLevel="1" x14ac:dyDescent="0.2">
      <c r="A180" s="70" t="s">
        <v>818</v>
      </c>
      <c r="B180" s="70"/>
      <c r="C180" s="70"/>
      <c r="D180" s="70"/>
      <c r="E180" s="70"/>
      <c r="F180" s="70"/>
    </row>
    <row r="181" spans="1:6" hidden="1" outlineLevel="1" x14ac:dyDescent="0.2">
      <c r="A181" s="70" t="s">
        <v>819</v>
      </c>
      <c r="B181" s="70"/>
      <c r="C181" s="70"/>
      <c r="D181" s="70"/>
      <c r="E181" s="70"/>
      <c r="F181" s="70"/>
    </row>
    <row r="182" spans="1:6" ht="16.5" hidden="1" outlineLevel="1" x14ac:dyDescent="0.2">
      <c r="A182" s="71" t="s">
        <v>820</v>
      </c>
      <c r="B182" s="71"/>
      <c r="C182" s="71"/>
      <c r="D182" s="71"/>
      <c r="E182" s="71"/>
      <c r="F182" s="71"/>
    </row>
    <row r="183" spans="1:6" ht="42" hidden="1" customHeight="1" outlineLevel="1" x14ac:dyDescent="0.2">
      <c r="A183" s="74"/>
      <c r="B183" s="74"/>
      <c r="C183" s="74"/>
      <c r="D183" s="74"/>
      <c r="E183" s="74"/>
      <c r="F183" s="74"/>
    </row>
    <row r="184" spans="1:6" hidden="1" outlineLevel="1" x14ac:dyDescent="0.2">
      <c r="A184" s="70" t="s">
        <v>821</v>
      </c>
      <c r="B184" s="70"/>
      <c r="C184" s="70"/>
      <c r="D184" s="70"/>
      <c r="E184" s="70"/>
      <c r="F184" s="70"/>
    </row>
    <row r="185" spans="1:6" ht="66" hidden="1" customHeight="1" outlineLevel="1" x14ac:dyDescent="0.2">
      <c r="A185" s="74"/>
      <c r="B185" s="74"/>
      <c r="C185" s="74"/>
      <c r="D185" s="74"/>
      <c r="E185" s="74"/>
      <c r="F185" s="74"/>
    </row>
    <row r="186" spans="1:6" hidden="1" outlineLevel="1" x14ac:dyDescent="0.2">
      <c r="A186" s="70" t="s">
        <v>822</v>
      </c>
      <c r="B186" s="70"/>
      <c r="C186" s="70"/>
      <c r="D186" s="70"/>
      <c r="E186" s="70"/>
      <c r="F186" s="70"/>
    </row>
    <row r="187" spans="1:6" hidden="1" outlineLevel="1" x14ac:dyDescent="0.2">
      <c r="A187" s="70" t="s">
        <v>823</v>
      </c>
      <c r="B187" s="70"/>
      <c r="C187" s="70"/>
      <c r="D187" s="70"/>
      <c r="E187" s="70"/>
      <c r="F187" s="70"/>
    </row>
    <row r="188" spans="1:6" ht="16.5" hidden="1" outlineLevel="1" x14ac:dyDescent="0.2">
      <c r="A188" s="71" t="s">
        <v>824</v>
      </c>
      <c r="B188" s="71"/>
      <c r="C188" s="71"/>
      <c r="D188" s="71"/>
      <c r="E188" s="71"/>
      <c r="F188" s="71"/>
    </row>
    <row r="189" spans="1:6" hidden="1" outlineLevel="1" x14ac:dyDescent="0.2">
      <c r="A189" s="70" t="s">
        <v>825</v>
      </c>
      <c r="B189" s="70"/>
      <c r="C189" s="70"/>
      <c r="D189" s="70"/>
      <c r="E189" s="70"/>
      <c r="F189" s="70"/>
    </row>
    <row r="190" spans="1:6" hidden="1" outlineLevel="1" x14ac:dyDescent="0.2">
      <c r="A190" s="70" t="s">
        <v>826</v>
      </c>
      <c r="B190" s="70"/>
      <c r="C190" s="70"/>
      <c r="D190" s="70"/>
      <c r="E190" s="70"/>
      <c r="F190" s="70"/>
    </row>
    <row r="191" spans="1:6" hidden="1" outlineLevel="1" x14ac:dyDescent="0.2">
      <c r="A191" s="70" t="s">
        <v>827</v>
      </c>
      <c r="B191" s="70"/>
      <c r="C191" s="70"/>
      <c r="D191" s="70"/>
      <c r="E191" s="70"/>
      <c r="F191" s="70"/>
    </row>
    <row r="192" spans="1:6" ht="42" hidden="1" customHeight="1" outlineLevel="1" x14ac:dyDescent="0.2">
      <c r="A192" s="74"/>
      <c r="B192" s="74"/>
      <c r="C192" s="74"/>
      <c r="D192" s="74"/>
      <c r="E192" s="74"/>
      <c r="F192" s="74"/>
    </row>
    <row r="193" spans="1:6" hidden="1" outlineLevel="1" x14ac:dyDescent="0.2">
      <c r="A193" s="70" t="s">
        <v>828</v>
      </c>
      <c r="B193" s="70"/>
      <c r="C193" s="70"/>
      <c r="D193" s="70"/>
      <c r="E193" s="70"/>
      <c r="F193" s="70"/>
    </row>
    <row r="194" spans="1:6" hidden="1" outlineLevel="1" x14ac:dyDescent="0.2">
      <c r="A194" s="70" t="s">
        <v>829</v>
      </c>
      <c r="B194" s="70"/>
      <c r="C194" s="70"/>
      <c r="D194" s="70"/>
      <c r="E194" s="70"/>
      <c r="F194" s="70"/>
    </row>
    <row r="195" spans="1:6" hidden="1" outlineLevel="1" x14ac:dyDescent="0.2">
      <c r="A195" s="72" t="s">
        <v>830</v>
      </c>
      <c r="B195" s="72"/>
      <c r="C195" s="72"/>
      <c r="D195" s="72"/>
      <c r="E195" s="72"/>
      <c r="F195" s="72"/>
    </row>
    <row r="196" spans="1:6" hidden="1" outlineLevel="1" x14ac:dyDescent="0.2">
      <c r="A196" s="70" t="s">
        <v>831</v>
      </c>
      <c r="B196" s="70"/>
      <c r="C196" s="70"/>
      <c r="D196" s="70"/>
      <c r="E196" s="70"/>
      <c r="F196" s="70"/>
    </row>
    <row r="197" spans="1:6" hidden="1" outlineLevel="1" x14ac:dyDescent="0.2">
      <c r="A197" s="70" t="s">
        <v>832</v>
      </c>
      <c r="B197" s="70"/>
      <c r="C197" s="70"/>
      <c r="D197" s="70"/>
      <c r="E197" s="70"/>
      <c r="F197" s="70"/>
    </row>
    <row r="198" spans="1:6" ht="16.5" hidden="1" outlineLevel="1" x14ac:dyDescent="0.2">
      <c r="A198" s="71" t="s">
        <v>833</v>
      </c>
      <c r="B198" s="71"/>
      <c r="C198" s="71"/>
      <c r="D198" s="71"/>
      <c r="E198" s="71"/>
      <c r="F198" s="71"/>
    </row>
    <row r="199" spans="1:6" hidden="1" outlineLevel="1" x14ac:dyDescent="0.2">
      <c r="A199" s="70" t="s">
        <v>834</v>
      </c>
      <c r="B199" s="70"/>
      <c r="C199" s="70"/>
      <c r="D199" s="70"/>
      <c r="E199" s="70"/>
      <c r="F199" s="70"/>
    </row>
    <row r="200" spans="1:6" hidden="1" outlineLevel="1" x14ac:dyDescent="0.2">
      <c r="A200" s="70" t="s">
        <v>835</v>
      </c>
      <c r="B200" s="70"/>
      <c r="C200" s="70"/>
      <c r="D200" s="70"/>
      <c r="E200" s="70"/>
      <c r="F200" s="70"/>
    </row>
    <row r="201" spans="1:6" ht="42" hidden="1" customHeight="1" outlineLevel="1" x14ac:dyDescent="0.2">
      <c r="A201" s="74"/>
      <c r="B201" s="74"/>
      <c r="C201" s="74"/>
      <c r="D201" s="74"/>
      <c r="E201" s="74"/>
      <c r="F201" s="74"/>
    </row>
    <row r="202" spans="1:6" hidden="1" outlineLevel="1" x14ac:dyDescent="0.2">
      <c r="A202" s="70" t="s">
        <v>836</v>
      </c>
      <c r="B202" s="70"/>
      <c r="C202" s="70"/>
      <c r="D202" s="70"/>
      <c r="E202" s="70"/>
      <c r="F202" s="70"/>
    </row>
    <row r="203" spans="1:6" ht="42" hidden="1" customHeight="1" outlineLevel="1" x14ac:dyDescent="0.2">
      <c r="A203" s="74"/>
      <c r="B203" s="74"/>
      <c r="C203" s="74"/>
      <c r="D203" s="74"/>
      <c r="E203" s="74"/>
      <c r="F203" s="74"/>
    </row>
    <row r="204" spans="1:6" hidden="1" outlineLevel="1" x14ac:dyDescent="0.2">
      <c r="A204" s="70" t="s">
        <v>837</v>
      </c>
      <c r="B204" s="70"/>
      <c r="C204" s="70"/>
      <c r="D204" s="70"/>
      <c r="E204" s="70"/>
      <c r="F204" s="70"/>
    </row>
    <row r="205" spans="1:6" ht="66" hidden="1" customHeight="1" outlineLevel="1" x14ac:dyDescent="0.2">
      <c r="A205" s="74"/>
      <c r="B205" s="74"/>
      <c r="C205" s="74"/>
      <c r="D205" s="74"/>
      <c r="E205" s="74"/>
      <c r="F205" s="74"/>
    </row>
    <row r="206" spans="1:6" hidden="1" outlineLevel="1" x14ac:dyDescent="0.2">
      <c r="A206" s="70" t="s">
        <v>838</v>
      </c>
      <c r="B206" s="70"/>
      <c r="C206" s="70"/>
      <c r="D206" s="70"/>
      <c r="E206" s="70"/>
      <c r="F206" s="70"/>
    </row>
    <row r="207" spans="1:6" ht="66" hidden="1" customHeight="1" outlineLevel="1" x14ac:dyDescent="0.2">
      <c r="A207" s="74"/>
      <c r="B207" s="74"/>
      <c r="C207" s="74"/>
      <c r="D207" s="74"/>
      <c r="E207" s="74"/>
      <c r="F207" s="74"/>
    </row>
    <row r="208" spans="1:6" hidden="1" outlineLevel="1" x14ac:dyDescent="0.2">
      <c r="A208" s="70" t="s">
        <v>839</v>
      </c>
      <c r="B208" s="70"/>
      <c r="C208" s="70"/>
      <c r="D208" s="70"/>
      <c r="E208" s="70"/>
      <c r="F208" s="70"/>
    </row>
    <row r="209" spans="1:6" ht="16.5" hidden="1" outlineLevel="1" x14ac:dyDescent="0.2">
      <c r="A209" s="71" t="s">
        <v>840</v>
      </c>
      <c r="B209" s="71"/>
      <c r="C209" s="71"/>
      <c r="D209" s="71"/>
      <c r="E209" s="71"/>
      <c r="F209" s="71"/>
    </row>
    <row r="210" spans="1:6" hidden="1" outlineLevel="1" x14ac:dyDescent="0.2">
      <c r="A210" s="70" t="s">
        <v>841</v>
      </c>
      <c r="B210" s="70"/>
      <c r="C210" s="70"/>
      <c r="D210" s="70"/>
      <c r="E210" s="70"/>
      <c r="F210" s="70"/>
    </row>
    <row r="211" spans="1:6" ht="42" hidden="1" customHeight="1" outlineLevel="1" x14ac:dyDescent="0.2">
      <c r="A211" s="74"/>
      <c r="B211" s="74"/>
      <c r="C211" s="74"/>
      <c r="D211" s="74"/>
      <c r="E211" s="74"/>
      <c r="F211" s="74"/>
    </row>
    <row r="212" spans="1:6" hidden="1" outlineLevel="1" x14ac:dyDescent="0.2">
      <c r="A212" s="70" t="s">
        <v>842</v>
      </c>
      <c r="B212" s="70"/>
      <c r="C212" s="70"/>
      <c r="D212" s="70"/>
      <c r="E212" s="70"/>
      <c r="F212" s="70"/>
    </row>
    <row r="213" spans="1:6" hidden="1" outlineLevel="1" x14ac:dyDescent="0.2">
      <c r="A213" s="70" t="s">
        <v>843</v>
      </c>
      <c r="B213" s="70"/>
      <c r="C213" s="70"/>
      <c r="D213" s="70"/>
      <c r="E213" s="70"/>
      <c r="F213" s="70"/>
    </row>
    <row r="214" spans="1:6" ht="66" hidden="1" customHeight="1" outlineLevel="1" x14ac:dyDescent="0.2">
      <c r="A214" s="74"/>
      <c r="B214" s="74"/>
      <c r="C214" s="74"/>
      <c r="D214" s="74"/>
      <c r="E214" s="74"/>
      <c r="F214" s="74"/>
    </row>
    <row r="215" spans="1:6" hidden="1" outlineLevel="1" x14ac:dyDescent="0.2">
      <c r="A215" s="70" t="s">
        <v>844</v>
      </c>
      <c r="B215" s="70"/>
      <c r="C215" s="70"/>
      <c r="D215" s="70"/>
      <c r="E215" s="70"/>
      <c r="F215" s="70"/>
    </row>
    <row r="216" spans="1:6" hidden="1" outlineLevel="1" x14ac:dyDescent="0.2">
      <c r="A216" s="70" t="s">
        <v>845</v>
      </c>
      <c r="B216" s="70"/>
      <c r="C216" s="70"/>
      <c r="D216" s="70"/>
      <c r="E216" s="70"/>
      <c r="F216" s="70"/>
    </row>
    <row r="217" spans="1:6" hidden="1" outlineLevel="1" x14ac:dyDescent="0.2">
      <c r="A217" s="70" t="s">
        <v>846</v>
      </c>
      <c r="B217" s="70"/>
      <c r="C217" s="70"/>
      <c r="D217" s="70"/>
      <c r="E217" s="70"/>
      <c r="F217" s="70"/>
    </row>
    <row r="218" spans="1:6" hidden="1" outlineLevel="1" x14ac:dyDescent="0.2">
      <c r="A218" s="70" t="s">
        <v>847</v>
      </c>
      <c r="B218" s="70"/>
      <c r="C218" s="70"/>
      <c r="D218" s="70"/>
      <c r="E218" s="70"/>
      <c r="F218" s="70"/>
    </row>
    <row r="219" spans="1:6" ht="16.5" hidden="1" outlineLevel="1" x14ac:dyDescent="0.2">
      <c r="A219" s="71" t="s">
        <v>848</v>
      </c>
      <c r="B219" s="71"/>
      <c r="C219" s="71"/>
      <c r="D219" s="71"/>
      <c r="E219" s="71"/>
      <c r="F219" s="71"/>
    </row>
    <row r="220" spans="1:6" hidden="1" outlineLevel="1" x14ac:dyDescent="0.2">
      <c r="A220" s="70" t="s">
        <v>849</v>
      </c>
      <c r="B220" s="70"/>
      <c r="C220" s="70"/>
      <c r="D220" s="70"/>
      <c r="E220" s="70"/>
      <c r="F220" s="70"/>
    </row>
    <row r="221" spans="1:6" hidden="1" outlineLevel="1" x14ac:dyDescent="0.2">
      <c r="A221" s="70" t="s">
        <v>850</v>
      </c>
      <c r="B221" s="70"/>
      <c r="C221" s="70"/>
      <c r="D221" s="70"/>
      <c r="E221" s="70"/>
      <c r="F221" s="70"/>
    </row>
    <row r="222" spans="1:6" hidden="1" outlineLevel="1" x14ac:dyDescent="0.2">
      <c r="A222" s="70" t="s">
        <v>851</v>
      </c>
      <c r="B222" s="70"/>
      <c r="C222" s="70"/>
      <c r="D222" s="70"/>
      <c r="E222" s="70"/>
      <c r="F222" s="70"/>
    </row>
    <row r="223" spans="1:6" ht="42" hidden="1" customHeight="1" outlineLevel="1" x14ac:dyDescent="0.2">
      <c r="A223" s="74"/>
      <c r="B223" s="74"/>
      <c r="C223" s="74"/>
      <c r="D223" s="74"/>
      <c r="E223" s="74"/>
      <c r="F223" s="74"/>
    </row>
    <row r="224" spans="1:6" hidden="1" outlineLevel="1" x14ac:dyDescent="0.2">
      <c r="A224" s="70" t="s">
        <v>852</v>
      </c>
      <c r="B224" s="70"/>
      <c r="C224" s="70"/>
      <c r="D224" s="70"/>
      <c r="E224" s="70"/>
      <c r="F224" s="70"/>
    </row>
    <row r="225" spans="1:6" hidden="1" outlineLevel="1" x14ac:dyDescent="0.2">
      <c r="A225" s="70" t="s">
        <v>853</v>
      </c>
      <c r="B225" s="70"/>
      <c r="C225" s="70"/>
      <c r="D225" s="70"/>
      <c r="E225" s="70"/>
      <c r="F225" s="70"/>
    </row>
    <row r="226" spans="1:6" hidden="1" outlineLevel="1" x14ac:dyDescent="0.2">
      <c r="A226" s="70" t="s">
        <v>854</v>
      </c>
      <c r="B226" s="70"/>
      <c r="C226" s="70"/>
      <c r="D226" s="70"/>
      <c r="E226" s="70"/>
      <c r="F226" s="70"/>
    </row>
    <row r="227" spans="1:6" hidden="1" outlineLevel="1" x14ac:dyDescent="0.2">
      <c r="A227" s="70" t="s">
        <v>855</v>
      </c>
      <c r="B227" s="70"/>
      <c r="C227" s="70"/>
      <c r="D227" s="70"/>
      <c r="E227" s="70"/>
      <c r="F227" s="70"/>
    </row>
    <row r="228" spans="1:6" hidden="1" outlineLevel="1" x14ac:dyDescent="0.2">
      <c r="A228" s="70" t="s">
        <v>856</v>
      </c>
      <c r="B228" s="70"/>
      <c r="C228" s="70"/>
      <c r="D228" s="70"/>
      <c r="E228" s="70"/>
      <c r="F228" s="70"/>
    </row>
    <row r="229" spans="1:6" hidden="1" outlineLevel="1" x14ac:dyDescent="0.2">
      <c r="A229" s="70" t="s">
        <v>857</v>
      </c>
      <c r="B229" s="70"/>
      <c r="C229" s="70"/>
      <c r="D229" s="70"/>
      <c r="E229" s="70"/>
      <c r="F229" s="70"/>
    </row>
    <row r="230" spans="1:6" ht="16.5" hidden="1" outlineLevel="1" x14ac:dyDescent="0.2">
      <c r="A230" s="71" t="s">
        <v>858</v>
      </c>
      <c r="B230" s="71"/>
      <c r="C230" s="71"/>
      <c r="D230" s="71"/>
      <c r="E230" s="71"/>
      <c r="F230" s="71"/>
    </row>
    <row r="231" spans="1:6" hidden="1" outlineLevel="1" x14ac:dyDescent="0.2">
      <c r="A231" s="70" t="s">
        <v>859</v>
      </c>
      <c r="B231" s="70"/>
      <c r="C231" s="70"/>
      <c r="D231" s="70"/>
      <c r="E231" s="70"/>
      <c r="F231" s="70"/>
    </row>
    <row r="232" spans="1:6" ht="66" hidden="1" customHeight="1" outlineLevel="1" x14ac:dyDescent="0.2">
      <c r="A232" s="74"/>
      <c r="B232" s="74"/>
      <c r="C232" s="74"/>
      <c r="D232" s="74"/>
      <c r="E232" s="74"/>
      <c r="F232" s="74"/>
    </row>
    <row r="233" spans="1:6" hidden="1" outlineLevel="1" x14ac:dyDescent="0.2">
      <c r="A233" s="70" t="s">
        <v>860</v>
      </c>
      <c r="B233" s="70"/>
      <c r="C233" s="70"/>
      <c r="D233" s="70"/>
      <c r="E233" s="70"/>
      <c r="F233" s="70"/>
    </row>
    <row r="234" spans="1:6" hidden="1" outlineLevel="1" x14ac:dyDescent="0.2">
      <c r="A234" s="70" t="s">
        <v>861</v>
      </c>
      <c r="B234" s="70"/>
      <c r="C234" s="70"/>
      <c r="D234" s="70"/>
      <c r="E234" s="70"/>
      <c r="F234" s="70"/>
    </row>
    <row r="235" spans="1:6" ht="66" hidden="1" customHeight="1" outlineLevel="1" x14ac:dyDescent="0.2">
      <c r="A235" s="74"/>
      <c r="B235" s="74"/>
      <c r="C235" s="74"/>
      <c r="D235" s="74"/>
      <c r="E235" s="74"/>
      <c r="F235" s="74"/>
    </row>
    <row r="236" spans="1:6" hidden="1" outlineLevel="1" x14ac:dyDescent="0.2">
      <c r="A236" s="70" t="s">
        <v>862</v>
      </c>
      <c r="B236" s="70"/>
      <c r="C236" s="70"/>
      <c r="D236" s="70"/>
      <c r="E236" s="70"/>
      <c r="F236" s="70"/>
    </row>
    <row r="237" spans="1:6" ht="16.5" hidden="1" outlineLevel="1" x14ac:dyDescent="0.2">
      <c r="A237" s="71" t="s">
        <v>863</v>
      </c>
      <c r="B237" s="71"/>
      <c r="C237" s="71"/>
      <c r="D237" s="71"/>
      <c r="E237" s="71"/>
      <c r="F237" s="71"/>
    </row>
    <row r="238" spans="1:6" ht="66" hidden="1" customHeight="1" outlineLevel="1" x14ac:dyDescent="0.2">
      <c r="A238" s="74"/>
      <c r="B238" s="74"/>
      <c r="C238" s="74"/>
      <c r="D238" s="74"/>
      <c r="E238" s="74"/>
      <c r="F238" s="74"/>
    </row>
    <row r="239" spans="1:6" hidden="1" outlineLevel="1" x14ac:dyDescent="0.2">
      <c r="A239" s="70" t="s">
        <v>864</v>
      </c>
      <c r="B239" s="70"/>
      <c r="C239" s="70"/>
      <c r="D239" s="70"/>
      <c r="E239" s="70"/>
      <c r="F239" s="70"/>
    </row>
    <row r="240" spans="1:6" ht="42" hidden="1" customHeight="1" outlineLevel="1" x14ac:dyDescent="0.2">
      <c r="A240" s="74"/>
      <c r="B240" s="74"/>
      <c r="C240" s="74"/>
      <c r="D240" s="74"/>
      <c r="E240" s="74"/>
      <c r="F240" s="74"/>
    </row>
    <row r="241" spans="1:6" hidden="1" outlineLevel="1" x14ac:dyDescent="0.2">
      <c r="A241" s="70" t="s">
        <v>865</v>
      </c>
      <c r="B241" s="70"/>
      <c r="C241" s="70"/>
      <c r="D241" s="70"/>
      <c r="E241" s="70"/>
      <c r="F241" s="70"/>
    </row>
    <row r="242" spans="1:6" ht="42" hidden="1" customHeight="1" outlineLevel="1" x14ac:dyDescent="0.2">
      <c r="A242" s="74"/>
      <c r="B242" s="74"/>
      <c r="C242" s="74"/>
      <c r="D242" s="74"/>
      <c r="E242" s="74"/>
      <c r="F242" s="74"/>
    </row>
    <row r="243" spans="1:6" hidden="1" outlineLevel="1" x14ac:dyDescent="0.2">
      <c r="A243" s="70" t="s">
        <v>866</v>
      </c>
      <c r="B243" s="70"/>
      <c r="C243" s="70"/>
      <c r="D243" s="70"/>
      <c r="E243" s="70"/>
      <c r="F243" s="70"/>
    </row>
    <row r="244" spans="1:6" hidden="1" outlineLevel="1" x14ac:dyDescent="0.2">
      <c r="A244" s="70" t="s">
        <v>867</v>
      </c>
      <c r="B244" s="70"/>
      <c r="C244" s="70"/>
      <c r="D244" s="70"/>
      <c r="E244" s="70"/>
      <c r="F244" s="70"/>
    </row>
    <row r="245" spans="1:6" ht="16.5" hidden="1" outlineLevel="1" x14ac:dyDescent="0.2">
      <c r="A245" s="71" t="s">
        <v>868</v>
      </c>
      <c r="B245" s="71"/>
      <c r="C245" s="71"/>
      <c r="D245" s="71"/>
      <c r="E245" s="71"/>
      <c r="F245" s="71"/>
    </row>
    <row r="246" spans="1:6" hidden="1" outlineLevel="1" x14ac:dyDescent="0.2">
      <c r="A246" s="70" t="s">
        <v>869</v>
      </c>
      <c r="B246" s="70"/>
      <c r="C246" s="70"/>
      <c r="D246" s="70"/>
      <c r="E246" s="70"/>
      <c r="F246" s="70"/>
    </row>
    <row r="247" spans="1:6" hidden="1" outlineLevel="1" x14ac:dyDescent="0.2">
      <c r="A247" s="70" t="s">
        <v>870</v>
      </c>
      <c r="B247" s="70"/>
      <c r="C247" s="70"/>
      <c r="D247" s="70"/>
      <c r="E247" s="70"/>
      <c r="F247" s="70"/>
    </row>
    <row r="248" spans="1:6" hidden="1" outlineLevel="1" x14ac:dyDescent="0.2">
      <c r="A248" s="70" t="s">
        <v>871</v>
      </c>
      <c r="B248" s="70"/>
      <c r="C248" s="70"/>
      <c r="D248" s="70"/>
      <c r="E248" s="70"/>
      <c r="F248" s="70"/>
    </row>
    <row r="249" spans="1:6" hidden="1" outlineLevel="1" x14ac:dyDescent="0.2">
      <c r="A249" s="70" t="s">
        <v>872</v>
      </c>
      <c r="B249" s="70"/>
      <c r="C249" s="70"/>
      <c r="D249" s="70"/>
      <c r="E249" s="70"/>
      <c r="F249" s="70"/>
    </row>
    <row r="250" spans="1:6" hidden="1" outlineLevel="1" x14ac:dyDescent="0.2">
      <c r="A250" s="70" t="s">
        <v>873</v>
      </c>
      <c r="B250" s="70"/>
      <c r="C250" s="70"/>
      <c r="D250" s="70"/>
      <c r="E250" s="70"/>
      <c r="F250" s="70"/>
    </row>
    <row r="251" spans="1:6" hidden="1" outlineLevel="1" x14ac:dyDescent="0.2">
      <c r="A251" s="70" t="s">
        <v>874</v>
      </c>
      <c r="B251" s="70"/>
      <c r="C251" s="70"/>
      <c r="D251" s="70"/>
      <c r="E251" s="70"/>
      <c r="F251" s="70"/>
    </row>
    <row r="252" spans="1:6" ht="66" hidden="1" customHeight="1" outlineLevel="1" x14ac:dyDescent="0.2">
      <c r="A252" s="74"/>
      <c r="B252" s="74"/>
      <c r="C252" s="74"/>
      <c r="D252" s="74"/>
      <c r="E252" s="74"/>
      <c r="F252" s="74"/>
    </row>
    <row r="253" spans="1:6" hidden="1" outlineLevel="1" x14ac:dyDescent="0.2">
      <c r="A253" s="70" t="s">
        <v>875</v>
      </c>
      <c r="B253" s="70"/>
      <c r="C253" s="70"/>
      <c r="D253" s="70"/>
      <c r="E253" s="70"/>
      <c r="F253" s="70"/>
    </row>
    <row r="254" spans="1:6" hidden="1" outlineLevel="1" x14ac:dyDescent="0.2">
      <c r="A254" s="70" t="s">
        <v>876</v>
      </c>
      <c r="B254" s="70"/>
      <c r="C254" s="70"/>
      <c r="D254" s="70"/>
      <c r="E254" s="70"/>
      <c r="F254" s="70"/>
    </row>
    <row r="255" spans="1:6" hidden="1" outlineLevel="1" x14ac:dyDescent="0.2">
      <c r="A255" s="70" t="s">
        <v>877</v>
      </c>
      <c r="B255" s="70"/>
      <c r="C255" s="70"/>
      <c r="D255" s="70"/>
      <c r="E255" s="70"/>
      <c r="F255" s="70"/>
    </row>
    <row r="256" spans="1:6" hidden="1" outlineLevel="1" x14ac:dyDescent="0.2">
      <c r="A256" s="70" t="s">
        <v>878</v>
      </c>
      <c r="B256" s="70"/>
      <c r="C256" s="70"/>
      <c r="D256" s="70"/>
      <c r="E256" s="70"/>
      <c r="F256" s="70"/>
    </row>
    <row r="257" spans="1:6" hidden="1" outlineLevel="1" x14ac:dyDescent="0.2">
      <c r="A257" s="72" t="s">
        <v>879</v>
      </c>
      <c r="B257" s="72"/>
      <c r="C257" s="72"/>
      <c r="D257" s="72"/>
      <c r="E257" s="72"/>
      <c r="F257" s="72"/>
    </row>
    <row r="258" spans="1:6" hidden="1" outlineLevel="1" x14ac:dyDescent="0.2">
      <c r="A258" s="72" t="s">
        <v>880</v>
      </c>
      <c r="B258" s="72"/>
      <c r="C258" s="72"/>
      <c r="D258" s="72"/>
      <c r="E258" s="72"/>
      <c r="F258" s="72"/>
    </row>
    <row r="259" spans="1:6" hidden="1" outlineLevel="1" x14ac:dyDescent="0.2">
      <c r="A259" s="70" t="s">
        <v>881</v>
      </c>
      <c r="B259" s="70"/>
      <c r="C259" s="70"/>
      <c r="D259" s="70"/>
      <c r="E259" s="70"/>
      <c r="F259" s="70"/>
    </row>
    <row r="260" spans="1:6" hidden="1" outlineLevel="1" x14ac:dyDescent="0.2">
      <c r="A260" s="70" t="s">
        <v>882</v>
      </c>
      <c r="B260" s="70"/>
      <c r="C260" s="70"/>
      <c r="D260" s="70"/>
      <c r="E260" s="70"/>
      <c r="F260" s="70"/>
    </row>
    <row r="261" spans="1:6" ht="16.5" hidden="1" outlineLevel="1" x14ac:dyDescent="0.2">
      <c r="A261" s="71" t="s">
        <v>883</v>
      </c>
      <c r="B261" s="71"/>
      <c r="C261" s="71"/>
      <c r="D261" s="71"/>
      <c r="E261" s="71"/>
      <c r="F261" s="71"/>
    </row>
    <row r="262" spans="1:6" ht="66" hidden="1" customHeight="1" outlineLevel="1" x14ac:dyDescent="0.2">
      <c r="A262" s="74"/>
      <c r="B262" s="74"/>
      <c r="C262" s="74"/>
      <c r="D262" s="74"/>
      <c r="E262" s="74"/>
      <c r="F262" s="74"/>
    </row>
    <row r="263" spans="1:6" hidden="1" outlineLevel="1" x14ac:dyDescent="0.2">
      <c r="A263" s="70" t="s">
        <v>884</v>
      </c>
      <c r="B263" s="70"/>
      <c r="C263" s="70"/>
      <c r="D263" s="70"/>
      <c r="E263" s="70"/>
      <c r="F263" s="70"/>
    </row>
    <row r="264" spans="1:6" hidden="1" outlineLevel="1" x14ac:dyDescent="0.2">
      <c r="A264" s="70" t="s">
        <v>885</v>
      </c>
      <c r="B264" s="70"/>
      <c r="C264" s="70"/>
      <c r="D264" s="70"/>
      <c r="E264" s="70"/>
      <c r="F264" s="70"/>
    </row>
    <row r="265" spans="1:6" hidden="1" outlineLevel="1" x14ac:dyDescent="0.2">
      <c r="A265" s="70" t="s">
        <v>886</v>
      </c>
      <c r="B265" s="70"/>
      <c r="C265" s="70"/>
      <c r="D265" s="70"/>
      <c r="E265" s="70"/>
      <c r="F265" s="70"/>
    </row>
    <row r="266" spans="1:6" ht="16.5" hidden="1" outlineLevel="1" x14ac:dyDescent="0.2">
      <c r="A266" s="71" t="s">
        <v>887</v>
      </c>
      <c r="B266" s="71"/>
      <c r="C266" s="71"/>
      <c r="D266" s="71"/>
      <c r="E266" s="71"/>
      <c r="F266" s="71"/>
    </row>
    <row r="267" spans="1:6" hidden="1" outlineLevel="1" x14ac:dyDescent="0.2">
      <c r="A267" s="70" t="s">
        <v>888</v>
      </c>
      <c r="B267" s="70"/>
      <c r="C267" s="70"/>
      <c r="D267" s="70"/>
      <c r="E267" s="70"/>
      <c r="F267" s="70"/>
    </row>
    <row r="268" spans="1:6" ht="42" hidden="1" customHeight="1" outlineLevel="1" x14ac:dyDescent="0.2">
      <c r="A268" s="74"/>
      <c r="B268" s="74"/>
      <c r="C268" s="74"/>
      <c r="D268" s="74"/>
      <c r="E268" s="74"/>
      <c r="F268" s="74"/>
    </row>
    <row r="269" spans="1:6" hidden="1" outlineLevel="1" x14ac:dyDescent="0.2">
      <c r="A269" s="70" t="s">
        <v>889</v>
      </c>
      <c r="B269" s="70"/>
      <c r="C269" s="70"/>
      <c r="D269" s="70"/>
      <c r="E269" s="70"/>
      <c r="F269" s="70"/>
    </row>
    <row r="270" spans="1:6" ht="66" hidden="1" customHeight="1" outlineLevel="1" x14ac:dyDescent="0.2">
      <c r="A270" s="74"/>
      <c r="B270" s="74"/>
      <c r="C270" s="74"/>
      <c r="D270" s="74"/>
      <c r="E270" s="74"/>
      <c r="F270" s="74"/>
    </row>
    <row r="271" spans="1:6" hidden="1" outlineLevel="1" x14ac:dyDescent="0.2">
      <c r="A271" s="70" t="s">
        <v>890</v>
      </c>
      <c r="B271" s="70"/>
      <c r="C271" s="70"/>
      <c r="D271" s="70"/>
      <c r="E271" s="70"/>
      <c r="F271" s="70"/>
    </row>
    <row r="272" spans="1:6" hidden="1" outlineLevel="1" x14ac:dyDescent="0.2">
      <c r="A272" s="70" t="s">
        <v>891</v>
      </c>
      <c r="B272" s="70"/>
      <c r="C272" s="70"/>
      <c r="D272" s="70"/>
      <c r="E272" s="70"/>
      <c r="F272" s="70"/>
    </row>
    <row r="273" spans="1:6" hidden="1" outlineLevel="1" x14ac:dyDescent="0.2">
      <c r="A273" s="70" t="s">
        <v>892</v>
      </c>
      <c r="B273" s="70"/>
      <c r="C273" s="70"/>
      <c r="D273" s="70"/>
      <c r="E273" s="70"/>
      <c r="F273" s="70"/>
    </row>
    <row r="274" spans="1:6" hidden="1" outlineLevel="1" x14ac:dyDescent="0.2">
      <c r="A274" s="33"/>
      <c r="B274" s="33"/>
      <c r="C274" s="33"/>
      <c r="D274" s="33"/>
      <c r="E274" s="33"/>
      <c r="F274" s="33"/>
    </row>
    <row r="275" spans="1:6" hidden="1" outlineLevel="1" x14ac:dyDescent="0.2">
      <c r="A275" s="33"/>
      <c r="B275" s="33"/>
      <c r="C275" s="33"/>
      <c r="D275" s="33"/>
      <c r="E275" s="33"/>
      <c r="F275" s="33"/>
    </row>
    <row r="276" spans="1:6" ht="19.5" hidden="1" outlineLevel="1" x14ac:dyDescent="0.2">
      <c r="A276" s="75" t="s">
        <v>893</v>
      </c>
      <c r="B276" s="75"/>
      <c r="C276" s="75"/>
      <c r="D276" s="75"/>
      <c r="E276" s="75"/>
      <c r="F276" s="75"/>
    </row>
    <row r="277" spans="1:6" hidden="1" outlineLevel="1" x14ac:dyDescent="0.2">
      <c r="A277" s="70" t="s">
        <v>894</v>
      </c>
      <c r="B277" s="70"/>
      <c r="C277" s="70"/>
      <c r="D277" s="70"/>
      <c r="E277" s="70"/>
      <c r="F277" s="70"/>
    </row>
    <row r="278" spans="1:6" hidden="1" outlineLevel="1" x14ac:dyDescent="0.2">
      <c r="A278" s="70" t="s">
        <v>895</v>
      </c>
      <c r="B278" s="70"/>
      <c r="C278" s="70"/>
      <c r="D278" s="70"/>
      <c r="E278" s="70"/>
      <c r="F278" s="70"/>
    </row>
    <row r="279" spans="1:6" hidden="1" outlineLevel="1" x14ac:dyDescent="0.2">
      <c r="A279" s="70" t="s">
        <v>896</v>
      </c>
      <c r="B279" s="70"/>
      <c r="C279" s="70"/>
      <c r="D279" s="70"/>
      <c r="E279" s="70"/>
      <c r="F279" s="70"/>
    </row>
    <row r="280" spans="1:6" hidden="1" outlineLevel="1" x14ac:dyDescent="0.2">
      <c r="A280" s="70" t="s">
        <v>897</v>
      </c>
      <c r="B280" s="70"/>
      <c r="C280" s="70"/>
      <c r="D280" s="70"/>
      <c r="E280" s="70"/>
      <c r="F280" s="70"/>
    </row>
    <row r="281" spans="1:6" ht="16.5" hidden="1" outlineLevel="1" x14ac:dyDescent="0.2">
      <c r="A281" s="71" t="s">
        <v>898</v>
      </c>
      <c r="B281" s="71"/>
      <c r="C281" s="71"/>
      <c r="D281" s="71"/>
      <c r="E281" s="71"/>
      <c r="F281" s="71"/>
    </row>
    <row r="282" spans="1:6" hidden="1" outlineLevel="1" x14ac:dyDescent="0.2">
      <c r="A282" s="70" t="s">
        <v>899</v>
      </c>
      <c r="B282" s="70"/>
      <c r="C282" s="70"/>
      <c r="D282" s="70"/>
      <c r="E282" s="70"/>
      <c r="F282" s="70"/>
    </row>
    <row r="283" spans="1:6" hidden="1" outlineLevel="1" x14ac:dyDescent="0.2">
      <c r="A283" s="70" t="s">
        <v>900</v>
      </c>
      <c r="B283" s="70"/>
      <c r="C283" s="70"/>
      <c r="D283" s="70"/>
      <c r="E283" s="70"/>
      <c r="F283" s="70"/>
    </row>
    <row r="284" spans="1:6" hidden="1" outlineLevel="1" x14ac:dyDescent="0.2">
      <c r="A284" s="70" t="s">
        <v>901</v>
      </c>
      <c r="B284" s="70"/>
      <c r="C284" s="70"/>
      <c r="D284" s="70"/>
      <c r="E284" s="70"/>
      <c r="F284" s="70"/>
    </row>
    <row r="285" spans="1:6" hidden="1" outlineLevel="1" x14ac:dyDescent="0.2">
      <c r="A285" s="70" t="s">
        <v>902</v>
      </c>
      <c r="B285" s="70"/>
      <c r="C285" s="70"/>
      <c r="D285" s="70"/>
      <c r="E285" s="70"/>
      <c r="F285" s="70"/>
    </row>
    <row r="286" spans="1:6" hidden="1" outlineLevel="1" x14ac:dyDescent="0.2">
      <c r="A286" s="70" t="s">
        <v>903</v>
      </c>
      <c r="B286" s="70"/>
      <c r="C286" s="70"/>
      <c r="D286" s="70"/>
      <c r="E286" s="70"/>
      <c r="F286" s="70"/>
    </row>
    <row r="287" spans="1:6" hidden="1" outlineLevel="1" x14ac:dyDescent="0.2">
      <c r="A287" s="70" t="s">
        <v>904</v>
      </c>
      <c r="B287" s="70"/>
      <c r="C287" s="70"/>
      <c r="D287" s="70"/>
      <c r="E287" s="70"/>
      <c r="F287" s="70"/>
    </row>
    <row r="288" spans="1:6" hidden="1" outlineLevel="1" x14ac:dyDescent="0.2">
      <c r="A288" s="70" t="s">
        <v>905</v>
      </c>
      <c r="B288" s="70"/>
      <c r="C288" s="70"/>
      <c r="D288" s="70"/>
      <c r="E288" s="70"/>
      <c r="F288" s="70"/>
    </row>
    <row r="289" spans="1:6" hidden="1" outlineLevel="1" x14ac:dyDescent="0.2">
      <c r="A289" s="72" t="s">
        <v>906</v>
      </c>
      <c r="B289" s="72"/>
      <c r="C289" s="72"/>
      <c r="D289" s="72"/>
      <c r="E289" s="72"/>
      <c r="F289" s="72"/>
    </row>
    <row r="290" spans="1:6" hidden="1" outlineLevel="1" x14ac:dyDescent="0.2">
      <c r="A290" s="72" t="s">
        <v>907</v>
      </c>
      <c r="B290" s="72"/>
      <c r="C290" s="72"/>
      <c r="D290" s="72"/>
      <c r="E290" s="72"/>
      <c r="F290" s="72"/>
    </row>
    <row r="291" spans="1:6" hidden="1" outlineLevel="1" x14ac:dyDescent="0.2">
      <c r="A291" s="70" t="s">
        <v>908</v>
      </c>
      <c r="B291" s="70"/>
      <c r="C291" s="70"/>
      <c r="D291" s="70"/>
      <c r="E291" s="70"/>
      <c r="F291" s="70"/>
    </row>
    <row r="292" spans="1:6" ht="16.5" hidden="1" outlineLevel="1" x14ac:dyDescent="0.2">
      <c r="A292" s="71" t="s">
        <v>909</v>
      </c>
      <c r="B292" s="71"/>
      <c r="C292" s="71"/>
      <c r="D292" s="71"/>
      <c r="E292" s="71"/>
      <c r="F292" s="71"/>
    </row>
    <row r="293" spans="1:6" hidden="1" outlineLevel="1" x14ac:dyDescent="0.2">
      <c r="A293" s="70" t="s">
        <v>910</v>
      </c>
      <c r="B293" s="70"/>
      <c r="C293" s="70"/>
      <c r="D293" s="70"/>
      <c r="E293" s="70"/>
      <c r="F293" s="70"/>
    </row>
    <row r="294" spans="1:6" hidden="1" outlineLevel="1" x14ac:dyDescent="0.2">
      <c r="A294" s="70" t="s">
        <v>911</v>
      </c>
      <c r="B294" s="70"/>
      <c r="C294" s="70"/>
      <c r="D294" s="70"/>
      <c r="E294" s="70"/>
      <c r="F294" s="70"/>
    </row>
    <row r="295" spans="1:6" hidden="1" outlineLevel="1" x14ac:dyDescent="0.2">
      <c r="A295" s="70" t="s">
        <v>912</v>
      </c>
      <c r="B295" s="70"/>
      <c r="C295" s="70"/>
      <c r="D295" s="70"/>
      <c r="E295" s="70"/>
      <c r="F295" s="70"/>
    </row>
    <row r="296" spans="1:6" hidden="1" outlineLevel="1" x14ac:dyDescent="0.2">
      <c r="A296" s="70" t="s">
        <v>913</v>
      </c>
      <c r="B296" s="70"/>
      <c r="C296" s="70"/>
      <c r="D296" s="70"/>
      <c r="E296" s="70"/>
      <c r="F296" s="70"/>
    </row>
    <row r="297" spans="1:6" ht="66" hidden="1" customHeight="1" outlineLevel="1" x14ac:dyDescent="0.2">
      <c r="A297" s="74"/>
      <c r="B297" s="74"/>
      <c r="C297" s="74"/>
      <c r="D297" s="74"/>
      <c r="E297" s="74"/>
      <c r="F297" s="74"/>
    </row>
    <row r="298" spans="1:6" hidden="1" outlineLevel="1" x14ac:dyDescent="0.2">
      <c r="A298" s="70" t="s">
        <v>914</v>
      </c>
      <c r="B298" s="70"/>
      <c r="C298" s="70"/>
      <c r="D298" s="70"/>
      <c r="E298" s="70"/>
      <c r="F298" s="70"/>
    </row>
    <row r="299" spans="1:6" ht="48" hidden="1" customHeight="1" outlineLevel="1" x14ac:dyDescent="0.2">
      <c r="A299" s="74"/>
      <c r="B299" s="74"/>
      <c r="C299" s="74"/>
      <c r="D299" s="74"/>
      <c r="E299" s="74"/>
      <c r="F299" s="74"/>
    </row>
    <row r="300" spans="1:6" hidden="1" outlineLevel="1" x14ac:dyDescent="0.2">
      <c r="A300" s="70" t="s">
        <v>915</v>
      </c>
      <c r="B300" s="70"/>
      <c r="C300" s="70"/>
      <c r="D300" s="70"/>
      <c r="E300" s="70"/>
      <c r="F300" s="70"/>
    </row>
    <row r="301" spans="1:6" ht="66" hidden="1" customHeight="1" outlineLevel="1" x14ac:dyDescent="0.2">
      <c r="A301" s="74"/>
      <c r="B301" s="74"/>
      <c r="C301" s="74"/>
      <c r="D301" s="74"/>
      <c r="E301" s="74"/>
      <c r="F301" s="74"/>
    </row>
    <row r="302" spans="1:6" hidden="1" outlineLevel="1" x14ac:dyDescent="0.2">
      <c r="A302" s="70" t="s">
        <v>916</v>
      </c>
      <c r="B302" s="70"/>
      <c r="C302" s="70"/>
      <c r="D302" s="70"/>
      <c r="E302" s="70"/>
      <c r="F302" s="70"/>
    </row>
    <row r="303" spans="1:6" hidden="1" outlineLevel="1" x14ac:dyDescent="0.2">
      <c r="A303" s="70" t="s">
        <v>917</v>
      </c>
      <c r="B303" s="70"/>
      <c r="C303" s="70"/>
      <c r="D303" s="70"/>
      <c r="E303" s="70"/>
      <c r="F303" s="70"/>
    </row>
    <row r="304" spans="1:6" hidden="1" outlineLevel="1" x14ac:dyDescent="0.2">
      <c r="A304" s="70" t="s">
        <v>918</v>
      </c>
      <c r="B304" s="70"/>
      <c r="C304" s="70"/>
      <c r="D304" s="70"/>
      <c r="E304" s="70"/>
      <c r="F304" s="70"/>
    </row>
    <row r="305" spans="1:6" hidden="1" outlineLevel="1" x14ac:dyDescent="0.2">
      <c r="A305" s="70" t="s">
        <v>919</v>
      </c>
      <c r="B305" s="70"/>
      <c r="C305" s="70"/>
      <c r="D305" s="70"/>
      <c r="E305" s="70"/>
      <c r="F305" s="70"/>
    </row>
    <row r="306" spans="1:6" hidden="1" outlineLevel="1" x14ac:dyDescent="0.2">
      <c r="A306" s="70" t="s">
        <v>920</v>
      </c>
      <c r="B306" s="70"/>
      <c r="C306" s="70"/>
      <c r="D306" s="70"/>
      <c r="E306" s="70"/>
      <c r="F306" s="70"/>
    </row>
    <row r="307" spans="1:6" ht="212.1" hidden="1" customHeight="1" outlineLevel="1" x14ac:dyDescent="0.2">
      <c r="A307" s="74"/>
      <c r="B307" s="74"/>
      <c r="C307" s="74"/>
      <c r="D307" s="74"/>
      <c r="E307" s="74"/>
      <c r="F307" s="74"/>
    </row>
    <row r="308" spans="1:6" ht="16.5" hidden="1" outlineLevel="1" x14ac:dyDescent="0.2">
      <c r="A308" s="71" t="s">
        <v>921</v>
      </c>
      <c r="B308" s="71"/>
      <c r="C308" s="71"/>
      <c r="D308" s="71"/>
      <c r="E308" s="71"/>
      <c r="F308" s="71"/>
    </row>
    <row r="309" spans="1:6" hidden="1" outlineLevel="1" x14ac:dyDescent="0.2">
      <c r="A309" s="70" t="s">
        <v>922</v>
      </c>
      <c r="B309" s="70"/>
      <c r="C309" s="70"/>
      <c r="D309" s="70"/>
      <c r="E309" s="70"/>
      <c r="F309" s="70"/>
    </row>
    <row r="310" spans="1:6" hidden="1" outlineLevel="1" x14ac:dyDescent="0.2">
      <c r="A310" s="70" t="s">
        <v>923</v>
      </c>
      <c r="B310" s="70"/>
      <c r="C310" s="70"/>
      <c r="D310" s="70"/>
      <c r="E310" s="70"/>
      <c r="F310" s="70"/>
    </row>
    <row r="311" spans="1:6" hidden="1" outlineLevel="1" x14ac:dyDescent="0.2">
      <c r="A311" s="70" t="s">
        <v>924</v>
      </c>
      <c r="B311" s="70"/>
      <c r="C311" s="70"/>
      <c r="D311" s="70"/>
      <c r="E311" s="70"/>
      <c r="F311" s="70"/>
    </row>
    <row r="312" spans="1:6" hidden="1" outlineLevel="1" x14ac:dyDescent="0.2">
      <c r="A312" s="70" t="s">
        <v>925</v>
      </c>
      <c r="B312" s="70"/>
      <c r="C312" s="70"/>
      <c r="D312" s="70"/>
      <c r="E312" s="70"/>
      <c r="F312" s="70"/>
    </row>
    <row r="313" spans="1:6" hidden="1" outlineLevel="1" x14ac:dyDescent="0.2">
      <c r="A313" s="70" t="s">
        <v>926</v>
      </c>
      <c r="B313" s="70"/>
      <c r="C313" s="70"/>
      <c r="D313" s="70"/>
      <c r="E313" s="70"/>
      <c r="F313" s="70"/>
    </row>
    <row r="314" spans="1:6" ht="16.5" hidden="1" outlineLevel="1" x14ac:dyDescent="0.2">
      <c r="A314" s="71" t="s">
        <v>927</v>
      </c>
      <c r="B314" s="71"/>
      <c r="C314" s="71"/>
      <c r="D314" s="71"/>
      <c r="E314" s="71"/>
      <c r="F314" s="71"/>
    </row>
    <row r="315" spans="1:6" ht="42" hidden="1" customHeight="1" outlineLevel="1" x14ac:dyDescent="0.2">
      <c r="A315" s="74"/>
      <c r="B315" s="74"/>
      <c r="C315" s="74"/>
      <c r="D315" s="74"/>
      <c r="E315" s="74"/>
      <c r="F315" s="74"/>
    </row>
    <row r="316" spans="1:6" hidden="1" outlineLevel="1" x14ac:dyDescent="0.2">
      <c r="A316" s="70" t="s">
        <v>928</v>
      </c>
      <c r="B316" s="70"/>
      <c r="C316" s="70"/>
      <c r="D316" s="70"/>
      <c r="E316" s="70"/>
      <c r="F316" s="70"/>
    </row>
    <row r="317" spans="1:6" hidden="1" outlineLevel="1" x14ac:dyDescent="0.2">
      <c r="A317" s="70" t="s">
        <v>929</v>
      </c>
      <c r="B317" s="70"/>
      <c r="C317" s="70"/>
      <c r="D317" s="70"/>
      <c r="E317" s="70"/>
      <c r="F317" s="70"/>
    </row>
    <row r="318" spans="1:6" hidden="1" outlineLevel="1" x14ac:dyDescent="0.2">
      <c r="A318" s="70" t="s">
        <v>930</v>
      </c>
      <c r="B318" s="70"/>
      <c r="C318" s="70"/>
      <c r="D318" s="70"/>
      <c r="E318" s="70"/>
      <c r="F318" s="70"/>
    </row>
    <row r="319" spans="1:6" hidden="1" outlineLevel="1" x14ac:dyDescent="0.2">
      <c r="A319" s="70" t="s">
        <v>931</v>
      </c>
      <c r="B319" s="70"/>
      <c r="C319" s="70"/>
      <c r="D319" s="70"/>
      <c r="E319" s="70"/>
      <c r="F319" s="70"/>
    </row>
    <row r="320" spans="1:6" hidden="1" outlineLevel="1" x14ac:dyDescent="0.2">
      <c r="A320" s="70" t="s">
        <v>932</v>
      </c>
      <c r="B320" s="70"/>
      <c r="C320" s="70"/>
      <c r="D320" s="70"/>
      <c r="E320" s="70"/>
      <c r="F320" s="70"/>
    </row>
    <row r="321" spans="1:6" hidden="1" outlineLevel="1" x14ac:dyDescent="0.2">
      <c r="A321" s="70" t="s">
        <v>933</v>
      </c>
      <c r="B321" s="70"/>
      <c r="C321" s="70"/>
      <c r="D321" s="70"/>
      <c r="E321" s="70"/>
      <c r="F321" s="70"/>
    </row>
    <row r="322" spans="1:6" ht="48" hidden="1" customHeight="1" outlineLevel="1" x14ac:dyDescent="0.2">
      <c r="A322" s="74"/>
      <c r="B322" s="74"/>
      <c r="C322" s="74"/>
      <c r="D322" s="74"/>
      <c r="E322" s="74"/>
      <c r="F322" s="74"/>
    </row>
    <row r="323" spans="1:6" hidden="1" outlineLevel="1" x14ac:dyDescent="0.2">
      <c r="A323" s="70" t="s">
        <v>934</v>
      </c>
      <c r="B323" s="70"/>
      <c r="C323" s="70"/>
      <c r="D323" s="70"/>
      <c r="E323" s="70"/>
      <c r="F323" s="70"/>
    </row>
    <row r="324" spans="1:6" hidden="1" outlineLevel="1" x14ac:dyDescent="0.2">
      <c r="A324" s="70" t="s">
        <v>935</v>
      </c>
      <c r="B324" s="70"/>
      <c r="C324" s="70"/>
      <c r="D324" s="70"/>
      <c r="E324" s="70"/>
      <c r="F324" s="70"/>
    </row>
    <row r="325" spans="1:6" ht="66" hidden="1" customHeight="1" outlineLevel="1" x14ac:dyDescent="0.2">
      <c r="A325" s="74"/>
      <c r="B325" s="74"/>
      <c r="C325" s="74"/>
      <c r="D325" s="74"/>
      <c r="E325" s="74"/>
      <c r="F325" s="74"/>
    </row>
    <row r="326" spans="1:6" hidden="1" outlineLevel="1" x14ac:dyDescent="0.2">
      <c r="A326" s="70" t="s">
        <v>936</v>
      </c>
      <c r="B326" s="70"/>
      <c r="C326" s="70"/>
      <c r="D326" s="70"/>
      <c r="E326" s="70"/>
      <c r="F326" s="70"/>
    </row>
    <row r="327" spans="1:6" hidden="1" outlineLevel="1" x14ac:dyDescent="0.2">
      <c r="A327" s="70" t="s">
        <v>937</v>
      </c>
      <c r="B327" s="70"/>
      <c r="C327" s="70"/>
      <c r="D327" s="70"/>
      <c r="E327" s="70"/>
      <c r="F327" s="70"/>
    </row>
    <row r="328" spans="1:6" hidden="1" outlineLevel="1" x14ac:dyDescent="0.2">
      <c r="A328" s="70" t="s">
        <v>938</v>
      </c>
      <c r="B328" s="70"/>
      <c r="C328" s="70"/>
      <c r="D328" s="70"/>
      <c r="E328" s="70"/>
      <c r="F328" s="70"/>
    </row>
    <row r="329" spans="1:6" hidden="1" outlineLevel="1" x14ac:dyDescent="0.2">
      <c r="A329" s="70" t="s">
        <v>939</v>
      </c>
      <c r="B329" s="70"/>
      <c r="C329" s="70"/>
      <c r="D329" s="70"/>
      <c r="E329" s="70"/>
      <c r="F329" s="70"/>
    </row>
    <row r="330" spans="1:6" ht="16.5" hidden="1" outlineLevel="1" x14ac:dyDescent="0.2">
      <c r="A330" s="71" t="s">
        <v>940</v>
      </c>
      <c r="B330" s="71"/>
      <c r="C330" s="71"/>
      <c r="D330" s="71"/>
      <c r="E330" s="71"/>
      <c r="F330" s="71"/>
    </row>
    <row r="331" spans="1:6" hidden="1" outlineLevel="1" x14ac:dyDescent="0.2">
      <c r="A331" s="70" t="s">
        <v>941</v>
      </c>
      <c r="B331" s="70"/>
      <c r="C331" s="70"/>
      <c r="D331" s="70"/>
      <c r="E331" s="70"/>
      <c r="F331" s="70"/>
    </row>
    <row r="332" spans="1:6" hidden="1" outlineLevel="1" x14ac:dyDescent="0.2">
      <c r="A332" s="72" t="s">
        <v>942</v>
      </c>
      <c r="B332" s="72"/>
      <c r="C332" s="72"/>
      <c r="D332" s="72"/>
      <c r="E332" s="72"/>
      <c r="F332" s="72"/>
    </row>
    <row r="333" spans="1:6" hidden="1" outlineLevel="1" x14ac:dyDescent="0.2">
      <c r="A333" s="70" t="s">
        <v>943</v>
      </c>
      <c r="B333" s="70"/>
      <c r="C333" s="70"/>
      <c r="D333" s="70"/>
      <c r="E333" s="70"/>
      <c r="F333" s="70"/>
    </row>
    <row r="334" spans="1:6" hidden="1" outlineLevel="1" x14ac:dyDescent="0.2">
      <c r="A334" s="70" t="s">
        <v>944</v>
      </c>
      <c r="B334" s="70"/>
      <c r="C334" s="70"/>
      <c r="D334" s="70"/>
      <c r="E334" s="70"/>
      <c r="F334" s="70"/>
    </row>
    <row r="335" spans="1:6" hidden="1" outlineLevel="1" x14ac:dyDescent="0.2">
      <c r="A335" s="70" t="s">
        <v>945</v>
      </c>
      <c r="B335" s="70"/>
      <c r="C335" s="70"/>
      <c r="D335" s="70"/>
      <c r="E335" s="70"/>
      <c r="F335" s="70"/>
    </row>
    <row r="336" spans="1:6" ht="42" hidden="1" customHeight="1" outlineLevel="1" x14ac:dyDescent="0.2">
      <c r="A336" s="74"/>
      <c r="B336" s="74"/>
      <c r="C336" s="74"/>
      <c r="D336" s="74"/>
      <c r="E336" s="74"/>
      <c r="F336" s="74"/>
    </row>
    <row r="337" spans="1:6" hidden="1" outlineLevel="1" x14ac:dyDescent="0.2">
      <c r="A337" s="70" t="s">
        <v>946</v>
      </c>
      <c r="B337" s="70"/>
      <c r="C337" s="70"/>
      <c r="D337" s="70"/>
      <c r="E337" s="70"/>
      <c r="F337" s="70"/>
    </row>
    <row r="338" spans="1:6" hidden="1" outlineLevel="1" x14ac:dyDescent="0.2">
      <c r="A338" s="70" t="s">
        <v>947</v>
      </c>
      <c r="B338" s="70"/>
      <c r="C338" s="70"/>
      <c r="D338" s="70"/>
      <c r="E338" s="70"/>
      <c r="F338" s="70"/>
    </row>
    <row r="339" spans="1:6" ht="212.1" hidden="1" customHeight="1" outlineLevel="1" x14ac:dyDescent="0.2">
      <c r="A339" s="74"/>
      <c r="B339" s="74"/>
      <c r="C339" s="74"/>
      <c r="D339" s="74"/>
      <c r="E339" s="74"/>
      <c r="F339" s="74"/>
    </row>
    <row r="340" spans="1:6" hidden="1" outlineLevel="1" x14ac:dyDescent="0.2">
      <c r="A340" s="70" t="s">
        <v>948</v>
      </c>
      <c r="B340" s="70"/>
      <c r="C340" s="70"/>
      <c r="D340" s="70"/>
      <c r="E340" s="70"/>
      <c r="F340" s="70"/>
    </row>
    <row r="341" spans="1:6" ht="16.5" hidden="1" outlineLevel="1" x14ac:dyDescent="0.2">
      <c r="A341" s="71" t="s">
        <v>949</v>
      </c>
      <c r="B341" s="71"/>
      <c r="C341" s="71"/>
      <c r="D341" s="71"/>
      <c r="E341" s="71"/>
      <c r="F341" s="71"/>
    </row>
    <row r="342" spans="1:6" hidden="1" outlineLevel="1" x14ac:dyDescent="0.2">
      <c r="A342" s="72" t="s">
        <v>950</v>
      </c>
      <c r="B342" s="72"/>
      <c r="C342" s="72"/>
      <c r="D342" s="72"/>
      <c r="E342" s="72"/>
      <c r="F342" s="72"/>
    </row>
    <row r="343" spans="1:6" hidden="1" outlineLevel="1" x14ac:dyDescent="0.2">
      <c r="A343" s="70" t="s">
        <v>951</v>
      </c>
      <c r="B343" s="70"/>
      <c r="C343" s="70"/>
      <c r="D343" s="70"/>
      <c r="E343" s="70"/>
      <c r="F343" s="70"/>
    </row>
    <row r="344" spans="1:6" hidden="1" outlineLevel="1" x14ac:dyDescent="0.2">
      <c r="A344" s="70" t="s">
        <v>952</v>
      </c>
      <c r="B344" s="70"/>
      <c r="C344" s="70"/>
      <c r="D344" s="70"/>
      <c r="E344" s="70"/>
      <c r="F344" s="70"/>
    </row>
    <row r="345" spans="1:6" hidden="1" outlineLevel="1" x14ac:dyDescent="0.2">
      <c r="A345" s="70" t="s">
        <v>953</v>
      </c>
      <c r="B345" s="70"/>
      <c r="C345" s="70"/>
      <c r="D345" s="70"/>
      <c r="E345" s="70"/>
      <c r="F345" s="70"/>
    </row>
    <row r="346" spans="1:6" hidden="1" outlineLevel="1" x14ac:dyDescent="0.2">
      <c r="A346" s="70" t="s">
        <v>954</v>
      </c>
      <c r="B346" s="70"/>
      <c r="C346" s="70"/>
      <c r="D346" s="70"/>
      <c r="E346" s="70"/>
      <c r="F346" s="70"/>
    </row>
    <row r="347" spans="1:6" hidden="1" outlineLevel="1" x14ac:dyDescent="0.2">
      <c r="A347" s="70" t="s">
        <v>955</v>
      </c>
      <c r="B347" s="70"/>
      <c r="C347" s="70"/>
      <c r="D347" s="70"/>
      <c r="E347" s="70"/>
      <c r="F347" s="70"/>
    </row>
    <row r="348" spans="1:6" hidden="1" outlineLevel="1" x14ac:dyDescent="0.2">
      <c r="A348" s="70" t="s">
        <v>956</v>
      </c>
      <c r="B348" s="70"/>
      <c r="C348" s="70"/>
      <c r="D348" s="70"/>
      <c r="E348" s="70"/>
      <c r="F348" s="70"/>
    </row>
    <row r="349" spans="1:6" ht="16.5" hidden="1" outlineLevel="1" x14ac:dyDescent="0.2">
      <c r="A349" s="71" t="s">
        <v>957</v>
      </c>
      <c r="B349" s="71"/>
      <c r="C349" s="71"/>
      <c r="D349" s="71"/>
      <c r="E349" s="71"/>
      <c r="F349" s="71"/>
    </row>
    <row r="350" spans="1:6" ht="42" hidden="1" customHeight="1" outlineLevel="1" x14ac:dyDescent="0.2">
      <c r="A350" s="74"/>
      <c r="B350" s="74"/>
      <c r="C350" s="74"/>
      <c r="D350" s="74"/>
      <c r="E350" s="74"/>
      <c r="F350" s="74"/>
    </row>
    <row r="351" spans="1:6" hidden="1" outlineLevel="1" x14ac:dyDescent="0.2">
      <c r="A351" s="70" t="s">
        <v>958</v>
      </c>
      <c r="B351" s="70"/>
      <c r="C351" s="70"/>
      <c r="D351" s="70"/>
      <c r="E351" s="70"/>
      <c r="F351" s="70"/>
    </row>
    <row r="352" spans="1:6" hidden="1" outlineLevel="1" x14ac:dyDescent="0.2">
      <c r="A352" s="70" t="s">
        <v>959</v>
      </c>
      <c r="B352" s="70"/>
      <c r="C352" s="70"/>
      <c r="D352" s="70"/>
      <c r="E352" s="70"/>
      <c r="F352" s="70"/>
    </row>
    <row r="353" spans="1:6" hidden="1" outlineLevel="1" x14ac:dyDescent="0.2">
      <c r="A353" s="70" t="s">
        <v>960</v>
      </c>
      <c r="B353" s="70"/>
      <c r="C353" s="70"/>
      <c r="D353" s="70"/>
      <c r="E353" s="70"/>
      <c r="F353" s="70"/>
    </row>
    <row r="354" spans="1:6" hidden="1" outlineLevel="1" x14ac:dyDescent="0.2">
      <c r="A354" s="70" t="s">
        <v>961</v>
      </c>
      <c r="B354" s="70"/>
      <c r="C354" s="70"/>
      <c r="D354" s="70"/>
      <c r="E354" s="70"/>
      <c r="F354" s="70"/>
    </row>
    <row r="355" spans="1:6" hidden="1" outlineLevel="1" x14ac:dyDescent="0.2">
      <c r="A355" s="70" t="s">
        <v>962</v>
      </c>
      <c r="B355" s="70"/>
      <c r="C355" s="70"/>
      <c r="D355" s="70"/>
      <c r="E355" s="70"/>
      <c r="F355" s="70"/>
    </row>
    <row r="356" spans="1:6" hidden="1" outlineLevel="1" x14ac:dyDescent="0.2">
      <c r="A356" s="70" t="s">
        <v>963</v>
      </c>
      <c r="B356" s="70"/>
      <c r="C356" s="70"/>
      <c r="D356" s="70"/>
      <c r="E356" s="70"/>
      <c r="F356" s="70"/>
    </row>
    <row r="357" spans="1:6" hidden="1" outlineLevel="1" x14ac:dyDescent="0.2">
      <c r="A357" s="70" t="s">
        <v>964</v>
      </c>
      <c r="B357" s="70"/>
      <c r="C357" s="70"/>
      <c r="D357" s="70"/>
      <c r="E357" s="70"/>
      <c r="F357" s="70"/>
    </row>
    <row r="358" spans="1:6" ht="212.1" hidden="1" customHeight="1" outlineLevel="1" x14ac:dyDescent="0.2">
      <c r="A358" s="74"/>
      <c r="B358" s="74"/>
      <c r="C358" s="74"/>
      <c r="D358" s="74"/>
      <c r="E358" s="74"/>
      <c r="F358" s="74"/>
    </row>
    <row r="359" spans="1:6" ht="66" hidden="1" customHeight="1" outlineLevel="1" x14ac:dyDescent="0.2">
      <c r="A359" s="74"/>
      <c r="B359" s="74"/>
      <c r="C359" s="74"/>
      <c r="D359" s="74"/>
      <c r="E359" s="74"/>
      <c r="F359" s="74"/>
    </row>
    <row r="360" spans="1:6" hidden="1" outlineLevel="1" x14ac:dyDescent="0.2">
      <c r="A360" s="70" t="s">
        <v>965</v>
      </c>
      <c r="B360" s="70"/>
      <c r="C360" s="70"/>
      <c r="D360" s="70"/>
      <c r="E360" s="70"/>
      <c r="F360" s="70"/>
    </row>
    <row r="361" spans="1:6" hidden="1" outlineLevel="1" x14ac:dyDescent="0.2">
      <c r="A361" s="70" t="s">
        <v>966</v>
      </c>
      <c r="B361" s="70"/>
      <c r="C361" s="70"/>
      <c r="D361" s="70"/>
      <c r="E361" s="70"/>
      <c r="F361" s="70"/>
    </row>
    <row r="362" spans="1:6" ht="42" hidden="1" customHeight="1" outlineLevel="1" x14ac:dyDescent="0.2">
      <c r="A362" s="74"/>
      <c r="B362" s="74"/>
      <c r="C362" s="74"/>
      <c r="D362" s="74"/>
      <c r="E362" s="74"/>
      <c r="F362" s="74"/>
    </row>
    <row r="363" spans="1:6" hidden="1" outlineLevel="1" x14ac:dyDescent="0.2">
      <c r="A363" s="70" t="s">
        <v>967</v>
      </c>
      <c r="B363" s="70"/>
      <c r="C363" s="70"/>
      <c r="D363" s="70"/>
      <c r="E363" s="70"/>
      <c r="F363" s="70"/>
    </row>
    <row r="364" spans="1:6" ht="42" hidden="1" customHeight="1" outlineLevel="1" x14ac:dyDescent="0.2">
      <c r="A364" s="74"/>
      <c r="B364" s="74"/>
      <c r="C364" s="74"/>
      <c r="D364" s="74"/>
      <c r="E364" s="74"/>
      <c r="F364" s="74"/>
    </row>
    <row r="365" spans="1:6" hidden="1" outlineLevel="1" x14ac:dyDescent="0.2">
      <c r="A365" s="70" t="s">
        <v>968</v>
      </c>
      <c r="B365" s="70"/>
      <c r="C365" s="70"/>
      <c r="D365" s="70"/>
      <c r="E365" s="70"/>
      <c r="F365" s="70"/>
    </row>
    <row r="366" spans="1:6" hidden="1" outlineLevel="1" x14ac:dyDescent="0.2">
      <c r="A366" s="70" t="s">
        <v>969</v>
      </c>
      <c r="B366" s="70"/>
      <c r="C366" s="70"/>
      <c r="D366" s="70"/>
      <c r="E366" s="70"/>
      <c r="F366" s="70"/>
    </row>
    <row r="367" spans="1:6" ht="16.5" hidden="1" outlineLevel="1" x14ac:dyDescent="0.2">
      <c r="A367" s="71" t="s">
        <v>970</v>
      </c>
      <c r="B367" s="71"/>
      <c r="C367" s="71"/>
      <c r="D367" s="71"/>
      <c r="E367" s="71"/>
      <c r="F367" s="71"/>
    </row>
    <row r="368" spans="1:6" ht="48" hidden="1" customHeight="1" outlineLevel="1" x14ac:dyDescent="0.2">
      <c r="A368" s="74"/>
      <c r="B368" s="74"/>
      <c r="C368" s="74"/>
      <c r="D368" s="74"/>
      <c r="E368" s="74"/>
      <c r="F368" s="74"/>
    </row>
    <row r="369" spans="1:6" hidden="1" outlineLevel="1" x14ac:dyDescent="0.2">
      <c r="A369" s="70" t="s">
        <v>971</v>
      </c>
      <c r="B369" s="70"/>
      <c r="C369" s="70"/>
      <c r="D369" s="70"/>
      <c r="E369" s="70"/>
      <c r="F369" s="70"/>
    </row>
    <row r="370" spans="1:6" hidden="1" outlineLevel="1" x14ac:dyDescent="0.2">
      <c r="A370" s="70" t="s">
        <v>972</v>
      </c>
      <c r="B370" s="70"/>
      <c r="C370" s="70"/>
      <c r="D370" s="70"/>
      <c r="E370" s="70"/>
      <c r="F370" s="70"/>
    </row>
    <row r="371" spans="1:6" ht="66" hidden="1" customHeight="1" outlineLevel="1" x14ac:dyDescent="0.2">
      <c r="A371" s="74"/>
      <c r="B371" s="74"/>
      <c r="C371" s="74"/>
      <c r="D371" s="74"/>
      <c r="E371" s="74"/>
      <c r="F371" s="74"/>
    </row>
    <row r="372" spans="1:6" hidden="1" outlineLevel="1" x14ac:dyDescent="0.2">
      <c r="A372" s="70" t="s">
        <v>973</v>
      </c>
      <c r="B372" s="70"/>
      <c r="C372" s="70"/>
      <c r="D372" s="70"/>
      <c r="E372" s="70"/>
      <c r="F372" s="70"/>
    </row>
    <row r="373" spans="1:6" hidden="1" outlineLevel="1" x14ac:dyDescent="0.2">
      <c r="A373" s="70" t="s">
        <v>974</v>
      </c>
      <c r="B373" s="70"/>
      <c r="C373" s="70"/>
      <c r="D373" s="70"/>
      <c r="E373" s="70"/>
      <c r="F373" s="70"/>
    </row>
    <row r="374" spans="1:6" hidden="1" outlineLevel="1" x14ac:dyDescent="0.2">
      <c r="A374" s="70" t="s">
        <v>975</v>
      </c>
      <c r="B374" s="70"/>
      <c r="C374" s="70"/>
      <c r="D374" s="70"/>
      <c r="E374" s="70"/>
      <c r="F374" s="70"/>
    </row>
    <row r="375" spans="1:6" ht="66" hidden="1" customHeight="1" outlineLevel="1" x14ac:dyDescent="0.2">
      <c r="A375" s="74"/>
      <c r="B375" s="74"/>
      <c r="C375" s="74"/>
      <c r="D375" s="74"/>
      <c r="E375" s="74"/>
      <c r="F375" s="74"/>
    </row>
    <row r="376" spans="1:6" hidden="1" outlineLevel="1" x14ac:dyDescent="0.2">
      <c r="A376" s="70" t="s">
        <v>976</v>
      </c>
      <c r="B376" s="70"/>
      <c r="C376" s="70"/>
      <c r="D376" s="70"/>
      <c r="E376" s="70"/>
      <c r="F376" s="70"/>
    </row>
    <row r="377" spans="1:6" ht="42" hidden="1" customHeight="1" outlineLevel="1" x14ac:dyDescent="0.2">
      <c r="A377" s="74"/>
      <c r="B377" s="74"/>
      <c r="C377" s="74"/>
      <c r="D377" s="74"/>
      <c r="E377" s="74"/>
      <c r="F377" s="74"/>
    </row>
    <row r="378" spans="1:6" hidden="1" outlineLevel="1" x14ac:dyDescent="0.2">
      <c r="A378" s="70" t="s">
        <v>977</v>
      </c>
      <c r="B378" s="70"/>
      <c r="C378" s="70"/>
      <c r="D378" s="70"/>
      <c r="E378" s="70"/>
      <c r="F378" s="70"/>
    </row>
    <row r="379" spans="1:6" hidden="1" outlineLevel="1" x14ac:dyDescent="0.2">
      <c r="A379" s="70" t="s">
        <v>978</v>
      </c>
      <c r="B379" s="70"/>
      <c r="C379" s="70"/>
      <c r="D379" s="70"/>
      <c r="E379" s="70"/>
      <c r="F379" s="70"/>
    </row>
    <row r="380" spans="1:6" hidden="1" outlineLevel="1" x14ac:dyDescent="0.2">
      <c r="A380" s="70" t="s">
        <v>979</v>
      </c>
      <c r="B380" s="70"/>
      <c r="C380" s="70"/>
      <c r="D380" s="70"/>
      <c r="E380" s="70"/>
      <c r="F380" s="70"/>
    </row>
    <row r="381" spans="1:6" ht="16.5" hidden="1" outlineLevel="1" x14ac:dyDescent="0.2">
      <c r="A381" s="71" t="s">
        <v>980</v>
      </c>
      <c r="B381" s="71"/>
      <c r="C381" s="71"/>
      <c r="D381" s="71"/>
      <c r="E381" s="71"/>
      <c r="F381" s="71"/>
    </row>
    <row r="382" spans="1:6" hidden="1" outlineLevel="1" x14ac:dyDescent="0.2">
      <c r="A382" s="70" t="s">
        <v>981</v>
      </c>
      <c r="B382" s="70"/>
      <c r="C382" s="70"/>
      <c r="D382" s="70"/>
      <c r="E382" s="70"/>
      <c r="F382" s="70"/>
    </row>
    <row r="383" spans="1:6" hidden="1" outlineLevel="1" x14ac:dyDescent="0.2">
      <c r="A383" s="70" t="s">
        <v>982</v>
      </c>
      <c r="B383" s="70"/>
      <c r="C383" s="70"/>
      <c r="D383" s="70"/>
      <c r="E383" s="70"/>
      <c r="F383" s="70"/>
    </row>
    <row r="384" spans="1:6" ht="212.1" hidden="1" customHeight="1" outlineLevel="1" x14ac:dyDescent="0.2">
      <c r="A384" s="74"/>
      <c r="B384" s="74"/>
      <c r="C384" s="74"/>
      <c r="D384" s="74"/>
      <c r="E384" s="74"/>
      <c r="F384" s="74"/>
    </row>
    <row r="385" spans="1:6" ht="16.5" hidden="1" outlineLevel="1" x14ac:dyDescent="0.2">
      <c r="A385" s="71" t="s">
        <v>983</v>
      </c>
      <c r="B385" s="71"/>
      <c r="C385" s="71"/>
      <c r="D385" s="71"/>
      <c r="E385" s="71"/>
      <c r="F385" s="71"/>
    </row>
    <row r="386" spans="1:6" hidden="1" outlineLevel="1" x14ac:dyDescent="0.2">
      <c r="A386" s="70" t="s">
        <v>984</v>
      </c>
      <c r="B386" s="70"/>
      <c r="C386" s="70"/>
      <c r="D386" s="70"/>
      <c r="E386" s="70"/>
      <c r="F386" s="70"/>
    </row>
    <row r="387" spans="1:6" hidden="1" outlineLevel="1" x14ac:dyDescent="0.2">
      <c r="A387" s="70" t="s">
        <v>985</v>
      </c>
      <c r="B387" s="70"/>
      <c r="C387" s="70"/>
      <c r="D387" s="70"/>
      <c r="E387" s="70"/>
      <c r="F387" s="70"/>
    </row>
    <row r="388" spans="1:6" hidden="1" outlineLevel="1" x14ac:dyDescent="0.2">
      <c r="A388" s="70" t="s">
        <v>986</v>
      </c>
      <c r="B388" s="70"/>
      <c r="C388" s="70"/>
      <c r="D388" s="70"/>
      <c r="E388" s="70"/>
      <c r="F388" s="70"/>
    </row>
    <row r="389" spans="1:6" hidden="1" outlineLevel="1" x14ac:dyDescent="0.2">
      <c r="A389" s="70" t="s">
        <v>987</v>
      </c>
      <c r="B389" s="70"/>
      <c r="C389" s="70"/>
      <c r="D389" s="70"/>
      <c r="E389" s="70"/>
      <c r="F389" s="70"/>
    </row>
    <row r="390" spans="1:6" hidden="1" outlineLevel="1" x14ac:dyDescent="0.2">
      <c r="A390" s="72" t="s">
        <v>988</v>
      </c>
      <c r="B390" s="72"/>
      <c r="C390" s="72"/>
      <c r="D390" s="72"/>
      <c r="E390" s="72"/>
      <c r="F390" s="72"/>
    </row>
    <row r="391" spans="1:6" hidden="1" outlineLevel="1" x14ac:dyDescent="0.2">
      <c r="A391" s="72" t="s">
        <v>989</v>
      </c>
      <c r="B391" s="72"/>
      <c r="C391" s="72"/>
      <c r="D391" s="72"/>
      <c r="E391" s="72"/>
      <c r="F391" s="72"/>
    </row>
    <row r="392" spans="1:6" hidden="1" outlineLevel="1" x14ac:dyDescent="0.2">
      <c r="A392" s="72" t="s">
        <v>990</v>
      </c>
      <c r="B392" s="72"/>
      <c r="C392" s="72"/>
      <c r="D392" s="72"/>
      <c r="E392" s="72"/>
      <c r="F392" s="72"/>
    </row>
    <row r="393" spans="1:6" hidden="1" outlineLevel="1" x14ac:dyDescent="0.2">
      <c r="A393" s="70" t="s">
        <v>991</v>
      </c>
      <c r="B393" s="70"/>
      <c r="C393" s="70"/>
      <c r="D393" s="70"/>
      <c r="E393" s="70"/>
      <c r="F393" s="70"/>
    </row>
    <row r="394" spans="1:6" hidden="1" outlineLevel="1" x14ac:dyDescent="0.2">
      <c r="A394" s="70" t="s">
        <v>992</v>
      </c>
      <c r="B394" s="70"/>
      <c r="C394" s="70"/>
      <c r="D394" s="70"/>
      <c r="E394" s="70"/>
      <c r="F394" s="70"/>
    </row>
    <row r="395" spans="1:6" hidden="1" outlineLevel="1" x14ac:dyDescent="0.2">
      <c r="A395" s="33"/>
      <c r="B395" s="33"/>
      <c r="C395" s="33"/>
      <c r="D395" s="33"/>
      <c r="E395" s="33"/>
      <c r="F395" s="33"/>
    </row>
    <row r="396" spans="1:6" hidden="1" outlineLevel="1" x14ac:dyDescent="0.2">
      <c r="A396" s="33"/>
      <c r="B396" s="33"/>
      <c r="C396" s="33"/>
      <c r="D396" s="33"/>
      <c r="E396" s="33"/>
      <c r="F396" s="33"/>
    </row>
    <row r="397" spans="1:6" ht="20.25" collapsed="1" x14ac:dyDescent="0.2">
      <c r="A397" s="69" t="s">
        <v>993</v>
      </c>
      <c r="B397" s="69"/>
      <c r="C397" s="69"/>
      <c r="D397" s="69"/>
      <c r="E397" s="69"/>
      <c r="F397" s="69"/>
    </row>
    <row r="398" spans="1:6" hidden="1" outlineLevel="1" x14ac:dyDescent="0.2">
      <c r="A398" s="70" t="s">
        <v>994</v>
      </c>
      <c r="B398" s="70"/>
      <c r="C398" s="70"/>
      <c r="D398" s="70"/>
      <c r="E398" s="70"/>
      <c r="F398" s="70"/>
    </row>
    <row r="399" spans="1:6" ht="16.5" hidden="1" outlineLevel="1" x14ac:dyDescent="0.2">
      <c r="A399" s="71" t="s">
        <v>995</v>
      </c>
      <c r="B399" s="71"/>
      <c r="C399" s="71"/>
      <c r="D399" s="71"/>
      <c r="E399" s="71"/>
      <c r="F399" s="71"/>
    </row>
    <row r="400" spans="1:6" hidden="1" outlineLevel="1" x14ac:dyDescent="0.2">
      <c r="A400" s="70" t="s">
        <v>996</v>
      </c>
      <c r="B400" s="70"/>
      <c r="C400" s="70"/>
      <c r="D400" s="70"/>
      <c r="E400" s="70"/>
      <c r="F400" s="70"/>
    </row>
    <row r="401" spans="1:6" hidden="1" outlineLevel="1" x14ac:dyDescent="0.2">
      <c r="A401" s="70" t="s">
        <v>997</v>
      </c>
      <c r="B401" s="70"/>
      <c r="C401" s="70"/>
      <c r="D401" s="70"/>
      <c r="E401" s="70"/>
      <c r="F401" s="70"/>
    </row>
    <row r="402" spans="1:6" hidden="1" outlineLevel="1" x14ac:dyDescent="0.2">
      <c r="A402" s="70" t="s">
        <v>998</v>
      </c>
      <c r="B402" s="70"/>
      <c r="C402" s="70"/>
      <c r="D402" s="70"/>
      <c r="E402" s="70"/>
      <c r="F402" s="70"/>
    </row>
    <row r="403" spans="1:6" hidden="1" outlineLevel="1" x14ac:dyDescent="0.2">
      <c r="A403" s="70" t="s">
        <v>999</v>
      </c>
      <c r="B403" s="70"/>
      <c r="C403" s="70"/>
      <c r="D403" s="70"/>
      <c r="E403" s="70"/>
      <c r="F403" s="70"/>
    </row>
    <row r="404" spans="1:6" hidden="1" outlineLevel="1" x14ac:dyDescent="0.2">
      <c r="A404" s="70" t="s">
        <v>1000</v>
      </c>
      <c r="B404" s="70"/>
      <c r="C404" s="70"/>
      <c r="D404" s="70"/>
      <c r="E404" s="70"/>
      <c r="F404" s="70"/>
    </row>
    <row r="405" spans="1:6" hidden="1" outlineLevel="1" x14ac:dyDescent="0.2">
      <c r="A405" s="72" t="s">
        <v>1001</v>
      </c>
      <c r="B405" s="72"/>
      <c r="C405" s="72"/>
      <c r="D405" s="72"/>
      <c r="E405" s="72"/>
      <c r="F405" s="72"/>
    </row>
    <row r="406" spans="1:6" hidden="1" outlineLevel="1" x14ac:dyDescent="0.2">
      <c r="A406" s="72" t="s">
        <v>1002</v>
      </c>
      <c r="B406" s="72"/>
      <c r="C406" s="72"/>
      <c r="D406" s="72"/>
      <c r="E406" s="72"/>
      <c r="F406" s="72"/>
    </row>
    <row r="407" spans="1:6" ht="16.5" hidden="1" outlineLevel="1" x14ac:dyDescent="0.2">
      <c r="A407" s="71" t="s">
        <v>1003</v>
      </c>
      <c r="B407" s="71"/>
      <c r="C407" s="71"/>
      <c r="D407" s="71"/>
      <c r="E407" s="71"/>
      <c r="F407" s="71"/>
    </row>
    <row r="408" spans="1:6" hidden="1" outlineLevel="1" x14ac:dyDescent="0.2">
      <c r="A408" s="70" t="s">
        <v>1004</v>
      </c>
      <c r="B408" s="70"/>
      <c r="C408" s="70"/>
      <c r="D408" s="70"/>
      <c r="E408" s="70"/>
      <c r="F408" s="70"/>
    </row>
    <row r="409" spans="1:6" hidden="1" outlineLevel="1" x14ac:dyDescent="0.2">
      <c r="A409" s="70" t="s">
        <v>1005</v>
      </c>
      <c r="B409" s="70"/>
      <c r="C409" s="70"/>
      <c r="D409" s="70"/>
      <c r="E409" s="70"/>
      <c r="F409" s="70"/>
    </row>
    <row r="410" spans="1:6" ht="42" hidden="1" customHeight="1" outlineLevel="1" x14ac:dyDescent="0.2">
      <c r="A410" s="74"/>
      <c r="B410" s="74"/>
      <c r="C410" s="74"/>
      <c r="D410" s="74"/>
      <c r="E410" s="74"/>
      <c r="F410" s="74"/>
    </row>
    <row r="411" spans="1:6" hidden="1" outlineLevel="1" x14ac:dyDescent="0.2">
      <c r="A411" s="70" t="s">
        <v>1006</v>
      </c>
      <c r="B411" s="70"/>
      <c r="C411" s="70"/>
      <c r="D411" s="70"/>
      <c r="E411" s="70"/>
      <c r="F411" s="70"/>
    </row>
    <row r="412" spans="1:6" hidden="1" outlineLevel="1" x14ac:dyDescent="0.2">
      <c r="A412" s="70" t="s">
        <v>1007</v>
      </c>
      <c r="B412" s="70"/>
      <c r="C412" s="70"/>
      <c r="D412" s="70"/>
      <c r="E412" s="70"/>
      <c r="F412" s="70"/>
    </row>
    <row r="413" spans="1:6" ht="66" hidden="1" customHeight="1" outlineLevel="1" x14ac:dyDescent="0.2">
      <c r="A413" s="74"/>
      <c r="B413" s="74"/>
      <c r="C413" s="74"/>
      <c r="D413" s="74"/>
      <c r="E413" s="74"/>
      <c r="F413" s="74"/>
    </row>
    <row r="414" spans="1:6" hidden="1" outlineLevel="1" x14ac:dyDescent="0.2">
      <c r="A414" s="70" t="s">
        <v>1008</v>
      </c>
      <c r="B414" s="70"/>
      <c r="C414" s="70"/>
      <c r="D414" s="70"/>
      <c r="E414" s="70"/>
      <c r="F414" s="70"/>
    </row>
    <row r="415" spans="1:6" ht="42" hidden="1" customHeight="1" outlineLevel="1" x14ac:dyDescent="0.2">
      <c r="A415" s="74"/>
      <c r="B415" s="74"/>
      <c r="C415" s="74"/>
      <c r="D415" s="74"/>
      <c r="E415" s="74"/>
      <c r="F415" s="74"/>
    </row>
    <row r="416" spans="1:6" hidden="1" outlineLevel="1" x14ac:dyDescent="0.2">
      <c r="A416" s="70" t="s">
        <v>1009</v>
      </c>
      <c r="B416" s="70"/>
      <c r="C416" s="70"/>
      <c r="D416" s="70"/>
      <c r="E416" s="70"/>
      <c r="F416" s="70"/>
    </row>
    <row r="417" spans="1:6" ht="66" hidden="1" customHeight="1" outlineLevel="1" x14ac:dyDescent="0.2">
      <c r="A417" s="74"/>
      <c r="B417" s="74"/>
      <c r="C417" s="74"/>
      <c r="D417" s="74"/>
      <c r="E417" s="74"/>
      <c r="F417" s="74"/>
    </row>
    <row r="418" spans="1:6" hidden="1" outlineLevel="1" x14ac:dyDescent="0.2">
      <c r="A418" s="70" t="s">
        <v>1010</v>
      </c>
      <c r="B418" s="70"/>
      <c r="C418" s="70"/>
      <c r="D418" s="70"/>
      <c r="E418" s="70"/>
      <c r="F418" s="70"/>
    </row>
    <row r="419" spans="1:6" ht="66" hidden="1" customHeight="1" outlineLevel="1" x14ac:dyDescent="0.2">
      <c r="A419" s="74"/>
      <c r="B419" s="74"/>
      <c r="C419" s="74"/>
      <c r="D419" s="74"/>
      <c r="E419" s="74"/>
      <c r="F419" s="74"/>
    </row>
    <row r="420" spans="1:6" hidden="1" outlineLevel="1" x14ac:dyDescent="0.2">
      <c r="A420" s="70" t="s">
        <v>1011</v>
      </c>
      <c r="B420" s="70"/>
      <c r="C420" s="70"/>
      <c r="D420" s="70"/>
      <c r="E420" s="70"/>
      <c r="F420" s="70"/>
    </row>
    <row r="421" spans="1:6" hidden="1" outlineLevel="1" x14ac:dyDescent="0.2">
      <c r="A421" s="70" t="s">
        <v>1012</v>
      </c>
      <c r="B421" s="70"/>
      <c r="C421" s="70"/>
      <c r="D421" s="70"/>
      <c r="E421" s="70"/>
      <c r="F421" s="70"/>
    </row>
    <row r="422" spans="1:6" ht="16.5" hidden="1" outlineLevel="1" x14ac:dyDescent="0.2">
      <c r="A422" s="71" t="s">
        <v>1013</v>
      </c>
      <c r="B422" s="71"/>
      <c r="C422" s="71"/>
      <c r="D422" s="71"/>
      <c r="E422" s="71"/>
      <c r="F422" s="71"/>
    </row>
    <row r="423" spans="1:6" ht="42" hidden="1" customHeight="1" outlineLevel="1" x14ac:dyDescent="0.2">
      <c r="A423" s="74"/>
      <c r="B423" s="74"/>
      <c r="C423" s="74"/>
      <c r="D423" s="74"/>
      <c r="E423" s="74"/>
      <c r="F423" s="74"/>
    </row>
    <row r="424" spans="1:6" hidden="1" outlineLevel="1" x14ac:dyDescent="0.2">
      <c r="A424" s="70" t="s">
        <v>1014</v>
      </c>
      <c r="B424" s="70"/>
      <c r="C424" s="70"/>
      <c r="D424" s="70"/>
      <c r="E424" s="70"/>
      <c r="F424" s="70"/>
    </row>
    <row r="425" spans="1:6" hidden="1" outlineLevel="1" x14ac:dyDescent="0.2">
      <c r="A425" s="70" t="s">
        <v>1015</v>
      </c>
      <c r="B425" s="70"/>
      <c r="C425" s="70"/>
      <c r="D425" s="70"/>
      <c r="E425" s="70"/>
      <c r="F425" s="70"/>
    </row>
    <row r="426" spans="1:6" hidden="1" outlineLevel="1" x14ac:dyDescent="0.2">
      <c r="A426" s="70" t="s">
        <v>1016</v>
      </c>
      <c r="B426" s="70"/>
      <c r="C426" s="70"/>
      <c r="D426" s="70"/>
      <c r="E426" s="70"/>
      <c r="F426" s="70"/>
    </row>
    <row r="427" spans="1:6" ht="66" hidden="1" customHeight="1" outlineLevel="1" x14ac:dyDescent="0.2">
      <c r="A427" s="74"/>
      <c r="B427" s="74"/>
      <c r="C427" s="74"/>
      <c r="D427" s="74"/>
      <c r="E427" s="74"/>
      <c r="F427" s="74"/>
    </row>
    <row r="428" spans="1:6" hidden="1" outlineLevel="1" x14ac:dyDescent="0.2">
      <c r="A428" s="70" t="s">
        <v>1017</v>
      </c>
      <c r="B428" s="70"/>
      <c r="C428" s="70"/>
      <c r="D428" s="70"/>
      <c r="E428" s="70"/>
      <c r="F428" s="70"/>
    </row>
    <row r="429" spans="1:6" ht="66" hidden="1" customHeight="1" outlineLevel="1" x14ac:dyDescent="0.2">
      <c r="A429" s="74"/>
      <c r="B429" s="74"/>
      <c r="C429" s="74"/>
      <c r="D429" s="74"/>
      <c r="E429" s="74"/>
      <c r="F429" s="74"/>
    </row>
    <row r="430" spans="1:6" hidden="1" outlineLevel="1" x14ac:dyDescent="0.2">
      <c r="A430" s="70" t="s">
        <v>1018</v>
      </c>
      <c r="B430" s="70"/>
      <c r="C430" s="70"/>
      <c r="D430" s="70"/>
      <c r="E430" s="70"/>
      <c r="F430" s="70"/>
    </row>
    <row r="431" spans="1:6" hidden="1" outlineLevel="1" x14ac:dyDescent="0.2">
      <c r="A431" s="70" t="s">
        <v>1019</v>
      </c>
      <c r="B431" s="70"/>
      <c r="C431" s="70"/>
      <c r="D431" s="70"/>
      <c r="E431" s="70"/>
      <c r="F431" s="70"/>
    </row>
    <row r="432" spans="1:6" hidden="1" outlineLevel="1" x14ac:dyDescent="0.2">
      <c r="A432" s="70" t="s">
        <v>1020</v>
      </c>
      <c r="B432" s="70"/>
      <c r="C432" s="70"/>
      <c r="D432" s="70"/>
      <c r="E432" s="70"/>
      <c r="F432" s="70"/>
    </row>
    <row r="433" spans="1:6" hidden="1" outlineLevel="1" x14ac:dyDescent="0.2">
      <c r="A433" s="70" t="s">
        <v>1021</v>
      </c>
      <c r="B433" s="70"/>
      <c r="C433" s="70"/>
      <c r="D433" s="70"/>
      <c r="E433" s="70"/>
      <c r="F433" s="70"/>
    </row>
    <row r="434" spans="1:6" hidden="1" outlineLevel="1" x14ac:dyDescent="0.2">
      <c r="A434" s="70" t="s">
        <v>1022</v>
      </c>
      <c r="B434" s="70"/>
      <c r="C434" s="70"/>
      <c r="D434" s="70"/>
      <c r="E434" s="70"/>
      <c r="F434" s="70"/>
    </row>
    <row r="435" spans="1:6" ht="16.5" hidden="1" outlineLevel="1" x14ac:dyDescent="0.2">
      <c r="A435" s="71" t="s">
        <v>1023</v>
      </c>
      <c r="B435" s="71"/>
      <c r="C435" s="71"/>
      <c r="D435" s="71"/>
      <c r="E435" s="71"/>
      <c r="F435" s="71"/>
    </row>
    <row r="436" spans="1:6" ht="66" hidden="1" customHeight="1" outlineLevel="1" x14ac:dyDescent="0.2">
      <c r="A436" s="74"/>
      <c r="B436" s="74"/>
      <c r="C436" s="74"/>
      <c r="D436" s="74"/>
      <c r="E436" s="74"/>
      <c r="F436" s="74"/>
    </row>
    <row r="437" spans="1:6" hidden="1" outlineLevel="1" x14ac:dyDescent="0.2">
      <c r="A437" s="70" t="s">
        <v>1024</v>
      </c>
      <c r="B437" s="70"/>
      <c r="C437" s="70"/>
      <c r="D437" s="70"/>
      <c r="E437" s="70"/>
      <c r="F437" s="70"/>
    </row>
    <row r="438" spans="1:6" hidden="1" outlineLevel="1" x14ac:dyDescent="0.2">
      <c r="A438" s="70" t="s">
        <v>1025</v>
      </c>
      <c r="B438" s="70"/>
      <c r="C438" s="70"/>
      <c r="D438" s="70"/>
      <c r="E438" s="70"/>
      <c r="F438" s="70"/>
    </row>
    <row r="439" spans="1:6" hidden="1" outlineLevel="1" x14ac:dyDescent="0.2">
      <c r="A439" s="70" t="s">
        <v>1026</v>
      </c>
      <c r="B439" s="70"/>
      <c r="C439" s="70"/>
      <c r="D439" s="70"/>
      <c r="E439" s="70"/>
      <c r="F439" s="70"/>
    </row>
    <row r="440" spans="1:6" ht="42" hidden="1" customHeight="1" outlineLevel="1" x14ac:dyDescent="0.2">
      <c r="A440" s="74"/>
      <c r="B440" s="74"/>
      <c r="C440" s="74"/>
      <c r="D440" s="74"/>
      <c r="E440" s="74"/>
      <c r="F440" s="74"/>
    </row>
    <row r="441" spans="1:6" hidden="1" outlineLevel="1" x14ac:dyDescent="0.2">
      <c r="A441" s="70" t="s">
        <v>1027</v>
      </c>
      <c r="B441" s="70"/>
      <c r="C441" s="70"/>
      <c r="D441" s="70"/>
      <c r="E441" s="70"/>
      <c r="F441" s="70"/>
    </row>
    <row r="442" spans="1:6" ht="16.5" hidden="1" outlineLevel="1" x14ac:dyDescent="0.2">
      <c r="A442" s="71" t="s">
        <v>1028</v>
      </c>
      <c r="B442" s="71"/>
      <c r="C442" s="71"/>
      <c r="D442" s="71"/>
      <c r="E442" s="71"/>
      <c r="F442" s="71"/>
    </row>
    <row r="443" spans="1:6" ht="66" hidden="1" customHeight="1" outlineLevel="1" x14ac:dyDescent="0.2">
      <c r="A443" s="74"/>
      <c r="B443" s="74"/>
      <c r="C443" s="74"/>
      <c r="D443" s="74"/>
      <c r="E443" s="74"/>
      <c r="F443" s="74"/>
    </row>
    <row r="444" spans="1:6" hidden="1" outlineLevel="1" x14ac:dyDescent="0.2">
      <c r="A444" s="70" t="s">
        <v>1029</v>
      </c>
      <c r="B444" s="70"/>
      <c r="C444" s="70"/>
      <c r="D444" s="70"/>
      <c r="E444" s="70"/>
      <c r="F444" s="70"/>
    </row>
    <row r="445" spans="1:6" hidden="1" outlineLevel="1" x14ac:dyDescent="0.2">
      <c r="A445" s="70" t="s">
        <v>1030</v>
      </c>
      <c r="B445" s="70"/>
      <c r="C445" s="70"/>
      <c r="D445" s="70"/>
      <c r="E445" s="70"/>
      <c r="F445" s="70"/>
    </row>
    <row r="446" spans="1:6" ht="66" hidden="1" customHeight="1" outlineLevel="1" x14ac:dyDescent="0.2">
      <c r="A446" s="74"/>
      <c r="B446" s="74"/>
      <c r="C446" s="74"/>
      <c r="D446" s="74"/>
      <c r="E446" s="74"/>
      <c r="F446" s="74"/>
    </row>
    <row r="447" spans="1:6" hidden="1" outlineLevel="1" x14ac:dyDescent="0.2">
      <c r="A447" s="70" t="s">
        <v>1031</v>
      </c>
      <c r="B447" s="70"/>
      <c r="C447" s="70"/>
      <c r="D447" s="70"/>
      <c r="E447" s="70"/>
      <c r="F447" s="70"/>
    </row>
    <row r="448" spans="1:6" ht="66" hidden="1" customHeight="1" outlineLevel="1" x14ac:dyDescent="0.2">
      <c r="A448" s="74"/>
      <c r="B448" s="74"/>
      <c r="C448" s="74"/>
      <c r="D448" s="74"/>
      <c r="E448" s="74"/>
      <c r="F448" s="74"/>
    </row>
    <row r="449" spans="1:6" hidden="1" outlineLevel="1" x14ac:dyDescent="0.2">
      <c r="A449" s="70" t="s">
        <v>1032</v>
      </c>
      <c r="B449" s="70"/>
      <c r="C449" s="70"/>
      <c r="D449" s="70"/>
      <c r="E449" s="70"/>
      <c r="F449" s="70"/>
    </row>
    <row r="450" spans="1:6" ht="42" hidden="1" customHeight="1" outlineLevel="1" x14ac:dyDescent="0.2">
      <c r="A450" s="74"/>
      <c r="B450" s="74"/>
      <c r="C450" s="74"/>
      <c r="D450" s="74"/>
      <c r="E450" s="74"/>
      <c r="F450" s="74"/>
    </row>
    <row r="451" spans="1:6" hidden="1" outlineLevel="1" x14ac:dyDescent="0.2">
      <c r="A451" s="70" t="s">
        <v>1033</v>
      </c>
      <c r="B451" s="70"/>
      <c r="C451" s="70"/>
      <c r="D451" s="70"/>
      <c r="E451" s="70"/>
      <c r="F451" s="70"/>
    </row>
    <row r="452" spans="1:6" ht="66" hidden="1" customHeight="1" outlineLevel="1" x14ac:dyDescent="0.2">
      <c r="A452" s="74"/>
      <c r="B452" s="74"/>
      <c r="C452" s="74"/>
      <c r="D452" s="74"/>
      <c r="E452" s="74"/>
      <c r="F452" s="74"/>
    </row>
    <row r="453" spans="1:6" hidden="1" outlineLevel="1" x14ac:dyDescent="0.2">
      <c r="A453" s="70" t="s">
        <v>1034</v>
      </c>
      <c r="B453" s="70"/>
      <c r="C453" s="70"/>
      <c r="D453" s="70"/>
      <c r="E453" s="70"/>
      <c r="F453" s="70"/>
    </row>
    <row r="454" spans="1:6" ht="66" hidden="1" customHeight="1" outlineLevel="1" x14ac:dyDescent="0.2">
      <c r="A454" s="74"/>
      <c r="B454" s="74"/>
      <c r="C454" s="74"/>
      <c r="D454" s="74"/>
      <c r="E454" s="74"/>
      <c r="F454" s="74"/>
    </row>
    <row r="455" spans="1:6" hidden="1" outlineLevel="1" x14ac:dyDescent="0.2">
      <c r="A455" s="70" t="s">
        <v>1035</v>
      </c>
      <c r="B455" s="70"/>
      <c r="C455" s="70"/>
      <c r="D455" s="70"/>
      <c r="E455" s="70"/>
      <c r="F455" s="70"/>
    </row>
    <row r="456" spans="1:6" hidden="1" outlineLevel="1" x14ac:dyDescent="0.2">
      <c r="A456" s="70" t="s">
        <v>1036</v>
      </c>
      <c r="B456" s="70"/>
      <c r="C456" s="70"/>
      <c r="D456" s="70"/>
      <c r="E456" s="70"/>
      <c r="F456" s="70"/>
    </row>
    <row r="457" spans="1:6" ht="42" hidden="1" customHeight="1" outlineLevel="1" x14ac:dyDescent="0.2">
      <c r="A457" s="74"/>
      <c r="B457" s="74"/>
      <c r="C457" s="74"/>
      <c r="D457" s="74"/>
      <c r="E457" s="74"/>
      <c r="F457" s="74"/>
    </row>
    <row r="458" spans="1:6" hidden="1" outlineLevel="1" x14ac:dyDescent="0.2">
      <c r="A458" s="70" t="s">
        <v>1037</v>
      </c>
      <c r="B458" s="70"/>
      <c r="C458" s="70"/>
      <c r="D458" s="70"/>
      <c r="E458" s="70"/>
      <c r="F458" s="70"/>
    </row>
    <row r="459" spans="1:6" ht="16.5" hidden="1" outlineLevel="1" x14ac:dyDescent="0.2">
      <c r="A459" s="71" t="s">
        <v>1038</v>
      </c>
      <c r="B459" s="71"/>
      <c r="C459" s="71"/>
      <c r="D459" s="71"/>
      <c r="E459" s="71"/>
      <c r="F459" s="71"/>
    </row>
    <row r="460" spans="1:6" hidden="1" outlineLevel="1" x14ac:dyDescent="0.2">
      <c r="A460" s="70" t="s">
        <v>1039</v>
      </c>
      <c r="B460" s="70"/>
      <c r="C460" s="70"/>
      <c r="D460" s="70"/>
      <c r="E460" s="70"/>
      <c r="F460" s="70"/>
    </row>
    <row r="461" spans="1:6" ht="66" hidden="1" customHeight="1" outlineLevel="1" x14ac:dyDescent="0.2">
      <c r="A461" s="74"/>
      <c r="B461" s="74"/>
      <c r="C461" s="74"/>
      <c r="D461" s="74"/>
      <c r="E461" s="74"/>
      <c r="F461" s="74"/>
    </row>
    <row r="462" spans="1:6" hidden="1" outlineLevel="1" x14ac:dyDescent="0.2">
      <c r="A462" s="70" t="s">
        <v>1040</v>
      </c>
      <c r="B462" s="70"/>
      <c r="C462" s="70"/>
      <c r="D462" s="70"/>
      <c r="E462" s="70"/>
      <c r="F462" s="70"/>
    </row>
    <row r="463" spans="1:6" hidden="1" outlineLevel="1" x14ac:dyDescent="0.2">
      <c r="A463" s="70" t="s">
        <v>1041</v>
      </c>
      <c r="B463" s="70"/>
      <c r="C463" s="70"/>
      <c r="D463" s="70"/>
      <c r="E463" s="70"/>
      <c r="F463" s="70"/>
    </row>
    <row r="464" spans="1:6" ht="66" hidden="1" customHeight="1" outlineLevel="1" x14ac:dyDescent="0.2">
      <c r="A464" s="74"/>
      <c r="B464" s="74"/>
      <c r="C464" s="74"/>
      <c r="D464" s="74"/>
      <c r="E464" s="74"/>
      <c r="F464" s="74"/>
    </row>
    <row r="465" spans="1:6" hidden="1" outlineLevel="1" x14ac:dyDescent="0.2">
      <c r="A465" s="70" t="s">
        <v>1042</v>
      </c>
      <c r="B465" s="70"/>
      <c r="C465" s="70"/>
      <c r="D465" s="70"/>
      <c r="E465" s="70"/>
      <c r="F465" s="70"/>
    </row>
    <row r="466" spans="1:6" ht="66" hidden="1" customHeight="1" outlineLevel="1" x14ac:dyDescent="0.2">
      <c r="A466" s="74"/>
      <c r="B466" s="74"/>
      <c r="C466" s="74"/>
      <c r="D466" s="74"/>
      <c r="E466" s="74"/>
      <c r="F466" s="74"/>
    </row>
    <row r="467" spans="1:6" hidden="1" outlineLevel="1" x14ac:dyDescent="0.2">
      <c r="A467" s="70" t="s">
        <v>1043</v>
      </c>
      <c r="B467" s="70"/>
      <c r="C467" s="70"/>
      <c r="D467" s="70"/>
      <c r="E467" s="70"/>
      <c r="F467" s="70"/>
    </row>
    <row r="468" spans="1:6" ht="66" hidden="1" customHeight="1" outlineLevel="1" x14ac:dyDescent="0.2">
      <c r="A468" s="74"/>
      <c r="B468" s="74"/>
      <c r="C468" s="74"/>
      <c r="D468" s="74"/>
      <c r="E468" s="74"/>
      <c r="F468" s="74"/>
    </row>
    <row r="469" spans="1:6" hidden="1" outlineLevel="1" x14ac:dyDescent="0.2">
      <c r="A469" s="70" t="s">
        <v>1044</v>
      </c>
      <c r="B469" s="70"/>
      <c r="C469" s="70"/>
      <c r="D469" s="70"/>
      <c r="E469" s="70"/>
      <c r="F469" s="70"/>
    </row>
    <row r="470" spans="1:6" ht="66" hidden="1" customHeight="1" outlineLevel="1" x14ac:dyDescent="0.2">
      <c r="A470" s="74"/>
      <c r="B470" s="74"/>
      <c r="C470" s="74"/>
      <c r="D470" s="74"/>
      <c r="E470" s="74"/>
      <c r="F470" s="74"/>
    </row>
    <row r="471" spans="1:6" hidden="1" outlineLevel="1" x14ac:dyDescent="0.2">
      <c r="A471" s="70" t="s">
        <v>1045</v>
      </c>
      <c r="B471" s="70"/>
      <c r="C471" s="70"/>
      <c r="D471" s="70"/>
      <c r="E471" s="70"/>
      <c r="F471" s="70"/>
    </row>
    <row r="472" spans="1:6" ht="66" hidden="1" customHeight="1" outlineLevel="1" x14ac:dyDescent="0.2">
      <c r="A472" s="74"/>
      <c r="B472" s="74"/>
      <c r="C472" s="74"/>
      <c r="D472" s="74"/>
      <c r="E472" s="74"/>
      <c r="F472" s="74"/>
    </row>
    <row r="473" spans="1:6" hidden="1" outlineLevel="1" x14ac:dyDescent="0.2">
      <c r="A473" s="70" t="s">
        <v>1046</v>
      </c>
      <c r="B473" s="70"/>
      <c r="C473" s="70"/>
      <c r="D473" s="70"/>
      <c r="E473" s="70"/>
      <c r="F473" s="70"/>
    </row>
    <row r="474" spans="1:6" hidden="1" outlineLevel="1" x14ac:dyDescent="0.2">
      <c r="A474" s="70" t="s">
        <v>1047</v>
      </c>
      <c r="B474" s="70"/>
      <c r="C474" s="70"/>
      <c r="D474" s="70"/>
      <c r="E474" s="70"/>
      <c r="F474" s="70"/>
    </row>
    <row r="475" spans="1:6" ht="16.5" hidden="1" outlineLevel="1" x14ac:dyDescent="0.2">
      <c r="A475" s="71" t="s">
        <v>1048</v>
      </c>
      <c r="B475" s="71"/>
      <c r="C475" s="71"/>
      <c r="D475" s="71"/>
      <c r="E475" s="71"/>
      <c r="F475" s="71"/>
    </row>
    <row r="476" spans="1:6" hidden="1" outlineLevel="1" x14ac:dyDescent="0.2">
      <c r="A476" s="70" t="s">
        <v>1049</v>
      </c>
      <c r="B476" s="70"/>
      <c r="C476" s="70"/>
      <c r="D476" s="70"/>
      <c r="E476" s="70"/>
      <c r="F476" s="70"/>
    </row>
    <row r="477" spans="1:6" ht="66" hidden="1" customHeight="1" outlineLevel="1" x14ac:dyDescent="0.2">
      <c r="A477" s="74"/>
      <c r="B477" s="74"/>
      <c r="C477" s="74"/>
      <c r="D477" s="74"/>
      <c r="E477" s="74"/>
      <c r="F477" s="74"/>
    </row>
    <row r="478" spans="1:6" hidden="1" outlineLevel="1" x14ac:dyDescent="0.2">
      <c r="A478" s="70" t="s">
        <v>1050</v>
      </c>
      <c r="B478" s="70"/>
      <c r="C478" s="70"/>
      <c r="D478" s="70"/>
      <c r="E478" s="70"/>
      <c r="F478" s="70"/>
    </row>
    <row r="479" spans="1:6" ht="66" hidden="1" customHeight="1" outlineLevel="1" x14ac:dyDescent="0.2">
      <c r="A479" s="74"/>
      <c r="B479" s="74"/>
      <c r="C479" s="74"/>
      <c r="D479" s="74"/>
      <c r="E479" s="74"/>
      <c r="F479" s="74"/>
    </row>
    <row r="480" spans="1:6" hidden="1" outlineLevel="1" x14ac:dyDescent="0.2">
      <c r="A480" s="70" t="s">
        <v>1051</v>
      </c>
      <c r="B480" s="70"/>
      <c r="C480" s="70"/>
      <c r="D480" s="70"/>
      <c r="E480" s="70"/>
      <c r="F480" s="70"/>
    </row>
    <row r="481" spans="1:6" ht="66" hidden="1" customHeight="1" outlineLevel="1" x14ac:dyDescent="0.2">
      <c r="A481" s="74"/>
      <c r="B481" s="74"/>
      <c r="C481" s="74"/>
      <c r="D481" s="74"/>
      <c r="E481" s="74"/>
      <c r="F481" s="74"/>
    </row>
    <row r="482" spans="1:6" hidden="1" outlineLevel="1" x14ac:dyDescent="0.2">
      <c r="A482" s="70" t="s">
        <v>1052</v>
      </c>
      <c r="B482" s="70"/>
      <c r="C482" s="70"/>
      <c r="D482" s="70"/>
      <c r="E482" s="70"/>
      <c r="F482" s="70"/>
    </row>
    <row r="483" spans="1:6" ht="42" hidden="1" customHeight="1" outlineLevel="1" x14ac:dyDescent="0.2">
      <c r="A483" s="74"/>
      <c r="B483" s="74"/>
      <c r="C483" s="74"/>
      <c r="D483" s="74"/>
      <c r="E483" s="74"/>
      <c r="F483" s="74"/>
    </row>
    <row r="484" spans="1:6" hidden="1" outlineLevel="1" x14ac:dyDescent="0.2">
      <c r="A484" s="70" t="s">
        <v>1053</v>
      </c>
      <c r="B484" s="70"/>
      <c r="C484" s="70"/>
      <c r="D484" s="70"/>
      <c r="E484" s="70"/>
      <c r="F484" s="70"/>
    </row>
    <row r="485" spans="1:6" hidden="1" outlineLevel="1" x14ac:dyDescent="0.2">
      <c r="A485" s="70" t="s">
        <v>1054</v>
      </c>
      <c r="B485" s="70"/>
      <c r="C485" s="70"/>
      <c r="D485" s="70"/>
      <c r="E485" s="70"/>
      <c r="F485" s="70"/>
    </row>
    <row r="486" spans="1:6" hidden="1" outlineLevel="1" x14ac:dyDescent="0.2">
      <c r="A486" s="70" t="s">
        <v>1055</v>
      </c>
      <c r="B486" s="70"/>
      <c r="C486" s="70"/>
      <c r="D486" s="70"/>
      <c r="E486" s="70"/>
      <c r="F486" s="70"/>
    </row>
    <row r="487" spans="1:6" ht="66" hidden="1" customHeight="1" outlineLevel="1" x14ac:dyDescent="0.2">
      <c r="A487" s="74"/>
      <c r="B487" s="74"/>
      <c r="C487" s="74"/>
      <c r="D487" s="74"/>
      <c r="E487" s="74"/>
      <c r="F487" s="74"/>
    </row>
    <row r="488" spans="1:6" hidden="1" outlineLevel="1" x14ac:dyDescent="0.2">
      <c r="A488" s="70" t="s">
        <v>1056</v>
      </c>
      <c r="B488" s="70"/>
      <c r="C488" s="70"/>
      <c r="D488" s="70"/>
      <c r="E488" s="70"/>
      <c r="F488" s="70"/>
    </row>
    <row r="489" spans="1:6" ht="16.5" hidden="1" outlineLevel="1" x14ac:dyDescent="0.2">
      <c r="A489" s="71" t="s">
        <v>1057</v>
      </c>
      <c r="B489" s="71"/>
      <c r="C489" s="71"/>
      <c r="D489" s="71"/>
      <c r="E489" s="71"/>
      <c r="F489" s="71"/>
    </row>
    <row r="490" spans="1:6" hidden="1" outlineLevel="1" x14ac:dyDescent="0.2">
      <c r="A490" s="70" t="s">
        <v>1058</v>
      </c>
      <c r="B490" s="70"/>
      <c r="C490" s="70"/>
      <c r="D490" s="70"/>
      <c r="E490" s="70"/>
      <c r="F490" s="70"/>
    </row>
    <row r="491" spans="1:6" hidden="1" outlineLevel="1" x14ac:dyDescent="0.2">
      <c r="A491" s="70" t="s">
        <v>1059</v>
      </c>
      <c r="B491" s="70"/>
      <c r="C491" s="70"/>
      <c r="D491" s="70"/>
      <c r="E491" s="70"/>
      <c r="F491" s="70"/>
    </row>
    <row r="492" spans="1:6" hidden="1" outlineLevel="1" x14ac:dyDescent="0.2">
      <c r="A492" s="70" t="s">
        <v>1060</v>
      </c>
      <c r="B492" s="70"/>
      <c r="C492" s="70"/>
      <c r="D492" s="70"/>
      <c r="E492" s="70"/>
      <c r="F492" s="70"/>
    </row>
    <row r="493" spans="1:6" hidden="1" outlineLevel="1" x14ac:dyDescent="0.2">
      <c r="A493" s="33"/>
      <c r="B493" s="33"/>
      <c r="C493" s="33"/>
      <c r="D493" s="33"/>
      <c r="E493" s="33"/>
      <c r="F493" s="33"/>
    </row>
    <row r="494" spans="1:6" hidden="1" outlineLevel="1" x14ac:dyDescent="0.2">
      <c r="A494" s="33"/>
      <c r="B494" s="33"/>
      <c r="C494" s="33"/>
      <c r="D494" s="33"/>
      <c r="E494" s="33"/>
      <c r="F494" s="33"/>
    </row>
    <row r="495" spans="1:6" ht="20.25" collapsed="1" x14ac:dyDescent="0.2">
      <c r="A495" s="69" t="s">
        <v>1671</v>
      </c>
      <c r="B495" s="69"/>
      <c r="C495" s="69"/>
      <c r="D495" s="69"/>
      <c r="E495" s="69"/>
      <c r="F495" s="69"/>
    </row>
    <row r="496" spans="1:6" hidden="1" outlineLevel="1" x14ac:dyDescent="0.2">
      <c r="A496" s="72" t="s">
        <v>1672</v>
      </c>
      <c r="B496" s="72"/>
      <c r="C496" s="72"/>
      <c r="D496" s="72"/>
      <c r="E496" s="72"/>
      <c r="F496" s="72"/>
    </row>
    <row r="497" spans="1:6" hidden="1" outlineLevel="1" x14ac:dyDescent="0.2">
      <c r="A497" s="70" t="s">
        <v>1673</v>
      </c>
      <c r="B497" s="70"/>
      <c r="C497" s="70"/>
      <c r="D497" s="70"/>
      <c r="E497" s="70"/>
      <c r="F497" s="70"/>
    </row>
    <row r="498" spans="1:6" hidden="1" outlineLevel="1" x14ac:dyDescent="0.2">
      <c r="A498" s="70" t="s">
        <v>1674</v>
      </c>
      <c r="B498" s="70"/>
      <c r="C498" s="70"/>
      <c r="D498" s="70"/>
      <c r="E498" s="70"/>
      <c r="F498" s="70"/>
    </row>
    <row r="499" spans="1:6" hidden="1" outlineLevel="1" x14ac:dyDescent="0.2">
      <c r="A499" s="70" t="s">
        <v>1675</v>
      </c>
      <c r="B499" s="70"/>
      <c r="C499" s="70"/>
      <c r="D499" s="70"/>
      <c r="E499" s="70"/>
      <c r="F499" s="70"/>
    </row>
    <row r="500" spans="1:6" hidden="1" outlineLevel="1" x14ac:dyDescent="0.2">
      <c r="A500" s="33"/>
      <c r="B500" s="33"/>
      <c r="C500" s="33"/>
      <c r="D500" s="33"/>
      <c r="E500" s="33"/>
      <c r="F500" s="33"/>
    </row>
    <row r="501" spans="1:6" ht="16.5" hidden="1" outlineLevel="1" x14ac:dyDescent="0.2">
      <c r="A501" s="71" t="s">
        <v>1676</v>
      </c>
      <c r="B501" s="71"/>
      <c r="C501" s="71"/>
      <c r="D501" s="71"/>
      <c r="E501" s="71"/>
      <c r="F501" s="71"/>
    </row>
    <row r="502" spans="1:6" hidden="1" outlineLevel="1" x14ac:dyDescent="0.2">
      <c r="A502" s="70" t="s">
        <v>1677</v>
      </c>
      <c r="B502" s="70"/>
      <c r="C502" s="70"/>
      <c r="D502" s="70"/>
      <c r="E502" s="70"/>
      <c r="F502" s="70"/>
    </row>
    <row r="503" spans="1:6" hidden="1" outlineLevel="1" x14ac:dyDescent="0.2">
      <c r="A503" s="70" t="s">
        <v>1678</v>
      </c>
      <c r="B503" s="70"/>
      <c r="C503" s="70"/>
      <c r="D503" s="70"/>
      <c r="E503" s="70"/>
      <c r="F503" s="70"/>
    </row>
    <row r="504" spans="1:6" hidden="1" outlineLevel="1" x14ac:dyDescent="0.2">
      <c r="A504" s="70" t="s">
        <v>1679</v>
      </c>
      <c r="B504" s="70"/>
      <c r="C504" s="70"/>
      <c r="D504" s="70"/>
      <c r="E504" s="70"/>
      <c r="F504" s="70"/>
    </row>
    <row r="505" spans="1:6" hidden="1" outlineLevel="1" x14ac:dyDescent="0.2">
      <c r="A505" s="70" t="s">
        <v>1680</v>
      </c>
      <c r="B505" s="70"/>
      <c r="C505" s="70"/>
      <c r="D505" s="70"/>
      <c r="E505" s="70"/>
      <c r="F505" s="70"/>
    </row>
    <row r="506" spans="1:6" hidden="1" outlineLevel="1" x14ac:dyDescent="0.2">
      <c r="A506" s="70" t="s">
        <v>1681</v>
      </c>
      <c r="B506" s="70"/>
      <c r="C506" s="70"/>
      <c r="D506" s="70"/>
      <c r="E506" s="70"/>
      <c r="F506" s="70"/>
    </row>
    <row r="507" spans="1:6" hidden="1" outlineLevel="1" x14ac:dyDescent="0.2">
      <c r="A507" s="70" t="s">
        <v>1682</v>
      </c>
      <c r="B507" s="70"/>
      <c r="C507" s="70"/>
      <c r="D507" s="70"/>
      <c r="E507" s="70"/>
      <c r="F507" s="70"/>
    </row>
    <row r="508" spans="1:6" hidden="1" outlineLevel="1" x14ac:dyDescent="0.2">
      <c r="A508" s="70" t="s">
        <v>1683</v>
      </c>
      <c r="B508" s="70"/>
      <c r="C508" s="70"/>
      <c r="D508" s="70"/>
      <c r="E508" s="70"/>
      <c r="F508" s="70"/>
    </row>
    <row r="509" spans="1:6" hidden="1" outlineLevel="1" x14ac:dyDescent="0.2">
      <c r="A509" s="33"/>
      <c r="B509" s="33"/>
      <c r="C509" s="33"/>
      <c r="D509" s="33"/>
      <c r="E509" s="33"/>
      <c r="F509" s="33"/>
    </row>
    <row r="510" spans="1:6" ht="16.5" hidden="1" outlineLevel="1" x14ac:dyDescent="0.2">
      <c r="A510" s="71" t="s">
        <v>1684</v>
      </c>
      <c r="B510" s="71"/>
      <c r="C510" s="71"/>
      <c r="D510" s="71"/>
      <c r="E510" s="71"/>
      <c r="F510" s="71"/>
    </row>
    <row r="511" spans="1:6" hidden="1" outlineLevel="1" x14ac:dyDescent="0.2">
      <c r="A511" s="70" t="s">
        <v>1685</v>
      </c>
      <c r="B511" s="70"/>
      <c r="C511" s="70"/>
      <c r="D511" s="70"/>
      <c r="E511" s="70"/>
      <c r="F511" s="70"/>
    </row>
    <row r="512" spans="1:6" hidden="1" outlineLevel="1" x14ac:dyDescent="0.2">
      <c r="A512" s="70" t="s">
        <v>1686</v>
      </c>
      <c r="B512" s="70"/>
      <c r="C512" s="70"/>
      <c r="D512" s="70"/>
      <c r="E512" s="70"/>
      <c r="F512" s="70"/>
    </row>
    <row r="513" spans="1:6" hidden="1" outlineLevel="1" x14ac:dyDescent="0.2">
      <c r="A513" s="70" t="s">
        <v>1687</v>
      </c>
      <c r="B513" s="70"/>
      <c r="C513" s="70"/>
      <c r="D513" s="70"/>
      <c r="E513" s="70"/>
      <c r="F513" s="70"/>
    </row>
    <row r="514" spans="1:6" hidden="1" outlineLevel="1" x14ac:dyDescent="0.2">
      <c r="A514" s="70" t="s">
        <v>1688</v>
      </c>
      <c r="B514" s="70"/>
      <c r="C514" s="70"/>
      <c r="D514" s="70"/>
      <c r="E514" s="70"/>
      <c r="F514" s="70"/>
    </row>
    <row r="515" spans="1:6" hidden="1" outlineLevel="1" x14ac:dyDescent="0.2">
      <c r="A515" s="70" t="s">
        <v>1689</v>
      </c>
      <c r="B515" s="70"/>
      <c r="C515" s="70"/>
      <c r="D515" s="70"/>
      <c r="E515" s="70"/>
      <c r="F515" s="70"/>
    </row>
    <row r="516" spans="1:6" hidden="1" outlineLevel="1" x14ac:dyDescent="0.2">
      <c r="A516" s="70" t="s">
        <v>1690</v>
      </c>
      <c r="B516" s="70"/>
      <c r="C516" s="70"/>
      <c r="D516" s="70"/>
      <c r="E516" s="70"/>
      <c r="F516" s="70"/>
    </row>
    <row r="517" spans="1:6" hidden="1" outlineLevel="1" x14ac:dyDescent="0.2">
      <c r="A517" s="70" t="s">
        <v>1691</v>
      </c>
      <c r="B517" s="70"/>
      <c r="C517" s="70"/>
      <c r="D517" s="70"/>
      <c r="E517" s="70"/>
      <c r="F517" s="70"/>
    </row>
    <row r="518" spans="1:6" hidden="1" outlineLevel="1" x14ac:dyDescent="0.2">
      <c r="A518" s="70" t="s">
        <v>1692</v>
      </c>
      <c r="B518" s="70"/>
      <c r="C518" s="70"/>
      <c r="D518" s="70"/>
      <c r="E518" s="70"/>
      <c r="F518" s="70"/>
    </row>
    <row r="519" spans="1:6" hidden="1" outlineLevel="1" x14ac:dyDescent="0.2">
      <c r="A519" s="70" t="s">
        <v>1693</v>
      </c>
      <c r="B519" s="70"/>
      <c r="C519" s="70"/>
      <c r="D519" s="70"/>
      <c r="E519" s="70"/>
      <c r="F519" s="70"/>
    </row>
    <row r="520" spans="1:6" hidden="1" outlineLevel="1" x14ac:dyDescent="0.2">
      <c r="A520" s="33"/>
      <c r="B520" s="33"/>
      <c r="C520" s="33"/>
      <c r="D520" s="33"/>
      <c r="E520" s="33"/>
      <c r="F520" s="33"/>
    </row>
    <row r="521" spans="1:6" ht="16.5" hidden="1" outlineLevel="1" x14ac:dyDescent="0.2">
      <c r="A521" s="71" t="s">
        <v>1694</v>
      </c>
      <c r="B521" s="71"/>
      <c r="C521" s="71"/>
      <c r="D521" s="71"/>
      <c r="E521" s="71"/>
      <c r="F521" s="71"/>
    </row>
    <row r="522" spans="1:6" hidden="1" outlineLevel="1" x14ac:dyDescent="0.2">
      <c r="A522" s="70" t="s">
        <v>1695</v>
      </c>
      <c r="B522" s="70"/>
      <c r="C522" s="70"/>
      <c r="D522" s="70"/>
      <c r="E522" s="70"/>
      <c r="F522" s="70"/>
    </row>
    <row r="523" spans="1:6" hidden="1" outlineLevel="1" x14ac:dyDescent="0.2">
      <c r="A523" s="70" t="s">
        <v>1696</v>
      </c>
      <c r="B523" s="70"/>
      <c r="C523" s="70"/>
      <c r="D523" s="70"/>
      <c r="E523" s="70"/>
      <c r="F523" s="70"/>
    </row>
    <row r="524" spans="1:6" hidden="1" outlineLevel="1" x14ac:dyDescent="0.2">
      <c r="A524" s="70" t="s">
        <v>1697</v>
      </c>
      <c r="B524" s="70"/>
      <c r="C524" s="70"/>
      <c r="D524" s="70"/>
      <c r="E524" s="70"/>
      <c r="F524" s="70"/>
    </row>
    <row r="525" spans="1:6" hidden="1" outlineLevel="1" x14ac:dyDescent="0.2">
      <c r="A525" s="70" t="s">
        <v>1698</v>
      </c>
      <c r="B525" s="70"/>
      <c r="C525" s="70"/>
      <c r="D525" s="70"/>
      <c r="E525" s="70"/>
      <c r="F525" s="70"/>
    </row>
    <row r="526" spans="1:6" hidden="1" outlineLevel="1" x14ac:dyDescent="0.2">
      <c r="A526" s="33"/>
      <c r="B526" s="33"/>
      <c r="C526" s="33"/>
      <c r="D526" s="33"/>
      <c r="E526" s="33"/>
      <c r="F526" s="33"/>
    </row>
    <row r="527" spans="1:6" ht="16.5" hidden="1" outlineLevel="1" x14ac:dyDescent="0.2">
      <c r="A527" s="71" t="s">
        <v>1699</v>
      </c>
      <c r="B527" s="71"/>
      <c r="C527" s="71"/>
      <c r="D527" s="71"/>
      <c r="E527" s="71"/>
      <c r="F527" s="71"/>
    </row>
    <row r="528" spans="1:6" hidden="1" outlineLevel="1" x14ac:dyDescent="0.2">
      <c r="A528" s="70" t="s">
        <v>1700</v>
      </c>
      <c r="B528" s="70"/>
      <c r="C528" s="70"/>
      <c r="D528" s="70"/>
      <c r="E528" s="70"/>
      <c r="F528" s="70"/>
    </row>
    <row r="529" spans="1:6" ht="66" hidden="1" customHeight="1" outlineLevel="1" x14ac:dyDescent="0.2">
      <c r="A529" s="74"/>
      <c r="B529" s="74"/>
      <c r="C529" s="74"/>
      <c r="D529" s="74"/>
      <c r="E529" s="74"/>
      <c r="F529" s="74"/>
    </row>
    <row r="530" spans="1:6" hidden="1" outlineLevel="1" x14ac:dyDescent="0.2">
      <c r="A530" s="70" t="s">
        <v>1701</v>
      </c>
      <c r="B530" s="70"/>
      <c r="C530" s="70"/>
      <c r="D530" s="70"/>
      <c r="E530" s="70"/>
      <c r="F530" s="70"/>
    </row>
    <row r="531" spans="1:6" hidden="1" outlineLevel="1" x14ac:dyDescent="0.2">
      <c r="A531" s="70" t="s">
        <v>1702</v>
      </c>
      <c r="B531" s="70"/>
      <c r="C531" s="70"/>
      <c r="D531" s="70"/>
      <c r="E531" s="70"/>
      <c r="F531" s="70"/>
    </row>
    <row r="532" spans="1:6" hidden="1" outlineLevel="1" x14ac:dyDescent="0.2">
      <c r="A532" s="70" t="s">
        <v>1703</v>
      </c>
      <c r="B532" s="70"/>
      <c r="C532" s="70"/>
      <c r="D532" s="70"/>
      <c r="E532" s="70"/>
      <c r="F532" s="70"/>
    </row>
    <row r="533" spans="1:6" hidden="1" outlineLevel="1" x14ac:dyDescent="0.2">
      <c r="A533" s="70" t="s">
        <v>1704</v>
      </c>
      <c r="B533" s="70"/>
      <c r="C533" s="70"/>
      <c r="D533" s="70"/>
      <c r="E533" s="70"/>
      <c r="F533" s="70"/>
    </row>
    <row r="534" spans="1:6" hidden="1" outlineLevel="1" x14ac:dyDescent="0.2">
      <c r="A534" s="70" t="s">
        <v>1705</v>
      </c>
      <c r="B534" s="70"/>
      <c r="C534" s="70"/>
      <c r="D534" s="70"/>
      <c r="E534" s="70"/>
      <c r="F534" s="70"/>
    </row>
    <row r="535" spans="1:6" hidden="1" outlineLevel="1" x14ac:dyDescent="0.2">
      <c r="A535" s="33"/>
      <c r="B535" s="33"/>
      <c r="C535" s="33"/>
      <c r="D535" s="33"/>
      <c r="E535" s="33"/>
      <c r="F535" s="33"/>
    </row>
    <row r="536" spans="1:6" ht="16.5" hidden="1" outlineLevel="1" x14ac:dyDescent="0.2">
      <c r="A536" s="71" t="s">
        <v>1706</v>
      </c>
      <c r="B536" s="71"/>
      <c r="C536" s="71"/>
      <c r="D536" s="71"/>
      <c r="E536" s="71"/>
      <c r="F536" s="71"/>
    </row>
    <row r="537" spans="1:6" hidden="1" outlineLevel="1" x14ac:dyDescent="0.2">
      <c r="A537" s="70" t="s">
        <v>1707</v>
      </c>
      <c r="B537" s="70"/>
      <c r="C537" s="70"/>
      <c r="D537" s="70"/>
      <c r="E537" s="70"/>
      <c r="F537" s="70"/>
    </row>
    <row r="538" spans="1:6" ht="66" hidden="1" customHeight="1" outlineLevel="1" x14ac:dyDescent="0.2">
      <c r="A538" s="74"/>
      <c r="B538" s="74"/>
      <c r="C538" s="74"/>
      <c r="D538" s="74"/>
      <c r="E538" s="74"/>
      <c r="F538" s="74"/>
    </row>
    <row r="539" spans="1:6" hidden="1" outlineLevel="1" x14ac:dyDescent="0.2">
      <c r="A539" s="70" t="s">
        <v>1708</v>
      </c>
      <c r="B539" s="70"/>
      <c r="C539" s="70"/>
      <c r="D539" s="70"/>
      <c r="E539" s="70"/>
      <c r="F539" s="70"/>
    </row>
    <row r="540" spans="1:6" hidden="1" outlineLevel="1" x14ac:dyDescent="0.2">
      <c r="A540" s="70" t="s">
        <v>1709</v>
      </c>
      <c r="B540" s="70"/>
      <c r="C540" s="70"/>
      <c r="D540" s="70"/>
      <c r="E540" s="70"/>
      <c r="F540" s="70"/>
    </row>
    <row r="541" spans="1:6" hidden="1" outlineLevel="1" x14ac:dyDescent="0.2">
      <c r="A541" s="70" t="s">
        <v>1710</v>
      </c>
      <c r="B541" s="70"/>
      <c r="C541" s="70"/>
      <c r="D541" s="70"/>
      <c r="E541" s="70"/>
      <c r="F541" s="70"/>
    </row>
    <row r="542" spans="1:6" hidden="1" outlineLevel="1" x14ac:dyDescent="0.2">
      <c r="A542" s="70" t="s">
        <v>1711</v>
      </c>
      <c r="B542" s="70"/>
      <c r="C542" s="70"/>
      <c r="D542" s="70"/>
      <c r="E542" s="70"/>
      <c r="F542" s="70"/>
    </row>
    <row r="543" spans="1:6" hidden="1" outlineLevel="1" x14ac:dyDescent="0.2">
      <c r="A543" s="70" t="s">
        <v>1712</v>
      </c>
      <c r="B543" s="70"/>
      <c r="C543" s="70"/>
      <c r="D543" s="70"/>
      <c r="E543" s="70"/>
      <c r="F543" s="70"/>
    </row>
    <row r="544" spans="1:6" hidden="1" outlineLevel="1" x14ac:dyDescent="0.2">
      <c r="A544" s="33"/>
      <c r="B544" s="33"/>
      <c r="C544" s="33"/>
      <c r="D544" s="33"/>
      <c r="E544" s="33"/>
      <c r="F544" s="33"/>
    </row>
    <row r="545" spans="1:6" ht="16.5" hidden="1" outlineLevel="1" x14ac:dyDescent="0.2">
      <c r="A545" s="71" t="s">
        <v>1713</v>
      </c>
      <c r="B545" s="71"/>
      <c r="C545" s="71"/>
      <c r="D545" s="71"/>
      <c r="E545" s="71"/>
      <c r="F545" s="71"/>
    </row>
    <row r="546" spans="1:6" hidden="1" outlineLevel="1" x14ac:dyDescent="0.2">
      <c r="A546" s="70" t="s">
        <v>1714</v>
      </c>
      <c r="B546" s="70"/>
      <c r="C546" s="70"/>
      <c r="D546" s="70"/>
      <c r="E546" s="70"/>
      <c r="F546" s="70"/>
    </row>
    <row r="547" spans="1:6" hidden="1" outlineLevel="1" x14ac:dyDescent="0.2">
      <c r="A547" s="70" t="s">
        <v>1715</v>
      </c>
      <c r="B547" s="70"/>
      <c r="C547" s="70"/>
      <c r="D547" s="70"/>
      <c r="E547" s="70"/>
      <c r="F547" s="70"/>
    </row>
    <row r="548" spans="1:6" hidden="1" outlineLevel="1" x14ac:dyDescent="0.2">
      <c r="A548" s="72" t="s">
        <v>1716</v>
      </c>
      <c r="B548" s="72"/>
      <c r="C548" s="72"/>
      <c r="D548" s="72"/>
      <c r="E548" s="72"/>
      <c r="F548" s="72"/>
    </row>
    <row r="549" spans="1:6" hidden="1" outlineLevel="1" x14ac:dyDescent="0.2">
      <c r="A549" s="72" t="s">
        <v>1717</v>
      </c>
      <c r="B549" s="72"/>
      <c r="C549" s="72"/>
      <c r="D549" s="72"/>
      <c r="E549" s="72"/>
      <c r="F549" s="72"/>
    </row>
    <row r="550" spans="1:6" hidden="1" outlineLevel="1" x14ac:dyDescent="0.2">
      <c r="A550" s="33"/>
      <c r="B550" s="33"/>
      <c r="C550" s="33"/>
      <c r="D550" s="33"/>
      <c r="E550" s="33"/>
      <c r="F550" s="33"/>
    </row>
    <row r="551" spans="1:6" hidden="1" outlineLevel="1" x14ac:dyDescent="0.2">
      <c r="A551" s="33"/>
      <c r="B551" s="33"/>
      <c r="C551" s="33"/>
      <c r="D551" s="33"/>
      <c r="E551" s="33"/>
      <c r="F551" s="33"/>
    </row>
    <row r="552" spans="1:6" ht="24" customHeight="1" collapsed="1" x14ac:dyDescent="0.2">
      <c r="A552" s="77" t="s">
        <v>1721</v>
      </c>
      <c r="B552" s="77"/>
      <c r="C552" s="77"/>
      <c r="D552" s="77"/>
      <c r="E552" s="77"/>
      <c r="F552" s="77"/>
    </row>
    <row r="553" spans="1:6" ht="9" hidden="1" customHeight="1" outlineLevel="1" x14ac:dyDescent="0.2">
      <c r="A553" s="68" t="s">
        <v>1722</v>
      </c>
      <c r="B553" s="68"/>
      <c r="C553" s="68"/>
      <c r="D553" s="68"/>
      <c r="E553" s="68"/>
      <c r="F553" s="68"/>
    </row>
    <row r="554" spans="1:6" ht="18" hidden="1" customHeight="1" outlineLevel="1" x14ac:dyDescent="0.2">
      <c r="A554" s="68" t="s">
        <v>1723</v>
      </c>
      <c r="B554" s="68"/>
      <c r="C554" s="68"/>
      <c r="D554" s="68"/>
      <c r="E554" s="68"/>
      <c r="F554" s="68"/>
    </row>
    <row r="555" spans="1:6" ht="18" hidden="1" customHeight="1" outlineLevel="1" x14ac:dyDescent="0.2">
      <c r="A555" s="68" t="s">
        <v>1724</v>
      </c>
      <c r="B555" s="68"/>
      <c r="C555" s="68"/>
      <c r="D555" s="68"/>
      <c r="E555" s="68"/>
      <c r="F555" s="68"/>
    </row>
    <row r="556" spans="1:6" ht="9" hidden="1" customHeight="1" outlineLevel="1" x14ac:dyDescent="0.2">
      <c r="A556" s="68" t="s">
        <v>1722</v>
      </c>
      <c r="B556" s="68"/>
      <c r="C556" s="68"/>
      <c r="D556" s="68"/>
      <c r="E556" s="68"/>
      <c r="F556" s="68"/>
    </row>
    <row r="557" spans="1:6" ht="21" hidden="1" customHeight="1" outlineLevel="1" x14ac:dyDescent="0.2">
      <c r="A557" s="78" t="s">
        <v>1725</v>
      </c>
      <c r="B557" s="78"/>
      <c r="C557" s="78"/>
      <c r="D557" s="78"/>
      <c r="E557" s="78"/>
      <c r="F557" s="78"/>
    </row>
    <row r="558" spans="1:6" ht="18" hidden="1" customHeight="1" outlineLevel="1" x14ac:dyDescent="0.2">
      <c r="A558" s="68" t="s">
        <v>1726</v>
      </c>
      <c r="B558" s="68"/>
      <c r="C558" s="68"/>
      <c r="D558" s="68"/>
      <c r="E558" s="68"/>
      <c r="F558" s="68"/>
    </row>
    <row r="559" spans="1:6" ht="30.95" hidden="1" customHeight="1" outlineLevel="1" x14ac:dyDescent="0.2">
      <c r="A559" s="68" t="s">
        <v>1727</v>
      </c>
      <c r="B559" s="68"/>
      <c r="C559" s="68"/>
      <c r="D559" s="68"/>
      <c r="E559" s="68"/>
      <c r="F559" s="68"/>
    </row>
    <row r="560" spans="1:6" ht="44.1" hidden="1" customHeight="1" outlineLevel="1" x14ac:dyDescent="0.2">
      <c r="A560" s="68" t="s">
        <v>1728</v>
      </c>
      <c r="B560" s="68"/>
      <c r="C560" s="68"/>
      <c r="D560" s="68"/>
      <c r="E560" s="68"/>
      <c r="F560" s="68"/>
    </row>
    <row r="561" spans="1:6" ht="44.1" hidden="1" customHeight="1" outlineLevel="1" x14ac:dyDescent="0.2">
      <c r="A561" s="68" t="s">
        <v>1729</v>
      </c>
      <c r="B561" s="68"/>
      <c r="C561" s="68"/>
      <c r="D561" s="68"/>
      <c r="E561" s="68"/>
      <c r="F561" s="68"/>
    </row>
    <row r="562" spans="1:6" ht="9" hidden="1" customHeight="1" outlineLevel="1" x14ac:dyDescent="0.2">
      <c r="A562" s="68" t="s">
        <v>1722</v>
      </c>
      <c r="B562" s="68"/>
      <c r="C562" s="68"/>
      <c r="D562" s="68"/>
      <c r="E562" s="68"/>
      <c r="F562" s="68"/>
    </row>
    <row r="563" spans="1:6" ht="30.95" hidden="1" customHeight="1" outlineLevel="1" x14ac:dyDescent="0.2">
      <c r="A563" s="68" t="s">
        <v>1730</v>
      </c>
      <c r="B563" s="68"/>
      <c r="C563" s="68"/>
      <c r="D563" s="68"/>
      <c r="E563" s="68"/>
      <c r="F563" s="68"/>
    </row>
    <row r="564" spans="1:6" ht="9" hidden="1" customHeight="1" outlineLevel="1" x14ac:dyDescent="0.2">
      <c r="A564" s="68" t="s">
        <v>1722</v>
      </c>
      <c r="B564" s="68"/>
      <c r="C564" s="68"/>
      <c r="D564" s="68"/>
      <c r="E564" s="68"/>
      <c r="F564" s="68"/>
    </row>
    <row r="565" spans="1:6" ht="30.95" hidden="1" customHeight="1" outlineLevel="1" x14ac:dyDescent="0.2">
      <c r="A565" s="68" t="s">
        <v>1731</v>
      </c>
      <c r="B565" s="68"/>
      <c r="C565" s="68"/>
      <c r="D565" s="68"/>
      <c r="E565" s="68"/>
      <c r="F565" s="68"/>
    </row>
    <row r="566" spans="1:6" ht="9" hidden="1" customHeight="1" outlineLevel="1" x14ac:dyDescent="0.2">
      <c r="A566" s="68" t="s">
        <v>1722</v>
      </c>
      <c r="B566" s="68"/>
      <c r="C566" s="68"/>
      <c r="D566" s="68"/>
      <c r="E566" s="68"/>
      <c r="F566" s="68"/>
    </row>
    <row r="567" spans="1:6" ht="30.95" hidden="1" customHeight="1" outlineLevel="1" x14ac:dyDescent="0.2">
      <c r="A567" s="68" t="s">
        <v>1732</v>
      </c>
      <c r="B567" s="68"/>
      <c r="C567" s="68"/>
      <c r="D567" s="68"/>
      <c r="E567" s="68"/>
      <c r="F567" s="68"/>
    </row>
    <row r="568" spans="1:6" ht="9" hidden="1" customHeight="1" outlineLevel="1" x14ac:dyDescent="0.2">
      <c r="A568" s="68" t="s">
        <v>1722</v>
      </c>
      <c r="B568" s="68"/>
      <c r="C568" s="68"/>
      <c r="D568" s="68"/>
      <c r="E568" s="68"/>
      <c r="F568" s="68"/>
    </row>
    <row r="569" spans="1:6" ht="21" hidden="1" customHeight="1" outlineLevel="1" x14ac:dyDescent="0.2">
      <c r="A569" s="78" t="s">
        <v>1733</v>
      </c>
      <c r="B569" s="78"/>
      <c r="C569" s="78"/>
      <c r="D569" s="78"/>
      <c r="E569" s="78"/>
      <c r="F569" s="78"/>
    </row>
    <row r="570" spans="1:6" ht="9" hidden="1" customHeight="1" outlineLevel="1" x14ac:dyDescent="0.2">
      <c r="A570" s="68" t="s">
        <v>1722</v>
      </c>
      <c r="B570" s="68"/>
      <c r="C570" s="68"/>
      <c r="D570" s="68"/>
      <c r="E570" s="68"/>
      <c r="F570" s="68"/>
    </row>
    <row r="571" spans="1:6" ht="18" hidden="1" customHeight="1" outlineLevel="1" x14ac:dyDescent="0.2">
      <c r="A571" s="68" t="s">
        <v>1734</v>
      </c>
      <c r="B571" s="68"/>
      <c r="C571" s="68"/>
      <c r="D571" s="68"/>
      <c r="E571" s="68"/>
      <c r="F571" s="68"/>
    </row>
    <row r="572" spans="1:6" ht="30.95" hidden="1" customHeight="1" outlineLevel="1" x14ac:dyDescent="0.2">
      <c r="A572" s="68" t="s">
        <v>1735</v>
      </c>
      <c r="B572" s="68"/>
      <c r="C572" s="68"/>
      <c r="D572" s="68"/>
      <c r="E572" s="68"/>
      <c r="F572" s="68"/>
    </row>
    <row r="573" spans="1:6" ht="30.95" hidden="1" customHeight="1" outlineLevel="1" x14ac:dyDescent="0.2">
      <c r="A573" s="68" t="s">
        <v>1736</v>
      </c>
      <c r="B573" s="68"/>
      <c r="C573" s="68"/>
      <c r="D573" s="68"/>
      <c r="E573" s="68"/>
      <c r="F573" s="68"/>
    </row>
    <row r="574" spans="1:6" ht="69" hidden="1" customHeight="1" outlineLevel="1" x14ac:dyDescent="0.2">
      <c r="A574" s="68" t="s">
        <v>1737</v>
      </c>
      <c r="B574" s="68"/>
      <c r="C574" s="68"/>
      <c r="D574" s="68"/>
      <c r="E574" s="68"/>
      <c r="F574" s="68"/>
    </row>
    <row r="575" spans="1:6" ht="30.95" hidden="1" customHeight="1" outlineLevel="1" x14ac:dyDescent="0.2">
      <c r="A575" s="68" t="s">
        <v>1738</v>
      </c>
      <c r="B575" s="68"/>
      <c r="C575" s="68"/>
      <c r="D575" s="68"/>
      <c r="E575" s="68"/>
      <c r="F575" s="68"/>
    </row>
    <row r="576" spans="1:6" ht="30.95" hidden="1" customHeight="1" outlineLevel="1" x14ac:dyDescent="0.2">
      <c r="A576" s="68" t="s">
        <v>1739</v>
      </c>
      <c r="B576" s="68"/>
      <c r="C576" s="68"/>
      <c r="D576" s="68"/>
      <c r="E576" s="68"/>
      <c r="F576" s="68"/>
    </row>
    <row r="577" spans="1:6" ht="30.95" hidden="1" customHeight="1" outlineLevel="1" x14ac:dyDescent="0.2">
      <c r="A577" s="68" t="s">
        <v>1740</v>
      </c>
      <c r="B577" s="68"/>
      <c r="C577" s="68"/>
      <c r="D577" s="68"/>
      <c r="E577" s="68"/>
      <c r="F577" s="68"/>
    </row>
    <row r="578" spans="1:6" ht="9" hidden="1" customHeight="1" outlineLevel="1" x14ac:dyDescent="0.2">
      <c r="A578" s="68" t="s">
        <v>1722</v>
      </c>
      <c r="B578" s="68"/>
      <c r="C578" s="68"/>
      <c r="D578" s="68"/>
      <c r="E578" s="68"/>
      <c r="F578" s="68"/>
    </row>
    <row r="579" spans="1:6" ht="21" hidden="1" customHeight="1" outlineLevel="1" x14ac:dyDescent="0.2">
      <c r="A579" s="78" t="s">
        <v>1741</v>
      </c>
      <c r="B579" s="78"/>
      <c r="C579" s="78"/>
      <c r="D579" s="78"/>
      <c r="E579" s="78"/>
      <c r="F579" s="78"/>
    </row>
    <row r="580" spans="1:6" ht="9" hidden="1" customHeight="1" outlineLevel="1" x14ac:dyDescent="0.2">
      <c r="A580" s="68" t="s">
        <v>1722</v>
      </c>
      <c r="B580" s="68"/>
      <c r="C580" s="68"/>
      <c r="D580" s="68"/>
      <c r="E580" s="68"/>
      <c r="F580" s="68"/>
    </row>
    <row r="581" spans="1:6" ht="18.95" hidden="1" customHeight="1" outlineLevel="1" x14ac:dyDescent="0.2">
      <c r="A581" s="68" t="s">
        <v>1742</v>
      </c>
      <c r="B581" s="68"/>
      <c r="C581" s="68"/>
      <c r="D581" s="68"/>
      <c r="E581" s="68"/>
      <c r="F581" s="68"/>
    </row>
    <row r="582" spans="1:6" ht="9" hidden="1" customHeight="1" outlineLevel="1" x14ac:dyDescent="0.2">
      <c r="A582" s="68" t="s">
        <v>1722</v>
      </c>
      <c r="B582" s="68"/>
      <c r="C582" s="68"/>
      <c r="D582" s="68"/>
      <c r="E582" s="68"/>
      <c r="F582" s="68"/>
    </row>
    <row r="583" spans="1:6" ht="18.95" hidden="1" customHeight="1" outlineLevel="1" x14ac:dyDescent="0.2">
      <c r="A583" s="79" t="s">
        <v>1743</v>
      </c>
      <c r="B583" s="79"/>
      <c r="C583" s="79"/>
      <c r="D583" s="79"/>
      <c r="E583" s="79"/>
      <c r="F583" s="79"/>
    </row>
    <row r="584" spans="1:6" ht="18.95" hidden="1" customHeight="1" outlineLevel="1" x14ac:dyDescent="0.2">
      <c r="A584" s="79" t="s">
        <v>1744</v>
      </c>
      <c r="B584" s="79"/>
      <c r="C584" s="79"/>
      <c r="D584" s="79"/>
      <c r="E584" s="79"/>
      <c r="F584" s="79"/>
    </row>
    <row r="585" spans="1:6" ht="9" hidden="1" customHeight="1" outlineLevel="1" x14ac:dyDescent="0.2">
      <c r="A585" s="68" t="s">
        <v>1722</v>
      </c>
      <c r="B585" s="68"/>
      <c r="C585" s="68"/>
      <c r="D585" s="68"/>
      <c r="E585" s="68"/>
      <c r="F585" s="68"/>
    </row>
    <row r="586" spans="1:6" ht="44.1" hidden="1" customHeight="1" outlineLevel="1" x14ac:dyDescent="0.2">
      <c r="A586" s="68" t="s">
        <v>1745</v>
      </c>
      <c r="B586" s="68"/>
      <c r="C586" s="68"/>
      <c r="D586" s="68"/>
      <c r="E586" s="68"/>
      <c r="F586" s="68"/>
    </row>
    <row r="587" spans="1:6" ht="9" hidden="1" customHeight="1" outlineLevel="1" x14ac:dyDescent="0.2">
      <c r="A587" s="68" t="s">
        <v>1722</v>
      </c>
      <c r="B587" s="68"/>
      <c r="C587" s="68"/>
      <c r="D587" s="68"/>
      <c r="E587" s="68"/>
      <c r="F587" s="68"/>
    </row>
    <row r="588" spans="1:6" ht="21" hidden="1" customHeight="1" outlineLevel="1" x14ac:dyDescent="0.2">
      <c r="A588" s="78" t="s">
        <v>1746</v>
      </c>
      <c r="B588" s="78"/>
      <c r="C588" s="78"/>
      <c r="D588" s="78"/>
      <c r="E588" s="78"/>
      <c r="F588" s="78"/>
    </row>
    <row r="589" spans="1:6" ht="9" hidden="1" customHeight="1" outlineLevel="1" x14ac:dyDescent="0.2">
      <c r="A589" s="68" t="s">
        <v>1722</v>
      </c>
      <c r="B589" s="68"/>
      <c r="C589" s="68"/>
      <c r="D589" s="68"/>
      <c r="E589" s="68"/>
      <c r="F589" s="68"/>
    </row>
    <row r="590" spans="1:6" ht="30.95" hidden="1" customHeight="1" outlineLevel="1" x14ac:dyDescent="0.2">
      <c r="A590" s="68" t="s">
        <v>1747</v>
      </c>
      <c r="B590" s="68"/>
      <c r="C590" s="68"/>
      <c r="D590" s="68"/>
      <c r="E590" s="68"/>
      <c r="F590" s="68"/>
    </row>
    <row r="591" spans="1:6" ht="9" hidden="1" customHeight="1" outlineLevel="1" x14ac:dyDescent="0.2">
      <c r="A591" s="68" t="s">
        <v>1722</v>
      </c>
      <c r="B591" s="68"/>
      <c r="C591" s="68"/>
      <c r="D591" s="68"/>
      <c r="E591" s="68"/>
      <c r="F591" s="68"/>
    </row>
    <row r="592" spans="1:6" ht="18.95" hidden="1" customHeight="1" outlineLevel="1" x14ac:dyDescent="0.2">
      <c r="A592" s="79" t="s">
        <v>1748</v>
      </c>
      <c r="B592" s="79"/>
      <c r="C592" s="79"/>
      <c r="D592" s="79"/>
      <c r="E592" s="79"/>
      <c r="F592" s="79"/>
    </row>
    <row r="593" spans="1:6" ht="18.95" hidden="1" customHeight="1" outlineLevel="1" x14ac:dyDescent="0.2">
      <c r="A593" s="79" t="s">
        <v>1749</v>
      </c>
      <c r="B593" s="79"/>
      <c r="C593" s="79"/>
      <c r="D593" s="79"/>
      <c r="E593" s="79"/>
      <c r="F593" s="79"/>
    </row>
    <row r="594" spans="1:6" ht="18.95" hidden="1" customHeight="1" outlineLevel="1" x14ac:dyDescent="0.2">
      <c r="A594" s="79" t="s">
        <v>1750</v>
      </c>
      <c r="B594" s="79"/>
      <c r="C594" s="79"/>
      <c r="D594" s="79"/>
      <c r="E594" s="79"/>
      <c r="F594" s="79"/>
    </row>
    <row r="595" spans="1:6" ht="9" hidden="1" customHeight="1" outlineLevel="1" x14ac:dyDescent="0.2">
      <c r="A595" s="68" t="s">
        <v>1722</v>
      </c>
      <c r="B595" s="68"/>
      <c r="C595" s="68"/>
      <c r="D595" s="68"/>
      <c r="E595" s="68"/>
      <c r="F595" s="68"/>
    </row>
    <row r="596" spans="1:6" ht="30.95" hidden="1" customHeight="1" outlineLevel="1" x14ac:dyDescent="0.2">
      <c r="A596" s="68" t="s">
        <v>1751</v>
      </c>
      <c r="B596" s="68"/>
      <c r="C596" s="68"/>
      <c r="D596" s="68"/>
      <c r="E596" s="68"/>
      <c r="F596" s="68"/>
    </row>
    <row r="597" spans="1:6" ht="9" hidden="1" customHeight="1" outlineLevel="1" x14ac:dyDescent="0.2">
      <c r="A597" s="68" t="s">
        <v>1722</v>
      </c>
      <c r="B597" s="68"/>
      <c r="C597" s="68"/>
      <c r="D597" s="68"/>
      <c r="E597" s="68"/>
      <c r="F597" s="68"/>
    </row>
    <row r="598" spans="1:6" ht="21" hidden="1" customHeight="1" outlineLevel="1" x14ac:dyDescent="0.2">
      <c r="A598" s="78" t="s">
        <v>1752</v>
      </c>
      <c r="B598" s="78"/>
      <c r="C598" s="78"/>
      <c r="D598" s="78"/>
      <c r="E598" s="78"/>
      <c r="F598" s="78"/>
    </row>
    <row r="599" spans="1:6" ht="9" hidden="1" customHeight="1" outlineLevel="1" x14ac:dyDescent="0.2">
      <c r="A599" s="68" t="s">
        <v>1722</v>
      </c>
      <c r="B599" s="68"/>
      <c r="C599" s="68"/>
      <c r="D599" s="68"/>
      <c r="E599" s="68"/>
      <c r="F599" s="68"/>
    </row>
    <row r="600" spans="1:6" ht="18" hidden="1" customHeight="1" outlineLevel="1" x14ac:dyDescent="0.2">
      <c r="A600" s="68" t="s">
        <v>1753</v>
      </c>
      <c r="B600" s="68"/>
      <c r="C600" s="68"/>
      <c r="D600" s="68"/>
      <c r="E600" s="68"/>
      <c r="F600" s="68"/>
    </row>
    <row r="601" spans="1:6" ht="9" hidden="1" customHeight="1" outlineLevel="1" x14ac:dyDescent="0.2">
      <c r="A601" s="68" t="s">
        <v>1722</v>
      </c>
      <c r="B601" s="68"/>
      <c r="C601" s="68"/>
      <c r="D601" s="68"/>
      <c r="E601" s="68"/>
      <c r="F601" s="68"/>
    </row>
    <row r="602" spans="1:6" ht="18.95" hidden="1" customHeight="1" outlineLevel="1" x14ac:dyDescent="0.2">
      <c r="A602" s="79" t="s">
        <v>1754</v>
      </c>
      <c r="B602" s="79"/>
      <c r="C602" s="79"/>
      <c r="D602" s="79"/>
      <c r="E602" s="79"/>
      <c r="F602" s="79"/>
    </row>
    <row r="603" spans="1:6" ht="18.95" hidden="1" customHeight="1" outlineLevel="1" x14ac:dyDescent="0.2">
      <c r="A603" s="79" t="s">
        <v>1755</v>
      </c>
      <c r="B603" s="79"/>
      <c r="C603" s="79"/>
      <c r="D603" s="79"/>
      <c r="E603" s="79"/>
      <c r="F603" s="79"/>
    </row>
    <row r="604" spans="1:6" ht="9" hidden="1" customHeight="1" outlineLevel="1" x14ac:dyDescent="0.2">
      <c r="A604" s="68" t="s">
        <v>1722</v>
      </c>
      <c r="B604" s="68"/>
      <c r="C604" s="68"/>
      <c r="D604" s="68"/>
      <c r="E604" s="68"/>
      <c r="F604" s="68"/>
    </row>
    <row r="605" spans="1:6" ht="18" hidden="1" customHeight="1" outlineLevel="1" x14ac:dyDescent="0.2">
      <c r="A605" s="68" t="s">
        <v>1756</v>
      </c>
      <c r="B605" s="68"/>
      <c r="C605" s="68"/>
      <c r="D605" s="68"/>
      <c r="E605" s="68"/>
      <c r="F605" s="68"/>
    </row>
    <row r="606" spans="1:6" ht="9" hidden="1" customHeight="1" outlineLevel="1" x14ac:dyDescent="0.2">
      <c r="A606" s="68" t="s">
        <v>1722</v>
      </c>
      <c r="B606" s="68"/>
      <c r="C606" s="68"/>
      <c r="D606" s="68"/>
      <c r="E606" s="68"/>
      <c r="F606" s="68"/>
    </row>
    <row r="607" spans="1:6" ht="21" hidden="1" customHeight="1" outlineLevel="1" x14ac:dyDescent="0.2">
      <c r="A607" s="78" t="s">
        <v>1757</v>
      </c>
      <c r="B607" s="78"/>
      <c r="C607" s="78"/>
      <c r="D607" s="78"/>
      <c r="E607" s="78"/>
      <c r="F607" s="78"/>
    </row>
    <row r="608" spans="1:6" ht="9" hidden="1" customHeight="1" outlineLevel="1" x14ac:dyDescent="0.2">
      <c r="A608" s="68" t="s">
        <v>1722</v>
      </c>
      <c r="B608" s="68"/>
      <c r="C608" s="68"/>
      <c r="D608" s="68"/>
      <c r="E608" s="68"/>
      <c r="F608" s="68"/>
    </row>
    <row r="609" spans="1:6" ht="44.1" hidden="1" customHeight="1" outlineLevel="1" x14ac:dyDescent="0.2">
      <c r="A609" s="68" t="s">
        <v>1839</v>
      </c>
      <c r="B609" s="68"/>
      <c r="C609" s="68"/>
      <c r="D609" s="68"/>
      <c r="E609" s="68"/>
      <c r="F609" s="68"/>
    </row>
    <row r="610" spans="1:6" ht="9" hidden="1" customHeight="1" outlineLevel="1" x14ac:dyDescent="0.2">
      <c r="A610" s="68" t="s">
        <v>1722</v>
      </c>
      <c r="B610" s="68"/>
      <c r="C610" s="68"/>
      <c r="D610" s="68"/>
      <c r="E610" s="68"/>
      <c r="F610" s="68"/>
    </row>
    <row r="611" spans="1:6" ht="44.1" hidden="1" customHeight="1" outlineLevel="1" x14ac:dyDescent="0.2">
      <c r="A611" s="68" t="s">
        <v>1840</v>
      </c>
      <c r="B611" s="68"/>
      <c r="C611" s="68"/>
      <c r="D611" s="68"/>
      <c r="E611" s="68"/>
      <c r="F611" s="68"/>
    </row>
    <row r="612" spans="1:6" ht="9" hidden="1" customHeight="1" outlineLevel="1" x14ac:dyDescent="0.2">
      <c r="A612" s="68" t="s">
        <v>1722</v>
      </c>
      <c r="B612" s="68"/>
      <c r="C612" s="68"/>
      <c r="D612" s="68"/>
      <c r="E612" s="68"/>
      <c r="F612" s="68"/>
    </row>
    <row r="613" spans="1:6" ht="30.95" hidden="1" customHeight="1" outlineLevel="1" x14ac:dyDescent="0.2">
      <c r="A613" s="68" t="s">
        <v>1758</v>
      </c>
      <c r="B613" s="68"/>
      <c r="C613" s="68"/>
      <c r="D613" s="68"/>
      <c r="E613" s="68"/>
      <c r="F613" s="68"/>
    </row>
    <row r="614" spans="1:6" ht="9" hidden="1" customHeight="1" outlineLevel="1" x14ac:dyDescent="0.2">
      <c r="A614" s="68" t="s">
        <v>1722</v>
      </c>
      <c r="B614" s="68"/>
      <c r="C614" s="68"/>
      <c r="D614" s="68"/>
      <c r="E614" s="68"/>
      <c r="F614" s="68"/>
    </row>
    <row r="615" spans="1:6" ht="21" hidden="1" customHeight="1" outlineLevel="1" x14ac:dyDescent="0.2">
      <c r="A615" s="78" t="s">
        <v>1759</v>
      </c>
      <c r="B615" s="78"/>
      <c r="C615" s="78"/>
      <c r="D615" s="78"/>
      <c r="E615" s="78"/>
      <c r="F615" s="78"/>
    </row>
    <row r="616" spans="1:6" ht="9" hidden="1" customHeight="1" outlineLevel="1" x14ac:dyDescent="0.2">
      <c r="A616" s="68" t="s">
        <v>1722</v>
      </c>
      <c r="B616" s="68"/>
      <c r="C616" s="68"/>
      <c r="D616" s="68"/>
      <c r="E616" s="68"/>
      <c r="F616" s="68"/>
    </row>
    <row r="617" spans="1:6" ht="30.95" hidden="1" customHeight="1" outlineLevel="1" x14ac:dyDescent="0.2">
      <c r="A617" s="68" t="s">
        <v>1760</v>
      </c>
      <c r="B617" s="68"/>
      <c r="C617" s="68"/>
      <c r="D617" s="68"/>
      <c r="E617" s="68"/>
      <c r="F617" s="68"/>
    </row>
    <row r="618" spans="1:6" ht="9" hidden="1" customHeight="1" outlineLevel="1" x14ac:dyDescent="0.2">
      <c r="A618" s="68" t="s">
        <v>1722</v>
      </c>
      <c r="B618" s="68"/>
      <c r="C618" s="68"/>
      <c r="D618" s="68"/>
      <c r="E618" s="68"/>
      <c r="F618" s="68"/>
    </row>
    <row r="619" spans="1:6" ht="44.1" hidden="1" customHeight="1" outlineLevel="1" x14ac:dyDescent="0.2">
      <c r="A619" s="68" t="s">
        <v>1761</v>
      </c>
      <c r="B619" s="68"/>
      <c r="C619" s="68"/>
      <c r="D619" s="68"/>
      <c r="E619" s="68"/>
      <c r="F619" s="68"/>
    </row>
    <row r="620" spans="1:6" ht="9" hidden="1" customHeight="1" outlineLevel="1" x14ac:dyDescent="0.2">
      <c r="A620" s="68" t="s">
        <v>1722</v>
      </c>
      <c r="B620" s="68"/>
      <c r="C620" s="68"/>
      <c r="D620" s="68"/>
      <c r="E620" s="68"/>
      <c r="F620" s="68"/>
    </row>
    <row r="621" spans="1:6" ht="20.25" x14ac:dyDescent="0.2">
      <c r="A621" s="69" t="s">
        <v>1061</v>
      </c>
      <c r="B621" s="69"/>
      <c r="C621" s="69"/>
      <c r="D621" s="69"/>
      <c r="E621" s="69"/>
      <c r="F621" s="69"/>
    </row>
    <row r="622" spans="1:6" outlineLevel="1" x14ac:dyDescent="0.2">
      <c r="A622" s="37" t="s">
        <v>1062</v>
      </c>
      <c r="B622" s="33"/>
      <c r="C622" s="33"/>
      <c r="D622" s="33"/>
      <c r="E622" s="33"/>
      <c r="F622" s="33"/>
    </row>
    <row r="623" spans="1:6" outlineLevel="1" x14ac:dyDescent="0.2">
      <c r="A623" s="33" t="s">
        <v>1063</v>
      </c>
      <c r="B623" s="33" t="s">
        <v>1064</v>
      </c>
      <c r="C623" s="33"/>
      <c r="D623" s="33"/>
      <c r="E623" s="33"/>
      <c r="F623" s="33"/>
    </row>
    <row r="624" spans="1:6" outlineLevel="1" x14ac:dyDescent="0.2">
      <c r="A624" s="33" t="s">
        <v>1065</v>
      </c>
      <c r="B624" s="33" t="s">
        <v>1066</v>
      </c>
      <c r="C624" s="33"/>
      <c r="D624" s="33"/>
      <c r="E624" s="33"/>
      <c r="F624" s="33"/>
    </row>
    <row r="625" spans="1:6" outlineLevel="1" x14ac:dyDescent="0.2">
      <c r="A625" s="33" t="s">
        <v>1067</v>
      </c>
      <c r="B625" s="33" t="s">
        <v>1068</v>
      </c>
      <c r="C625" s="33"/>
      <c r="D625" s="33"/>
      <c r="E625" s="33"/>
      <c r="F625" s="33"/>
    </row>
    <row r="626" spans="1:6" outlineLevel="1" x14ac:dyDescent="0.2">
      <c r="A626" s="33"/>
      <c r="B626" s="33"/>
      <c r="C626" s="33"/>
      <c r="D626" s="33"/>
      <c r="E626" s="33"/>
      <c r="F626" s="33"/>
    </row>
    <row r="627" spans="1:6" ht="25.5" outlineLevel="1" x14ac:dyDescent="0.2">
      <c r="A627" s="34" t="s">
        <v>1069</v>
      </c>
      <c r="B627" s="35"/>
      <c r="C627" s="33"/>
      <c r="D627" s="33"/>
      <c r="E627" s="33"/>
      <c r="F627" s="33"/>
    </row>
    <row r="628" spans="1:6" ht="25.5" outlineLevel="1" x14ac:dyDescent="0.2">
      <c r="A628" s="33" t="s">
        <v>1070</v>
      </c>
      <c r="B628" s="33" t="s">
        <v>1071</v>
      </c>
      <c r="C628" s="33"/>
      <c r="D628" s="33"/>
      <c r="E628" s="33"/>
      <c r="F628" s="33"/>
    </row>
    <row r="629" spans="1:6" ht="38.25" outlineLevel="1" x14ac:dyDescent="0.2">
      <c r="A629" s="33" t="s">
        <v>1072</v>
      </c>
      <c r="B629" s="33" t="s">
        <v>1073</v>
      </c>
      <c r="C629" s="33"/>
      <c r="D629" s="33"/>
      <c r="E629" s="33"/>
      <c r="F629" s="33"/>
    </row>
    <row r="630" spans="1:6" ht="51" outlineLevel="1" x14ac:dyDescent="0.2">
      <c r="A630" s="33" t="s">
        <v>1074</v>
      </c>
      <c r="B630" s="33" t="s">
        <v>1075</v>
      </c>
      <c r="C630" s="33"/>
      <c r="D630" s="33"/>
      <c r="E630" s="33"/>
      <c r="F630" s="33"/>
    </row>
    <row r="631" spans="1:6" ht="25.5" outlineLevel="1" x14ac:dyDescent="0.2">
      <c r="A631" s="33" t="s">
        <v>1076</v>
      </c>
      <c r="B631" s="33" t="s">
        <v>1077</v>
      </c>
      <c r="C631" s="33"/>
      <c r="D631" s="33"/>
      <c r="E631" s="33"/>
      <c r="F631" s="33"/>
    </row>
    <row r="632" spans="1:6" ht="38.25" outlineLevel="1" x14ac:dyDescent="0.2">
      <c r="A632" s="33" t="s">
        <v>1078</v>
      </c>
      <c r="B632" s="33" t="s">
        <v>1079</v>
      </c>
      <c r="C632" s="33"/>
      <c r="D632" s="33"/>
      <c r="E632" s="33"/>
      <c r="F632" s="33"/>
    </row>
    <row r="633" spans="1:6" ht="25.5" outlineLevel="1" x14ac:dyDescent="0.2">
      <c r="A633" s="33" t="s">
        <v>1080</v>
      </c>
      <c r="B633" s="33" t="s">
        <v>1081</v>
      </c>
      <c r="C633" s="33"/>
      <c r="D633" s="33"/>
      <c r="E633" s="33"/>
      <c r="F633" s="33"/>
    </row>
    <row r="634" spans="1:6" ht="38.25" outlineLevel="1" x14ac:dyDescent="0.2">
      <c r="A634" s="33" t="s">
        <v>1082</v>
      </c>
      <c r="B634" s="33" t="s">
        <v>1083</v>
      </c>
      <c r="C634" s="33"/>
      <c r="D634" s="33"/>
      <c r="E634" s="33"/>
      <c r="F634" s="33"/>
    </row>
    <row r="635" spans="1:6" outlineLevel="1" x14ac:dyDescent="0.2">
      <c r="A635" s="33"/>
      <c r="B635" s="33"/>
      <c r="C635" s="33"/>
      <c r="D635" s="33"/>
      <c r="E635" s="33"/>
      <c r="F635" s="33"/>
    </row>
    <row r="636" spans="1:6" outlineLevel="1" x14ac:dyDescent="0.2">
      <c r="A636" s="33"/>
      <c r="B636" s="33"/>
      <c r="C636" s="33"/>
      <c r="D636" s="33"/>
      <c r="E636" s="33"/>
      <c r="F636" s="33"/>
    </row>
    <row r="637" spans="1:6" outlineLevel="1" x14ac:dyDescent="0.2">
      <c r="A637" s="76" t="s">
        <v>288</v>
      </c>
      <c r="B637" s="76"/>
      <c r="C637" s="76"/>
      <c r="D637" s="76"/>
      <c r="E637" s="76"/>
      <c r="F637" s="76"/>
    </row>
    <row r="638" spans="1:6" ht="25.5" outlineLevel="1" x14ac:dyDescent="0.2">
      <c r="A638" s="33">
        <v>1</v>
      </c>
      <c r="B638" s="38" t="s">
        <v>1084</v>
      </c>
      <c r="C638" s="33"/>
      <c r="D638" s="33"/>
      <c r="E638" s="33"/>
      <c r="F638" s="33"/>
    </row>
    <row r="639" spans="1:6" ht="25.5" outlineLevel="1" x14ac:dyDescent="0.2">
      <c r="A639" s="33">
        <v>2</v>
      </c>
      <c r="B639" s="38" t="s">
        <v>1085</v>
      </c>
      <c r="C639" s="33"/>
      <c r="D639" s="33"/>
      <c r="E639" s="33"/>
      <c r="F639" s="33"/>
    </row>
    <row r="640" spans="1:6" ht="25.5" outlineLevel="1" x14ac:dyDescent="0.2">
      <c r="A640" s="33">
        <v>3</v>
      </c>
      <c r="B640" s="38" t="s">
        <v>1086</v>
      </c>
      <c r="C640" s="33"/>
      <c r="D640" s="33"/>
      <c r="E640" s="33"/>
      <c r="F640" s="33"/>
    </row>
    <row r="641" spans="1:6" ht="25.5" outlineLevel="1" x14ac:dyDescent="0.2">
      <c r="A641" s="33">
        <v>4</v>
      </c>
      <c r="B641" s="38" t="s">
        <v>1087</v>
      </c>
      <c r="C641" s="33"/>
      <c r="D641" s="33"/>
      <c r="E641" s="33"/>
      <c r="F641" s="33"/>
    </row>
    <row r="642" spans="1:6" ht="25.5" outlineLevel="1" x14ac:dyDescent="0.2">
      <c r="A642" s="33">
        <v>5</v>
      </c>
      <c r="B642" s="38" t="s">
        <v>1088</v>
      </c>
      <c r="C642" s="33"/>
      <c r="D642" s="33"/>
      <c r="E642" s="33"/>
      <c r="F642" s="33"/>
    </row>
    <row r="643" spans="1:6" ht="25.5" outlineLevel="1" x14ac:dyDescent="0.2">
      <c r="A643" s="33">
        <v>6</v>
      </c>
      <c r="B643" s="38" t="s">
        <v>1089</v>
      </c>
      <c r="C643" s="33"/>
      <c r="D643" s="33"/>
      <c r="E643" s="33"/>
      <c r="F643" s="33"/>
    </row>
    <row r="644" spans="1:6" ht="38.25" outlineLevel="1" x14ac:dyDescent="0.2">
      <c r="A644" s="33">
        <v>7</v>
      </c>
      <c r="B644" s="38" t="s">
        <v>1090</v>
      </c>
      <c r="C644" s="33"/>
      <c r="D644" s="33"/>
      <c r="E644" s="33"/>
      <c r="F644" s="33"/>
    </row>
    <row r="645" spans="1:6" ht="38.25" outlineLevel="1" x14ac:dyDescent="0.2">
      <c r="A645" s="33">
        <v>8</v>
      </c>
      <c r="B645" s="38" t="s">
        <v>1091</v>
      </c>
      <c r="C645" s="33"/>
      <c r="D645" s="33"/>
      <c r="E645" s="33"/>
      <c r="F645" s="33"/>
    </row>
    <row r="646" spans="1:6" ht="25.5" outlineLevel="1" x14ac:dyDescent="0.2">
      <c r="A646" s="33">
        <v>9</v>
      </c>
      <c r="B646" s="38" t="s">
        <v>1092</v>
      </c>
      <c r="C646" s="33"/>
      <c r="D646" s="33"/>
      <c r="E646" s="33"/>
      <c r="F646" s="33"/>
    </row>
    <row r="647" spans="1:6" outlineLevel="1" x14ac:dyDescent="0.2">
      <c r="A647" s="33"/>
      <c r="B647" s="33"/>
      <c r="C647" s="33"/>
      <c r="D647" s="33"/>
      <c r="E647" s="33"/>
      <c r="F647" s="33"/>
    </row>
    <row r="648" spans="1:6" outlineLevel="1" x14ac:dyDescent="0.2">
      <c r="A648" s="76" t="s">
        <v>331</v>
      </c>
      <c r="B648" s="76"/>
      <c r="C648" s="76"/>
      <c r="D648" s="76"/>
      <c r="E648" s="76"/>
      <c r="F648" s="76"/>
    </row>
    <row r="649" spans="1:6" ht="38.25" outlineLevel="1" x14ac:dyDescent="0.2">
      <c r="A649" s="33">
        <v>1</v>
      </c>
      <c r="B649" s="38" t="s">
        <v>1093</v>
      </c>
      <c r="C649" s="33"/>
      <c r="D649" s="33"/>
      <c r="E649" s="33"/>
      <c r="F649" s="33"/>
    </row>
    <row r="650" spans="1:6" ht="38.25" outlineLevel="1" x14ac:dyDescent="0.2">
      <c r="A650" s="33">
        <v>2</v>
      </c>
      <c r="B650" s="38" t="s">
        <v>1094</v>
      </c>
      <c r="C650" s="33"/>
      <c r="D650" s="33"/>
      <c r="E650" s="33"/>
      <c r="F650" s="33"/>
    </row>
    <row r="651" spans="1:6" ht="38.25" outlineLevel="1" x14ac:dyDescent="0.2">
      <c r="A651" s="33">
        <v>3</v>
      </c>
      <c r="B651" s="38" t="s">
        <v>1095</v>
      </c>
      <c r="C651" s="33"/>
      <c r="D651" s="33"/>
      <c r="E651" s="33"/>
      <c r="F651" s="33"/>
    </row>
    <row r="652" spans="1:6" ht="25.5" outlineLevel="1" x14ac:dyDescent="0.2">
      <c r="A652" s="33">
        <v>4</v>
      </c>
      <c r="B652" s="38" t="s">
        <v>1096</v>
      </c>
      <c r="C652" s="33"/>
      <c r="D652" s="33"/>
      <c r="E652" s="33"/>
      <c r="F652" s="33"/>
    </row>
    <row r="653" spans="1:6" ht="25.5" outlineLevel="1" x14ac:dyDescent="0.2">
      <c r="A653" s="33">
        <v>5</v>
      </c>
      <c r="B653" s="38" t="s">
        <v>1097</v>
      </c>
      <c r="C653" s="33"/>
      <c r="D653" s="33"/>
      <c r="E653" s="33"/>
      <c r="F653" s="33"/>
    </row>
    <row r="654" spans="1:6" ht="25.5" outlineLevel="1" x14ac:dyDescent="0.2">
      <c r="A654" s="33">
        <v>6</v>
      </c>
      <c r="B654" s="38" t="s">
        <v>1098</v>
      </c>
      <c r="C654" s="33"/>
      <c r="D654" s="33"/>
      <c r="E654" s="33"/>
      <c r="F654" s="33"/>
    </row>
    <row r="655" spans="1:6" outlineLevel="1" x14ac:dyDescent="0.2">
      <c r="A655" s="33"/>
      <c r="B655" s="33"/>
      <c r="C655" s="33"/>
      <c r="D655" s="33"/>
      <c r="E655" s="33"/>
      <c r="F655" s="33"/>
    </row>
    <row r="656" spans="1:6" outlineLevel="1" x14ac:dyDescent="0.2">
      <c r="A656" s="76" t="s">
        <v>318</v>
      </c>
      <c r="B656" s="76"/>
      <c r="C656" s="76"/>
      <c r="D656" s="76"/>
      <c r="E656" s="76"/>
      <c r="F656" s="76"/>
    </row>
    <row r="657" spans="1:6" ht="25.5" outlineLevel="1" x14ac:dyDescent="0.2">
      <c r="A657" s="33">
        <v>1</v>
      </c>
      <c r="B657" s="38" t="s">
        <v>1099</v>
      </c>
      <c r="C657" s="33"/>
      <c r="D657" s="33"/>
      <c r="E657" s="33"/>
      <c r="F657" s="33"/>
    </row>
    <row r="658" spans="1:6" ht="25.5" outlineLevel="1" x14ac:dyDescent="0.2">
      <c r="A658" s="33">
        <v>2</v>
      </c>
      <c r="B658" s="38" t="s">
        <v>1100</v>
      </c>
      <c r="C658" s="33"/>
      <c r="D658" s="33"/>
      <c r="E658" s="33"/>
      <c r="F658" s="33"/>
    </row>
    <row r="659" spans="1:6" ht="25.5" outlineLevel="1" x14ac:dyDescent="0.2">
      <c r="A659" s="33">
        <v>3</v>
      </c>
      <c r="B659" s="38" t="s">
        <v>1101</v>
      </c>
      <c r="C659" s="33"/>
      <c r="D659" s="33"/>
      <c r="E659" s="33"/>
      <c r="F659" s="33"/>
    </row>
    <row r="660" spans="1:6" ht="25.5" outlineLevel="1" x14ac:dyDescent="0.2">
      <c r="A660" s="33">
        <v>4</v>
      </c>
      <c r="B660" s="38" t="s">
        <v>1102</v>
      </c>
      <c r="C660" s="33"/>
      <c r="D660" s="33"/>
      <c r="E660" s="33"/>
      <c r="F660" s="33"/>
    </row>
    <row r="661" spans="1:6" ht="38.25" outlineLevel="1" x14ac:dyDescent="0.2">
      <c r="A661" s="33">
        <v>5</v>
      </c>
      <c r="B661" s="38" t="s">
        <v>1103</v>
      </c>
      <c r="C661" s="33"/>
      <c r="D661" s="33"/>
      <c r="E661" s="33"/>
      <c r="F661" s="33"/>
    </row>
    <row r="662" spans="1:6" ht="25.5" outlineLevel="1" x14ac:dyDescent="0.2">
      <c r="A662" s="33">
        <v>6</v>
      </c>
      <c r="B662" s="38" t="s">
        <v>1104</v>
      </c>
      <c r="C662" s="33"/>
      <c r="D662" s="33"/>
      <c r="E662" s="33"/>
      <c r="F662" s="33"/>
    </row>
    <row r="663" spans="1:6" ht="38.25" outlineLevel="1" x14ac:dyDescent="0.2">
      <c r="A663" s="33">
        <v>7</v>
      </c>
      <c r="B663" s="38" t="s">
        <v>1105</v>
      </c>
      <c r="C663" s="33"/>
      <c r="D663" s="33"/>
      <c r="E663" s="33"/>
      <c r="F663" s="33"/>
    </row>
    <row r="664" spans="1:6" ht="25.5" outlineLevel="1" x14ac:dyDescent="0.2">
      <c r="A664" s="33">
        <v>8</v>
      </c>
      <c r="B664" s="38" t="s">
        <v>1106</v>
      </c>
      <c r="C664" s="33"/>
      <c r="D664" s="33"/>
      <c r="E664" s="33"/>
      <c r="F664" s="33"/>
    </row>
    <row r="665" spans="1:6" ht="38.25" outlineLevel="1" x14ac:dyDescent="0.2">
      <c r="A665" s="33">
        <v>9</v>
      </c>
      <c r="B665" s="38" t="s">
        <v>1107</v>
      </c>
      <c r="C665" s="33"/>
      <c r="D665" s="33"/>
      <c r="E665" s="33"/>
      <c r="F665" s="33"/>
    </row>
    <row r="666" spans="1:6" ht="38.25" outlineLevel="1" x14ac:dyDescent="0.2">
      <c r="A666" s="33">
        <v>10</v>
      </c>
      <c r="B666" s="38" t="s">
        <v>1108</v>
      </c>
      <c r="C666" s="33"/>
      <c r="D666" s="33"/>
      <c r="E666" s="33"/>
      <c r="F666" s="33"/>
    </row>
    <row r="667" spans="1:6" ht="38.25" outlineLevel="1" x14ac:dyDescent="0.2">
      <c r="A667" s="33">
        <v>11</v>
      </c>
      <c r="B667" s="38" t="s">
        <v>1109</v>
      </c>
      <c r="C667" s="33"/>
      <c r="D667" s="33"/>
      <c r="E667" s="33"/>
      <c r="F667" s="33"/>
    </row>
    <row r="668" spans="1:6" ht="25.5" outlineLevel="1" x14ac:dyDescent="0.2">
      <c r="A668" s="33">
        <v>12</v>
      </c>
      <c r="B668" s="38" t="s">
        <v>1110</v>
      </c>
      <c r="C668" s="33"/>
      <c r="D668" s="33"/>
      <c r="E668" s="33"/>
      <c r="F668" s="33"/>
    </row>
    <row r="669" spans="1:6" outlineLevel="1" x14ac:dyDescent="0.2">
      <c r="A669" s="33"/>
      <c r="B669" s="33"/>
      <c r="C669" s="33"/>
      <c r="D669" s="33"/>
      <c r="E669" s="33"/>
      <c r="F669" s="33"/>
    </row>
    <row r="670" spans="1:6" outlineLevel="1" x14ac:dyDescent="0.2">
      <c r="A670" s="33"/>
      <c r="B670" s="34" t="s">
        <v>1111</v>
      </c>
      <c r="C670" s="33"/>
      <c r="D670" s="33"/>
      <c r="E670" s="33"/>
      <c r="F670" s="33"/>
    </row>
    <row r="671" spans="1:6" ht="25.5" outlineLevel="1" x14ac:dyDescent="0.2">
      <c r="A671" s="33"/>
      <c r="B671" s="36" t="s">
        <v>1112</v>
      </c>
      <c r="C671" s="36" t="s">
        <v>1113</v>
      </c>
      <c r="D671" s="36" t="s">
        <v>1114</v>
      </c>
      <c r="E671" s="36" t="s">
        <v>1115</v>
      </c>
      <c r="F671" s="36" t="s">
        <v>1116</v>
      </c>
    </row>
    <row r="672" spans="1:6" ht="38.25" outlineLevel="1" x14ac:dyDescent="0.2">
      <c r="A672" s="33"/>
      <c r="B672" s="33" t="s">
        <v>61</v>
      </c>
      <c r="C672" s="33" t="s">
        <v>1117</v>
      </c>
      <c r="D672" s="33" t="s">
        <v>1118</v>
      </c>
      <c r="E672" s="33" t="s">
        <v>1119</v>
      </c>
      <c r="F672" s="33" t="s">
        <v>1120</v>
      </c>
    </row>
    <row r="673" spans="1:6" ht="25.5" outlineLevel="1" x14ac:dyDescent="0.2">
      <c r="A673" s="33"/>
      <c r="B673" s="33" t="s">
        <v>324</v>
      </c>
      <c r="C673" s="33" t="s">
        <v>1121</v>
      </c>
      <c r="D673" s="33" t="s">
        <v>1122</v>
      </c>
      <c r="E673" s="33" t="s">
        <v>1123</v>
      </c>
      <c r="F673" s="33" t="s">
        <v>1124</v>
      </c>
    </row>
    <row r="674" spans="1:6" ht="25.5" outlineLevel="1" x14ac:dyDescent="0.2">
      <c r="A674" s="33"/>
      <c r="B674" s="33" t="s">
        <v>325</v>
      </c>
      <c r="C674" s="33" t="s">
        <v>1125</v>
      </c>
      <c r="D674" s="33" t="s">
        <v>1126</v>
      </c>
      <c r="E674" s="33" t="s">
        <v>1127</v>
      </c>
      <c r="F674" s="33" t="s">
        <v>1128</v>
      </c>
    </row>
    <row r="675" spans="1:6" ht="38.25" outlineLevel="1" x14ac:dyDescent="0.2">
      <c r="A675" s="33"/>
      <c r="B675" s="33" t="s">
        <v>326</v>
      </c>
      <c r="C675" s="33" t="s">
        <v>1129</v>
      </c>
      <c r="D675" s="33" t="s">
        <v>1130</v>
      </c>
      <c r="E675" s="33" t="s">
        <v>1131</v>
      </c>
      <c r="F675" s="33" t="s">
        <v>1132</v>
      </c>
    </row>
    <row r="676" spans="1:6" ht="25.5" outlineLevel="1" x14ac:dyDescent="0.2">
      <c r="A676" s="33"/>
      <c r="B676" s="33" t="s">
        <v>327</v>
      </c>
      <c r="C676" s="33" t="s">
        <v>1133</v>
      </c>
      <c r="D676" s="33" t="s">
        <v>1134</v>
      </c>
      <c r="E676" s="33" t="s">
        <v>1135</v>
      </c>
      <c r="F676" s="33" t="s">
        <v>1136</v>
      </c>
    </row>
    <row r="677" spans="1:6" ht="38.25" outlineLevel="1" x14ac:dyDescent="0.2">
      <c r="A677" s="33"/>
      <c r="B677" s="33" t="s">
        <v>328</v>
      </c>
      <c r="C677" s="33" t="s">
        <v>1137</v>
      </c>
      <c r="D677" s="33" t="s">
        <v>1138</v>
      </c>
      <c r="E677" s="33" t="s">
        <v>1119</v>
      </c>
      <c r="F677" s="33" t="s">
        <v>1120</v>
      </c>
    </row>
    <row r="678" spans="1:6" outlineLevel="1" x14ac:dyDescent="0.2">
      <c r="A678" s="33"/>
      <c r="B678" s="33"/>
      <c r="C678" s="33"/>
      <c r="D678" s="33"/>
      <c r="E678" s="33"/>
      <c r="F678" s="33"/>
    </row>
    <row r="679" spans="1:6" outlineLevel="1" x14ac:dyDescent="0.2">
      <c r="A679" s="33"/>
      <c r="B679" s="33"/>
      <c r="C679" s="33"/>
      <c r="D679" s="33"/>
      <c r="E679" s="33"/>
      <c r="F679" s="33"/>
    </row>
    <row r="680" spans="1:6" outlineLevel="1" x14ac:dyDescent="0.2">
      <c r="A680" s="76" t="s">
        <v>329</v>
      </c>
      <c r="B680" s="76"/>
      <c r="C680" s="76"/>
      <c r="D680" s="76"/>
      <c r="E680" s="76"/>
      <c r="F680" s="76"/>
    </row>
    <row r="681" spans="1:6" ht="25.5" outlineLevel="1" x14ac:dyDescent="0.2">
      <c r="A681" s="33">
        <v>1</v>
      </c>
      <c r="B681" s="38" t="s">
        <v>1139</v>
      </c>
      <c r="C681" s="33"/>
      <c r="D681" s="33"/>
      <c r="E681" s="33"/>
      <c r="F681" s="33"/>
    </row>
    <row r="682" spans="1:6" ht="38.25" outlineLevel="1" x14ac:dyDescent="0.2">
      <c r="A682" s="33">
        <v>2</v>
      </c>
      <c r="B682" s="38" t="s">
        <v>1140</v>
      </c>
      <c r="C682" s="33"/>
      <c r="D682" s="33"/>
      <c r="E682" s="33"/>
      <c r="F682" s="33"/>
    </row>
    <row r="683" spans="1:6" ht="25.5" outlineLevel="1" x14ac:dyDescent="0.2">
      <c r="A683" s="33">
        <v>3</v>
      </c>
      <c r="B683" s="38" t="s">
        <v>1141</v>
      </c>
      <c r="C683" s="33"/>
      <c r="D683" s="33"/>
      <c r="E683" s="33"/>
      <c r="F683" s="33"/>
    </row>
    <row r="684" spans="1:6" ht="25.5" outlineLevel="1" x14ac:dyDescent="0.2">
      <c r="A684" s="33">
        <v>4</v>
      </c>
      <c r="B684" s="38" t="s">
        <v>1142</v>
      </c>
      <c r="C684" s="33"/>
      <c r="D684" s="33"/>
      <c r="E684" s="33"/>
      <c r="F684" s="33"/>
    </row>
    <row r="685" spans="1:6" ht="25.5" outlineLevel="1" x14ac:dyDescent="0.2">
      <c r="A685" s="33">
        <v>5</v>
      </c>
      <c r="B685" s="38" t="s">
        <v>1143</v>
      </c>
      <c r="C685" s="33"/>
      <c r="D685" s="33"/>
      <c r="E685" s="33"/>
      <c r="F685" s="33"/>
    </row>
    <row r="686" spans="1:6" outlineLevel="1" x14ac:dyDescent="0.2">
      <c r="A686" s="33"/>
      <c r="B686" s="33"/>
      <c r="C686" s="33"/>
      <c r="D686" s="33"/>
      <c r="E686" s="33"/>
      <c r="F686" s="33"/>
    </row>
    <row r="687" spans="1:6" outlineLevel="1" x14ac:dyDescent="0.2">
      <c r="A687" s="76" t="s">
        <v>1144</v>
      </c>
      <c r="B687" s="76"/>
      <c r="C687" s="76"/>
      <c r="D687" s="76"/>
      <c r="E687" s="76"/>
      <c r="F687" s="76"/>
    </row>
    <row r="688" spans="1:6" ht="25.5" outlineLevel="1" x14ac:dyDescent="0.2">
      <c r="A688" s="33">
        <v>1</v>
      </c>
      <c r="B688" s="38" t="s">
        <v>1145</v>
      </c>
      <c r="C688" s="33"/>
      <c r="D688" s="33"/>
      <c r="E688" s="33"/>
      <c r="F688" s="33"/>
    </row>
    <row r="689" spans="1:6" ht="25.5" outlineLevel="1" x14ac:dyDescent="0.2">
      <c r="A689" s="33">
        <v>2</v>
      </c>
      <c r="B689" s="38" t="s">
        <v>1146</v>
      </c>
      <c r="C689" s="33"/>
      <c r="D689" s="33"/>
      <c r="E689" s="33"/>
      <c r="F689" s="33"/>
    </row>
    <row r="690" spans="1:6" ht="25.5" outlineLevel="1" x14ac:dyDescent="0.2">
      <c r="A690" s="33">
        <v>3</v>
      </c>
      <c r="B690" s="38" t="s">
        <v>1147</v>
      </c>
      <c r="C690" s="33"/>
      <c r="D690" s="33"/>
      <c r="E690" s="33"/>
      <c r="F690" s="33"/>
    </row>
    <row r="691" spans="1:6" ht="25.5" outlineLevel="1" x14ac:dyDescent="0.2">
      <c r="A691" s="33">
        <v>4</v>
      </c>
      <c r="B691" s="38" t="s">
        <v>1148</v>
      </c>
      <c r="C691" s="33"/>
      <c r="D691" s="33"/>
      <c r="E691" s="33"/>
      <c r="F691" s="33"/>
    </row>
    <row r="692" spans="1:6" ht="25.5" outlineLevel="1" x14ac:dyDescent="0.2">
      <c r="A692" s="33">
        <v>5</v>
      </c>
      <c r="B692" s="38" t="s">
        <v>1149</v>
      </c>
      <c r="C692" s="33"/>
      <c r="D692" s="33"/>
      <c r="E692" s="33"/>
      <c r="F692" s="33"/>
    </row>
    <row r="693" spans="1:6" ht="25.5" outlineLevel="1" x14ac:dyDescent="0.2">
      <c r="A693" s="33">
        <v>6</v>
      </c>
      <c r="B693" s="38" t="s">
        <v>1150</v>
      </c>
      <c r="C693" s="33"/>
      <c r="D693" s="33"/>
      <c r="E693" s="33"/>
      <c r="F693" s="33"/>
    </row>
    <row r="694" spans="1:6" outlineLevel="1" x14ac:dyDescent="0.2">
      <c r="A694" s="33"/>
      <c r="B694" s="33"/>
      <c r="C694" s="33"/>
      <c r="D694" s="33"/>
      <c r="E694" s="33"/>
      <c r="F694" s="33"/>
    </row>
    <row r="695" spans="1:6" outlineLevel="1" x14ac:dyDescent="0.2">
      <c r="A695" s="76" t="s">
        <v>1151</v>
      </c>
      <c r="B695" s="76"/>
      <c r="C695" s="76"/>
      <c r="D695" s="76"/>
      <c r="E695" s="76"/>
      <c r="F695" s="76"/>
    </row>
    <row r="696" spans="1:6" ht="25.5" outlineLevel="1" x14ac:dyDescent="0.2">
      <c r="A696" s="33">
        <v>1</v>
      </c>
      <c r="B696" s="38" t="s">
        <v>1152</v>
      </c>
      <c r="C696" s="33"/>
      <c r="D696" s="33"/>
      <c r="E696" s="33"/>
      <c r="F696" s="33"/>
    </row>
    <row r="697" spans="1:6" ht="25.5" outlineLevel="1" x14ac:dyDescent="0.2">
      <c r="A697" s="33">
        <v>2</v>
      </c>
      <c r="B697" s="38" t="s">
        <v>1153</v>
      </c>
      <c r="C697" s="33"/>
      <c r="D697" s="33"/>
      <c r="E697" s="33"/>
      <c r="F697" s="33"/>
    </row>
    <row r="698" spans="1:6" ht="25.5" outlineLevel="1" x14ac:dyDescent="0.2">
      <c r="A698" s="33">
        <v>3</v>
      </c>
      <c r="B698" s="38" t="s">
        <v>1154</v>
      </c>
      <c r="C698" s="33"/>
      <c r="D698" s="33"/>
      <c r="E698" s="33"/>
      <c r="F698" s="33"/>
    </row>
    <row r="699" spans="1:6" outlineLevel="1" x14ac:dyDescent="0.2">
      <c r="A699" s="33">
        <v>4</v>
      </c>
      <c r="B699" s="38" t="s">
        <v>1155</v>
      </c>
      <c r="C699" s="33"/>
      <c r="D699" s="33"/>
      <c r="E699" s="33"/>
      <c r="F699" s="33"/>
    </row>
    <row r="700" spans="1:6" ht="38.25" outlineLevel="1" x14ac:dyDescent="0.2">
      <c r="A700" s="33">
        <v>5</v>
      </c>
      <c r="B700" s="38" t="s">
        <v>1156</v>
      </c>
      <c r="C700" s="33"/>
      <c r="D700" s="33"/>
      <c r="E700" s="33"/>
      <c r="F700" s="33"/>
    </row>
    <row r="701" spans="1:6" ht="25.5" outlineLevel="1" x14ac:dyDescent="0.2">
      <c r="A701" s="33">
        <v>6</v>
      </c>
      <c r="B701" s="38" t="s">
        <v>1157</v>
      </c>
      <c r="C701" s="33"/>
      <c r="D701" s="33"/>
      <c r="E701" s="33"/>
      <c r="F701" s="33"/>
    </row>
    <row r="702" spans="1:6" ht="25.5" outlineLevel="1" x14ac:dyDescent="0.2">
      <c r="A702" s="33">
        <v>7</v>
      </c>
      <c r="B702" s="38" t="s">
        <v>1158</v>
      </c>
      <c r="C702" s="33"/>
      <c r="D702" s="33"/>
      <c r="E702" s="33"/>
      <c r="F702" s="33"/>
    </row>
    <row r="703" spans="1:6" outlineLevel="1" x14ac:dyDescent="0.2">
      <c r="A703" s="33"/>
      <c r="B703" s="33"/>
      <c r="C703" s="33"/>
      <c r="D703" s="33"/>
      <c r="E703" s="33"/>
      <c r="F703" s="33"/>
    </row>
    <row r="704" spans="1:6" outlineLevel="1" x14ac:dyDescent="0.2">
      <c r="A704" s="76" t="s">
        <v>1159</v>
      </c>
      <c r="B704" s="76"/>
      <c r="C704" s="76"/>
      <c r="D704" s="76"/>
      <c r="E704" s="76"/>
      <c r="F704" s="76"/>
    </row>
    <row r="705" spans="1:6" ht="25.5" outlineLevel="1" x14ac:dyDescent="0.2">
      <c r="A705" s="33">
        <v>1</v>
      </c>
      <c r="B705" s="38" t="s">
        <v>1160</v>
      </c>
      <c r="C705" s="33"/>
      <c r="D705" s="33"/>
      <c r="E705" s="33"/>
      <c r="F705" s="33"/>
    </row>
    <row r="706" spans="1:6" ht="25.5" outlineLevel="1" x14ac:dyDescent="0.2">
      <c r="A706" s="33">
        <v>2</v>
      </c>
      <c r="B706" s="38" t="s">
        <v>1161</v>
      </c>
      <c r="C706" s="33"/>
      <c r="D706" s="33"/>
      <c r="E706" s="33"/>
      <c r="F706" s="33"/>
    </row>
    <row r="707" spans="1:6" ht="25.5" outlineLevel="1" x14ac:dyDescent="0.2">
      <c r="A707" s="33">
        <v>3</v>
      </c>
      <c r="B707" s="38" t="s">
        <v>1162</v>
      </c>
      <c r="C707" s="33"/>
      <c r="D707" s="33"/>
      <c r="E707" s="33"/>
      <c r="F707" s="33"/>
    </row>
    <row r="708" spans="1:6" outlineLevel="1" x14ac:dyDescent="0.2">
      <c r="A708" s="33">
        <v>4</v>
      </c>
      <c r="B708" s="38" t="s">
        <v>1163</v>
      </c>
      <c r="C708" s="33"/>
      <c r="D708" s="33"/>
      <c r="E708" s="33"/>
      <c r="F708" s="33"/>
    </row>
    <row r="709" spans="1:6" ht="38.25" outlineLevel="1" x14ac:dyDescent="0.2">
      <c r="A709" s="33">
        <v>5</v>
      </c>
      <c r="B709" s="38" t="s">
        <v>1164</v>
      </c>
      <c r="C709" s="33"/>
      <c r="D709" s="33"/>
      <c r="E709" s="33"/>
      <c r="F709" s="33"/>
    </row>
    <row r="710" spans="1:6" ht="25.5" outlineLevel="1" x14ac:dyDescent="0.2">
      <c r="A710" s="33">
        <v>6</v>
      </c>
      <c r="B710" s="38" t="s">
        <v>1165</v>
      </c>
      <c r="C710" s="33"/>
      <c r="D710" s="33"/>
      <c r="E710" s="33"/>
      <c r="F710" s="33"/>
    </row>
    <row r="711" spans="1:6" outlineLevel="1" x14ac:dyDescent="0.2">
      <c r="A711" s="33"/>
      <c r="B711" s="33"/>
      <c r="C711" s="33"/>
      <c r="D711" s="33"/>
      <c r="E711" s="33"/>
      <c r="F711" s="33"/>
    </row>
    <row r="712" spans="1:6" outlineLevel="1" x14ac:dyDescent="0.2">
      <c r="A712" s="76" t="s">
        <v>380</v>
      </c>
      <c r="B712" s="76"/>
      <c r="C712" s="76"/>
      <c r="D712" s="76"/>
      <c r="E712" s="76"/>
      <c r="F712" s="76"/>
    </row>
    <row r="713" spans="1:6" ht="25.5" outlineLevel="1" x14ac:dyDescent="0.2">
      <c r="A713" s="33">
        <v>1</v>
      </c>
      <c r="B713" s="38" t="s">
        <v>1166</v>
      </c>
      <c r="C713" s="33"/>
      <c r="D713" s="33"/>
      <c r="E713" s="33"/>
      <c r="F713" s="33"/>
    </row>
    <row r="714" spans="1:6" outlineLevel="1" x14ac:dyDescent="0.2">
      <c r="A714" s="33">
        <v>2</v>
      </c>
      <c r="B714" s="38" t="s">
        <v>1167</v>
      </c>
      <c r="C714" s="33"/>
      <c r="D714" s="33"/>
      <c r="E714" s="33"/>
      <c r="F714" s="33"/>
    </row>
    <row r="715" spans="1:6" ht="38.25" outlineLevel="1" x14ac:dyDescent="0.2">
      <c r="A715" s="33">
        <v>3</v>
      </c>
      <c r="B715" s="38" t="s">
        <v>1168</v>
      </c>
      <c r="C715" s="33"/>
      <c r="D715" s="33"/>
      <c r="E715" s="33"/>
      <c r="F715" s="33"/>
    </row>
    <row r="716" spans="1:6" ht="38.25" outlineLevel="1" x14ac:dyDescent="0.2">
      <c r="A716" s="33">
        <v>4</v>
      </c>
      <c r="B716" s="38" t="s">
        <v>1169</v>
      </c>
      <c r="C716" s="33"/>
      <c r="D716" s="33"/>
      <c r="E716" s="33"/>
      <c r="F716" s="33"/>
    </row>
    <row r="717" spans="1:6" ht="25.5" outlineLevel="1" x14ac:dyDescent="0.2">
      <c r="A717" s="33">
        <v>5</v>
      </c>
      <c r="B717" s="38" t="s">
        <v>1170</v>
      </c>
      <c r="C717" s="33"/>
      <c r="D717" s="33"/>
      <c r="E717" s="33"/>
      <c r="F717" s="33"/>
    </row>
    <row r="718" spans="1:6" ht="25.5" outlineLevel="1" x14ac:dyDescent="0.2">
      <c r="A718" s="33">
        <v>6</v>
      </c>
      <c r="B718" s="38" t="s">
        <v>1171</v>
      </c>
      <c r="C718" s="33"/>
      <c r="D718" s="33"/>
      <c r="E718" s="33"/>
      <c r="F718" s="33"/>
    </row>
    <row r="719" spans="1:6" ht="25.5" outlineLevel="1" x14ac:dyDescent="0.2">
      <c r="A719" s="33">
        <v>7</v>
      </c>
      <c r="B719" s="38" t="s">
        <v>1172</v>
      </c>
      <c r="C719" s="33"/>
      <c r="D719" s="33"/>
      <c r="E719" s="33"/>
      <c r="F719" s="33"/>
    </row>
    <row r="720" spans="1:6" ht="25.5" outlineLevel="1" x14ac:dyDescent="0.2">
      <c r="A720" s="33">
        <v>8</v>
      </c>
      <c r="B720" s="38" t="s">
        <v>1173</v>
      </c>
      <c r="C720" s="33"/>
      <c r="D720" s="33"/>
      <c r="E720" s="33"/>
      <c r="F720" s="33"/>
    </row>
    <row r="721" spans="1:6" ht="38.25" outlineLevel="1" x14ac:dyDescent="0.2">
      <c r="A721" s="33">
        <v>9</v>
      </c>
      <c r="B721" s="38" t="s">
        <v>1174</v>
      </c>
      <c r="C721" s="33"/>
      <c r="D721" s="33"/>
      <c r="E721" s="33"/>
      <c r="F721" s="33"/>
    </row>
    <row r="722" spans="1:6" ht="38.25" outlineLevel="1" x14ac:dyDescent="0.2">
      <c r="A722" s="33">
        <v>10</v>
      </c>
      <c r="B722" s="38" t="s">
        <v>1175</v>
      </c>
      <c r="C722" s="33"/>
      <c r="D722" s="33"/>
      <c r="E722" s="33"/>
      <c r="F722" s="33"/>
    </row>
    <row r="723" spans="1:6" ht="38.25" outlineLevel="1" x14ac:dyDescent="0.2">
      <c r="A723" s="33">
        <v>11</v>
      </c>
      <c r="B723" s="38" t="s">
        <v>1176</v>
      </c>
      <c r="C723" s="33"/>
      <c r="D723" s="33"/>
      <c r="E723" s="33"/>
      <c r="F723" s="33"/>
    </row>
    <row r="724" spans="1:6" ht="25.5" outlineLevel="1" x14ac:dyDescent="0.2">
      <c r="A724" s="33">
        <v>12</v>
      </c>
      <c r="B724" s="38" t="s">
        <v>1177</v>
      </c>
      <c r="C724" s="33"/>
      <c r="D724" s="33"/>
      <c r="E724" s="33"/>
      <c r="F724" s="33"/>
    </row>
    <row r="725" spans="1:6" outlineLevel="1" x14ac:dyDescent="0.2">
      <c r="A725" s="33"/>
      <c r="B725" s="33"/>
      <c r="C725" s="33"/>
      <c r="D725" s="33"/>
      <c r="E725" s="33"/>
      <c r="F725" s="33"/>
    </row>
    <row r="726" spans="1:6" outlineLevel="1" x14ac:dyDescent="0.2">
      <c r="A726" s="76" t="s">
        <v>368</v>
      </c>
      <c r="B726" s="76"/>
      <c r="C726" s="76"/>
      <c r="D726" s="76"/>
      <c r="E726" s="76"/>
      <c r="F726" s="76"/>
    </row>
    <row r="727" spans="1:6" ht="25.5" outlineLevel="1" x14ac:dyDescent="0.2">
      <c r="A727" s="33">
        <v>1</v>
      </c>
      <c r="B727" s="38" t="s">
        <v>1178</v>
      </c>
      <c r="C727" s="33"/>
      <c r="D727" s="33"/>
      <c r="E727" s="33"/>
      <c r="F727" s="33"/>
    </row>
    <row r="728" spans="1:6" ht="25.5" outlineLevel="1" x14ac:dyDescent="0.2">
      <c r="A728" s="33">
        <v>2</v>
      </c>
      <c r="B728" s="38" t="s">
        <v>1179</v>
      </c>
      <c r="C728" s="33"/>
      <c r="D728" s="33"/>
      <c r="E728" s="33"/>
      <c r="F728" s="33"/>
    </row>
    <row r="729" spans="1:6" ht="25.5" outlineLevel="1" x14ac:dyDescent="0.2">
      <c r="A729" s="33">
        <v>3</v>
      </c>
      <c r="B729" s="38" t="s">
        <v>1180</v>
      </c>
      <c r="C729" s="33"/>
      <c r="D729" s="33"/>
      <c r="E729" s="33"/>
      <c r="F729" s="33"/>
    </row>
    <row r="730" spans="1:6" ht="25.5" outlineLevel="1" x14ac:dyDescent="0.2">
      <c r="A730" s="33">
        <v>4</v>
      </c>
      <c r="B730" s="38" t="s">
        <v>1181</v>
      </c>
      <c r="C730" s="33"/>
      <c r="D730" s="33"/>
      <c r="E730" s="33"/>
      <c r="F730" s="33"/>
    </row>
    <row r="731" spans="1:6" outlineLevel="1" x14ac:dyDescent="0.2">
      <c r="A731" s="33"/>
      <c r="B731" s="33"/>
      <c r="C731" s="33"/>
      <c r="D731" s="33"/>
      <c r="E731" s="33"/>
      <c r="F731" s="33"/>
    </row>
    <row r="732" spans="1:6" outlineLevel="1" x14ac:dyDescent="0.2">
      <c r="A732" s="76" t="s">
        <v>461</v>
      </c>
      <c r="B732" s="76"/>
      <c r="C732" s="76"/>
      <c r="D732" s="76"/>
      <c r="E732" s="76"/>
      <c r="F732" s="76"/>
    </row>
    <row r="733" spans="1:6" ht="38.25" outlineLevel="1" x14ac:dyDescent="0.2">
      <c r="A733" s="33">
        <v>1</v>
      </c>
      <c r="B733" s="38" t="s">
        <v>1182</v>
      </c>
      <c r="C733" s="33"/>
      <c r="D733" s="33"/>
      <c r="E733" s="33"/>
      <c r="F733" s="33"/>
    </row>
    <row r="734" spans="1:6" ht="25.5" outlineLevel="1" x14ac:dyDescent="0.2">
      <c r="A734" s="33">
        <v>2</v>
      </c>
      <c r="B734" s="38" t="s">
        <v>1183</v>
      </c>
      <c r="C734" s="33"/>
      <c r="D734" s="33"/>
      <c r="E734" s="33"/>
      <c r="F734" s="33"/>
    </row>
    <row r="735" spans="1:6" ht="38.25" outlineLevel="1" x14ac:dyDescent="0.2">
      <c r="A735" s="33">
        <v>3</v>
      </c>
      <c r="B735" s="38" t="s">
        <v>1184</v>
      </c>
      <c r="C735" s="33"/>
      <c r="D735" s="33"/>
      <c r="E735" s="33"/>
      <c r="F735" s="33"/>
    </row>
    <row r="736" spans="1:6" ht="38.25" outlineLevel="1" x14ac:dyDescent="0.2">
      <c r="A736" s="33">
        <v>4</v>
      </c>
      <c r="B736" s="38" t="s">
        <v>1185</v>
      </c>
      <c r="C736" s="33"/>
      <c r="D736" s="33"/>
      <c r="E736" s="33"/>
      <c r="F736" s="33"/>
    </row>
    <row r="737" spans="1:6" ht="38.25" outlineLevel="1" x14ac:dyDescent="0.2">
      <c r="A737" s="33">
        <v>5</v>
      </c>
      <c r="B737" s="38" t="s">
        <v>1186</v>
      </c>
      <c r="C737" s="33"/>
      <c r="D737" s="33"/>
      <c r="E737" s="33"/>
      <c r="F737" s="33"/>
    </row>
    <row r="738" spans="1:6" ht="25.5" outlineLevel="1" x14ac:dyDescent="0.2">
      <c r="A738" s="33">
        <v>6</v>
      </c>
      <c r="B738" s="38" t="s">
        <v>1187</v>
      </c>
      <c r="C738" s="33"/>
      <c r="D738" s="33"/>
      <c r="E738" s="33"/>
      <c r="F738" s="33"/>
    </row>
    <row r="739" spans="1:6" ht="25.5" outlineLevel="1" x14ac:dyDescent="0.2">
      <c r="A739" s="33">
        <v>7</v>
      </c>
      <c r="B739" s="38" t="s">
        <v>1188</v>
      </c>
      <c r="C739" s="33"/>
      <c r="D739" s="33"/>
      <c r="E739" s="33"/>
      <c r="F739" s="33"/>
    </row>
    <row r="740" spans="1:6" outlineLevel="1" x14ac:dyDescent="0.2">
      <c r="A740" s="33"/>
      <c r="B740" s="33"/>
      <c r="C740" s="33"/>
      <c r="D740" s="33"/>
      <c r="E740" s="33"/>
      <c r="F740" s="33"/>
    </row>
    <row r="741" spans="1:6" outlineLevel="1" x14ac:dyDescent="0.2">
      <c r="A741" s="76" t="s">
        <v>1189</v>
      </c>
      <c r="B741" s="76"/>
      <c r="C741" s="76"/>
      <c r="D741" s="76"/>
      <c r="E741" s="76"/>
      <c r="F741" s="76"/>
    </row>
    <row r="742" spans="1:6" ht="25.5" outlineLevel="1" x14ac:dyDescent="0.2">
      <c r="A742" s="33">
        <v>1</v>
      </c>
      <c r="B742" s="38" t="s">
        <v>1190</v>
      </c>
      <c r="C742" s="33"/>
      <c r="D742" s="33"/>
      <c r="E742" s="33"/>
      <c r="F742" s="33"/>
    </row>
    <row r="743" spans="1:6" ht="38.25" outlineLevel="1" x14ac:dyDescent="0.2">
      <c r="A743" s="33">
        <v>2</v>
      </c>
      <c r="B743" s="38" t="s">
        <v>1191</v>
      </c>
      <c r="C743" s="33"/>
      <c r="D743" s="33"/>
      <c r="E743" s="33"/>
      <c r="F743" s="33"/>
    </row>
    <row r="744" spans="1:6" ht="25.5" outlineLevel="1" x14ac:dyDescent="0.2">
      <c r="A744" s="33">
        <v>3</v>
      </c>
      <c r="B744" s="38" t="s">
        <v>1192</v>
      </c>
      <c r="C744" s="33"/>
      <c r="D744" s="33"/>
      <c r="E744" s="33"/>
      <c r="F744" s="33"/>
    </row>
    <row r="745" spans="1:6" ht="38.25" outlineLevel="1" x14ac:dyDescent="0.2">
      <c r="A745" s="33">
        <v>4</v>
      </c>
      <c r="B745" s="38" t="s">
        <v>1193</v>
      </c>
      <c r="C745" s="33"/>
      <c r="D745" s="33"/>
      <c r="E745" s="33"/>
      <c r="F745" s="33"/>
    </row>
    <row r="746" spans="1:6" ht="51" outlineLevel="1" x14ac:dyDescent="0.2">
      <c r="A746" s="33">
        <v>5</v>
      </c>
      <c r="B746" s="38" t="s">
        <v>1194</v>
      </c>
      <c r="C746" s="33"/>
      <c r="D746" s="33"/>
      <c r="E746" s="33"/>
      <c r="F746" s="33"/>
    </row>
    <row r="747" spans="1:6" ht="38.25" outlineLevel="1" x14ac:dyDescent="0.2">
      <c r="A747" s="33">
        <v>6</v>
      </c>
      <c r="B747" s="38" t="s">
        <v>1195</v>
      </c>
      <c r="C747" s="33"/>
      <c r="D747" s="33"/>
      <c r="E747" s="33"/>
      <c r="F747" s="33"/>
    </row>
    <row r="748" spans="1:6" ht="38.25" outlineLevel="1" x14ac:dyDescent="0.2">
      <c r="A748" s="33">
        <v>7</v>
      </c>
      <c r="B748" s="38" t="s">
        <v>1196</v>
      </c>
      <c r="C748" s="33"/>
      <c r="D748" s="33"/>
      <c r="E748" s="33"/>
      <c r="F748" s="33"/>
    </row>
    <row r="749" spans="1:6" ht="51" outlineLevel="1" x14ac:dyDescent="0.2">
      <c r="A749" s="33">
        <v>8</v>
      </c>
      <c r="B749" s="38" t="s">
        <v>1197</v>
      </c>
      <c r="C749" s="33"/>
      <c r="D749" s="33"/>
      <c r="E749" s="33"/>
      <c r="F749" s="33"/>
    </row>
    <row r="750" spans="1:6" outlineLevel="1" x14ac:dyDescent="0.2">
      <c r="A750" s="33"/>
      <c r="B750" s="33"/>
      <c r="C750" s="33"/>
      <c r="D750" s="33"/>
      <c r="E750" s="33"/>
      <c r="F750" s="33"/>
    </row>
    <row r="751" spans="1:6" outlineLevel="1" x14ac:dyDescent="0.2">
      <c r="A751" s="76" t="s">
        <v>543</v>
      </c>
      <c r="B751" s="76"/>
      <c r="C751" s="76"/>
      <c r="D751" s="76"/>
      <c r="E751" s="76"/>
      <c r="F751" s="76"/>
    </row>
    <row r="752" spans="1:6" ht="25.5" outlineLevel="1" x14ac:dyDescent="0.2">
      <c r="A752" s="33">
        <v>1</v>
      </c>
      <c r="B752" s="38" t="s">
        <v>1823</v>
      </c>
      <c r="C752" s="33"/>
      <c r="D752" s="33"/>
      <c r="E752" s="33"/>
      <c r="F752" s="33"/>
    </row>
    <row r="753" spans="1:6" ht="25.5" outlineLevel="1" x14ac:dyDescent="0.2">
      <c r="A753" s="33">
        <v>2</v>
      </c>
      <c r="B753" s="38" t="s">
        <v>1198</v>
      </c>
      <c r="C753" s="33"/>
      <c r="D753" s="33"/>
      <c r="E753" s="33"/>
      <c r="F753" s="33"/>
    </row>
    <row r="754" spans="1:6" ht="38.25" outlineLevel="1" x14ac:dyDescent="0.2">
      <c r="A754" s="33">
        <v>3</v>
      </c>
      <c r="B754" s="38" t="s">
        <v>1199</v>
      </c>
      <c r="C754" s="33"/>
      <c r="D754" s="33"/>
      <c r="E754" s="33"/>
      <c r="F754" s="33"/>
    </row>
    <row r="755" spans="1:6" ht="51" outlineLevel="1" x14ac:dyDescent="0.2">
      <c r="A755" s="33">
        <v>4</v>
      </c>
      <c r="B755" s="38" t="s">
        <v>1200</v>
      </c>
      <c r="C755" s="33"/>
      <c r="D755" s="33"/>
      <c r="E755" s="33"/>
      <c r="F755" s="33"/>
    </row>
    <row r="756" spans="1:6" ht="38.25" outlineLevel="1" x14ac:dyDescent="0.2">
      <c r="A756" s="33">
        <v>5</v>
      </c>
      <c r="B756" s="38" t="s">
        <v>1201</v>
      </c>
      <c r="C756" s="33"/>
      <c r="D756" s="33"/>
      <c r="E756" s="33"/>
      <c r="F756" s="33"/>
    </row>
    <row r="757" spans="1:6" ht="25.5" outlineLevel="1" x14ac:dyDescent="0.2">
      <c r="A757" s="33">
        <v>6</v>
      </c>
      <c r="B757" s="38" t="s">
        <v>1202</v>
      </c>
      <c r="C757" s="33"/>
      <c r="D757" s="33"/>
      <c r="E757" s="33"/>
      <c r="F757" s="33"/>
    </row>
    <row r="758" spans="1:6" outlineLevel="1" x14ac:dyDescent="0.2">
      <c r="A758" s="33"/>
      <c r="B758" s="33"/>
      <c r="C758" s="33"/>
      <c r="D758" s="33"/>
      <c r="E758" s="33"/>
      <c r="F758" s="33"/>
    </row>
    <row r="759" spans="1:6" outlineLevel="1" x14ac:dyDescent="0.2">
      <c r="A759" s="76" t="s">
        <v>589</v>
      </c>
      <c r="B759" s="76"/>
      <c r="C759" s="76"/>
      <c r="D759" s="76"/>
      <c r="E759" s="76"/>
      <c r="F759" s="76"/>
    </row>
    <row r="760" spans="1:6" ht="25.5" outlineLevel="1" x14ac:dyDescent="0.2">
      <c r="A760" s="33">
        <v>1</v>
      </c>
      <c r="B760" s="38" t="s">
        <v>1823</v>
      </c>
      <c r="C760" s="33"/>
      <c r="D760" s="33"/>
      <c r="E760" s="33"/>
      <c r="F760" s="33"/>
    </row>
    <row r="761" spans="1:6" ht="38.25" outlineLevel="1" x14ac:dyDescent="0.2">
      <c r="A761" s="33">
        <v>2</v>
      </c>
      <c r="B761" s="38" t="s">
        <v>1203</v>
      </c>
      <c r="C761" s="33"/>
      <c r="D761" s="33"/>
      <c r="E761" s="33"/>
      <c r="F761" s="33"/>
    </row>
    <row r="762" spans="1:6" ht="38.25" outlineLevel="1" x14ac:dyDescent="0.2">
      <c r="A762" s="33">
        <v>3</v>
      </c>
      <c r="B762" s="38" t="s">
        <v>1199</v>
      </c>
      <c r="C762" s="33"/>
      <c r="D762" s="33"/>
      <c r="E762" s="33"/>
      <c r="F762" s="33"/>
    </row>
    <row r="763" spans="1:6" ht="25.5" outlineLevel="1" x14ac:dyDescent="0.2">
      <c r="A763" s="33">
        <v>4</v>
      </c>
      <c r="B763" s="38" t="s">
        <v>1204</v>
      </c>
      <c r="C763" s="33"/>
      <c r="D763" s="33"/>
      <c r="E763" s="33"/>
      <c r="F763" s="33"/>
    </row>
    <row r="764" spans="1:6" ht="38.25" outlineLevel="1" x14ac:dyDescent="0.2">
      <c r="A764" s="33">
        <v>5</v>
      </c>
      <c r="B764" s="38" t="s">
        <v>1201</v>
      </c>
      <c r="C764" s="33"/>
      <c r="D764" s="33"/>
      <c r="E764" s="33"/>
      <c r="F764" s="33"/>
    </row>
    <row r="765" spans="1:6" outlineLevel="1" x14ac:dyDescent="0.2">
      <c r="A765" s="33"/>
      <c r="B765" s="33"/>
      <c r="C765" s="33"/>
      <c r="D765" s="33"/>
      <c r="E765" s="33"/>
      <c r="F765" s="33"/>
    </row>
    <row r="766" spans="1:6" outlineLevel="1" x14ac:dyDescent="0.2">
      <c r="A766" s="76" t="s">
        <v>616</v>
      </c>
      <c r="B766" s="76"/>
      <c r="C766" s="76"/>
      <c r="D766" s="76"/>
      <c r="E766" s="76"/>
      <c r="F766" s="76"/>
    </row>
    <row r="767" spans="1:6" ht="25.5" outlineLevel="1" x14ac:dyDescent="0.2">
      <c r="A767" s="33">
        <v>1</v>
      </c>
      <c r="B767" s="38" t="s">
        <v>1823</v>
      </c>
      <c r="C767" s="33"/>
      <c r="D767" s="33"/>
      <c r="E767" s="33"/>
      <c r="F767" s="33"/>
    </row>
    <row r="768" spans="1:6" ht="38.25" outlineLevel="1" x14ac:dyDescent="0.2">
      <c r="A768" s="33">
        <v>2</v>
      </c>
      <c r="B768" s="38" t="s">
        <v>1825</v>
      </c>
      <c r="C768" s="33"/>
      <c r="D768" s="33"/>
      <c r="E768" s="33"/>
      <c r="F768" s="33"/>
    </row>
    <row r="769" spans="1:6" ht="38.25" outlineLevel="1" x14ac:dyDescent="0.2">
      <c r="A769" s="33">
        <v>3</v>
      </c>
      <c r="B769" s="38" t="s">
        <v>1199</v>
      </c>
      <c r="C769" s="33"/>
      <c r="D769" s="33"/>
      <c r="E769" s="33"/>
      <c r="F769" s="33"/>
    </row>
    <row r="770" spans="1:6" ht="38.25" customHeight="1" outlineLevel="1" x14ac:dyDescent="0.2">
      <c r="A770" s="33">
        <v>4</v>
      </c>
      <c r="B770" s="38" t="s">
        <v>1842</v>
      </c>
      <c r="C770" s="33"/>
      <c r="D770" s="33"/>
      <c r="E770" s="33"/>
      <c r="F770" s="33"/>
    </row>
    <row r="771" spans="1:6" ht="38.25" outlineLevel="1" x14ac:dyDescent="0.2">
      <c r="A771" s="33">
        <v>5</v>
      </c>
      <c r="B771" s="38" t="s">
        <v>1201</v>
      </c>
      <c r="C771" s="33"/>
      <c r="D771" s="33"/>
      <c r="E771" s="33"/>
      <c r="F771" s="33"/>
    </row>
    <row r="772" spans="1:6" outlineLevel="1" x14ac:dyDescent="0.2">
      <c r="A772" s="33"/>
      <c r="B772" s="33"/>
      <c r="C772" s="33"/>
      <c r="D772" s="33"/>
      <c r="E772" s="33"/>
      <c r="F772" s="33"/>
    </row>
    <row r="773" spans="1:6" outlineLevel="1" x14ac:dyDescent="0.2">
      <c r="A773" s="76" t="s">
        <v>569</v>
      </c>
      <c r="B773" s="76"/>
      <c r="C773" s="76"/>
      <c r="D773" s="76"/>
      <c r="E773" s="76"/>
      <c r="F773" s="76"/>
    </row>
    <row r="774" spans="1:6" ht="25.5" outlineLevel="1" x14ac:dyDescent="0.2">
      <c r="A774" s="33">
        <v>1</v>
      </c>
      <c r="B774" s="38" t="s">
        <v>1823</v>
      </c>
      <c r="C774" s="33"/>
      <c r="D774" s="33"/>
      <c r="E774" s="33"/>
      <c r="F774" s="33"/>
    </row>
    <row r="775" spans="1:6" ht="38.25" outlineLevel="1" x14ac:dyDescent="0.2">
      <c r="A775" s="33">
        <v>2</v>
      </c>
      <c r="B775" s="38" t="s">
        <v>1205</v>
      </c>
      <c r="C775" s="33"/>
      <c r="D775" s="33"/>
      <c r="E775" s="33"/>
      <c r="F775" s="33"/>
    </row>
    <row r="776" spans="1:6" ht="25.5" outlineLevel="1" x14ac:dyDescent="0.2">
      <c r="A776" s="33">
        <v>3</v>
      </c>
      <c r="B776" s="38" t="s">
        <v>1824</v>
      </c>
      <c r="C776" s="33"/>
      <c r="D776" s="33"/>
      <c r="E776" s="33"/>
      <c r="F776" s="33"/>
    </row>
    <row r="777" spans="1:6" ht="38.25" outlineLevel="1" x14ac:dyDescent="0.2">
      <c r="A777" s="33">
        <v>4</v>
      </c>
      <c r="B777" s="38" t="s">
        <v>1199</v>
      </c>
      <c r="C777" s="33"/>
      <c r="D777" s="33"/>
      <c r="E777" s="33"/>
      <c r="F777" s="33"/>
    </row>
    <row r="778" spans="1:6" ht="25.5" outlineLevel="1" x14ac:dyDescent="0.2">
      <c r="A778" s="33">
        <v>5</v>
      </c>
      <c r="B778" s="38" t="s">
        <v>1206</v>
      </c>
      <c r="C778" s="33"/>
      <c r="D778" s="33"/>
      <c r="E778" s="33"/>
      <c r="F778" s="33"/>
    </row>
    <row r="779" spans="1:6" ht="38.25" outlineLevel="1" x14ac:dyDescent="0.2">
      <c r="A779" s="33">
        <v>6</v>
      </c>
      <c r="B779" s="38" t="s">
        <v>1201</v>
      </c>
      <c r="C779" s="33"/>
      <c r="D779" s="33"/>
      <c r="E779" s="33"/>
      <c r="F779" s="33"/>
    </row>
    <row r="780" spans="1:6" outlineLevel="1" x14ac:dyDescent="0.2">
      <c r="A780" s="33"/>
      <c r="B780" s="33"/>
      <c r="C780" s="33"/>
      <c r="D780" s="33"/>
      <c r="E780" s="33"/>
      <c r="F780" s="33"/>
    </row>
    <row r="781" spans="1:6" outlineLevel="1" x14ac:dyDescent="0.2">
      <c r="A781" s="76" t="s">
        <v>7</v>
      </c>
      <c r="B781" s="76"/>
      <c r="C781" s="76"/>
      <c r="D781" s="76"/>
      <c r="E781" s="76"/>
      <c r="F781" s="76"/>
    </row>
    <row r="782" spans="1:6" outlineLevel="1" x14ac:dyDescent="0.2">
      <c r="A782" s="33">
        <v>1</v>
      </c>
      <c r="B782" s="38" t="s">
        <v>10</v>
      </c>
      <c r="C782" s="33"/>
      <c r="D782" s="33"/>
      <c r="E782" s="33"/>
      <c r="F782" s="33"/>
    </row>
    <row r="783" spans="1:6" outlineLevel="1" x14ac:dyDescent="0.2">
      <c r="A783" s="33">
        <v>2</v>
      </c>
      <c r="B783" s="38" t="s">
        <v>1207</v>
      </c>
      <c r="C783" s="33"/>
      <c r="D783" s="33"/>
      <c r="E783" s="33"/>
      <c r="F783" s="33"/>
    </row>
    <row r="784" spans="1:6" outlineLevel="1" x14ac:dyDescent="0.2">
      <c r="A784" s="33">
        <v>3</v>
      </c>
      <c r="B784" s="38" t="s">
        <v>1208</v>
      </c>
      <c r="C784" s="33"/>
      <c r="D784" s="33"/>
      <c r="E784" s="33"/>
      <c r="F784" s="33"/>
    </row>
    <row r="785" spans="1:6" ht="25.5" outlineLevel="1" x14ac:dyDescent="0.2">
      <c r="A785" s="33">
        <v>4</v>
      </c>
      <c r="B785" s="38" t="s">
        <v>1209</v>
      </c>
      <c r="C785" s="33"/>
      <c r="D785" s="33"/>
      <c r="E785" s="33"/>
      <c r="F785" s="33"/>
    </row>
    <row r="786" spans="1:6" ht="25.5" outlineLevel="1" x14ac:dyDescent="0.2">
      <c r="A786" s="33">
        <v>5</v>
      </c>
      <c r="B786" s="38" t="s">
        <v>1210</v>
      </c>
      <c r="C786" s="33"/>
      <c r="D786" s="33"/>
      <c r="E786" s="33"/>
      <c r="F786" s="33"/>
    </row>
    <row r="787" spans="1:6" outlineLevel="1" x14ac:dyDescent="0.2">
      <c r="A787" s="33">
        <v>6</v>
      </c>
      <c r="B787" s="38" t="s">
        <v>1211</v>
      </c>
      <c r="C787" s="33"/>
      <c r="D787" s="33"/>
      <c r="E787" s="33"/>
      <c r="F787" s="33"/>
    </row>
    <row r="788" spans="1:6" ht="25.5" outlineLevel="1" x14ac:dyDescent="0.2">
      <c r="A788" s="33">
        <v>7</v>
      </c>
      <c r="B788" s="38" t="s">
        <v>1212</v>
      </c>
      <c r="C788" s="33"/>
      <c r="D788" s="33"/>
      <c r="E788" s="33"/>
      <c r="F788" s="33"/>
    </row>
    <row r="789" spans="1:6" outlineLevel="1" x14ac:dyDescent="0.2">
      <c r="A789" s="33"/>
      <c r="B789" s="33"/>
      <c r="C789" s="33"/>
      <c r="D789" s="33"/>
      <c r="E789" s="33"/>
      <c r="F789" s="33"/>
    </row>
    <row r="790" spans="1:6" outlineLevel="1" x14ac:dyDescent="0.2">
      <c r="A790" s="76" t="s">
        <v>11</v>
      </c>
      <c r="B790" s="76"/>
      <c r="C790" s="76"/>
      <c r="D790" s="76"/>
      <c r="E790" s="76"/>
      <c r="F790" s="76"/>
    </row>
    <row r="791" spans="1:6" ht="25.5" outlineLevel="1" x14ac:dyDescent="0.2">
      <c r="A791" s="33">
        <v>1</v>
      </c>
      <c r="B791" s="38" t="s">
        <v>12</v>
      </c>
      <c r="C791" s="33"/>
      <c r="D791" s="33"/>
      <c r="E791" s="33"/>
      <c r="F791" s="33"/>
    </row>
    <row r="792" spans="1:6" ht="25.5" outlineLevel="1" x14ac:dyDescent="0.2">
      <c r="A792" s="33">
        <v>2</v>
      </c>
      <c r="B792" s="38" t="s">
        <v>1213</v>
      </c>
      <c r="C792" s="33"/>
      <c r="D792" s="33"/>
      <c r="E792" s="33"/>
      <c r="F792" s="33"/>
    </row>
    <row r="793" spans="1:6" outlineLevel="1" x14ac:dyDescent="0.2">
      <c r="A793" s="33">
        <v>3</v>
      </c>
      <c r="B793" s="38" t="s">
        <v>1214</v>
      </c>
      <c r="C793" s="33"/>
      <c r="D793" s="33"/>
      <c r="E793" s="33"/>
      <c r="F793" s="33"/>
    </row>
    <row r="794" spans="1:6" outlineLevel="1" x14ac:dyDescent="0.2">
      <c r="A794" s="33">
        <v>4</v>
      </c>
      <c r="B794" s="38" t="s">
        <v>1215</v>
      </c>
      <c r="C794" s="33"/>
      <c r="D794" s="33"/>
      <c r="E794" s="33"/>
      <c r="F794" s="33"/>
    </row>
    <row r="795" spans="1:6" ht="38.25" outlineLevel="1" x14ac:dyDescent="0.2">
      <c r="A795" s="33">
        <v>5</v>
      </c>
      <c r="B795" s="38" t="s">
        <v>1216</v>
      </c>
      <c r="C795" s="33"/>
      <c r="D795" s="33"/>
      <c r="E795" s="33"/>
      <c r="F795" s="33"/>
    </row>
    <row r="796" spans="1:6" outlineLevel="1" x14ac:dyDescent="0.2">
      <c r="A796" s="33"/>
      <c r="B796" s="33"/>
      <c r="C796" s="33"/>
      <c r="D796" s="33"/>
      <c r="E796" s="33"/>
      <c r="F796" s="33"/>
    </row>
    <row r="797" spans="1:6" outlineLevel="1" x14ac:dyDescent="0.2">
      <c r="A797" s="76" t="s">
        <v>13</v>
      </c>
      <c r="B797" s="76"/>
      <c r="C797" s="76"/>
      <c r="D797" s="76"/>
      <c r="E797" s="76"/>
      <c r="F797" s="76"/>
    </row>
    <row r="798" spans="1:6" ht="25.5" outlineLevel="1" x14ac:dyDescent="0.2">
      <c r="A798" s="33">
        <v>1</v>
      </c>
      <c r="B798" s="38" t="s">
        <v>15</v>
      </c>
      <c r="C798" s="33"/>
      <c r="D798" s="33"/>
      <c r="E798" s="33"/>
      <c r="F798" s="33"/>
    </row>
    <row r="799" spans="1:6" outlineLevel="1" x14ac:dyDescent="0.2">
      <c r="A799" s="33">
        <v>2</v>
      </c>
      <c r="B799" s="38" t="s">
        <v>1217</v>
      </c>
      <c r="C799" s="33"/>
      <c r="D799" s="33"/>
      <c r="E799" s="33"/>
      <c r="F799" s="33"/>
    </row>
    <row r="800" spans="1:6" outlineLevel="1" x14ac:dyDescent="0.2">
      <c r="A800" s="33">
        <v>3</v>
      </c>
      <c r="B800" s="38" t="s">
        <v>1218</v>
      </c>
      <c r="C800" s="33"/>
      <c r="D800" s="33"/>
      <c r="E800" s="33"/>
      <c r="F800" s="33"/>
    </row>
    <row r="801" spans="1:6" ht="25.5" outlineLevel="1" x14ac:dyDescent="0.2">
      <c r="A801" s="33">
        <v>4</v>
      </c>
      <c r="B801" s="38" t="s">
        <v>1219</v>
      </c>
      <c r="C801" s="33"/>
      <c r="D801" s="33"/>
      <c r="E801" s="33"/>
      <c r="F801" s="33"/>
    </row>
    <row r="802" spans="1:6" outlineLevel="1" x14ac:dyDescent="0.2">
      <c r="A802" s="33">
        <v>5</v>
      </c>
      <c r="B802" s="38" t="s">
        <v>1220</v>
      </c>
      <c r="C802" s="33"/>
      <c r="D802" s="33"/>
      <c r="E802" s="33"/>
      <c r="F802" s="33"/>
    </row>
    <row r="803" spans="1:6" ht="25.5" outlineLevel="1" x14ac:dyDescent="0.2">
      <c r="A803" s="33">
        <v>6</v>
      </c>
      <c r="B803" s="38" t="s">
        <v>1221</v>
      </c>
      <c r="C803" s="33"/>
      <c r="D803" s="33"/>
      <c r="E803" s="33"/>
      <c r="F803" s="33"/>
    </row>
    <row r="804" spans="1:6" ht="25.5" outlineLevel="1" x14ac:dyDescent="0.2">
      <c r="A804" s="33">
        <v>7</v>
      </c>
      <c r="B804" s="38" t="s">
        <v>1222</v>
      </c>
      <c r="C804" s="33"/>
      <c r="D804" s="33"/>
      <c r="E804" s="33"/>
      <c r="F804" s="33"/>
    </row>
    <row r="805" spans="1:6" ht="25.5" outlineLevel="1" x14ac:dyDescent="0.2">
      <c r="A805" s="33">
        <v>8</v>
      </c>
      <c r="B805" s="38" t="s">
        <v>1223</v>
      </c>
      <c r="C805" s="33"/>
      <c r="D805" s="33"/>
      <c r="E805" s="33"/>
      <c r="F805" s="33"/>
    </row>
    <row r="806" spans="1:6" outlineLevel="1" x14ac:dyDescent="0.2">
      <c r="A806" s="33"/>
      <c r="B806" s="33"/>
      <c r="C806" s="33"/>
      <c r="D806" s="33"/>
      <c r="E806" s="33"/>
      <c r="F806" s="33"/>
    </row>
    <row r="807" spans="1:6" outlineLevel="1" x14ac:dyDescent="0.2">
      <c r="A807" s="76" t="s">
        <v>16</v>
      </c>
      <c r="B807" s="76"/>
      <c r="C807" s="76"/>
      <c r="D807" s="76"/>
      <c r="E807" s="76"/>
      <c r="F807" s="76"/>
    </row>
    <row r="808" spans="1:6" ht="38.25" outlineLevel="1" x14ac:dyDescent="0.2">
      <c r="A808" s="33">
        <v>1</v>
      </c>
      <c r="B808" s="38" t="s">
        <v>17</v>
      </c>
      <c r="C808" s="33"/>
      <c r="D808" s="33"/>
      <c r="E808" s="33"/>
      <c r="F808" s="33"/>
    </row>
    <row r="809" spans="1:6" ht="25.5" outlineLevel="1" x14ac:dyDescent="0.2">
      <c r="A809" s="33">
        <v>2</v>
      </c>
      <c r="B809" s="38" t="s">
        <v>1224</v>
      </c>
      <c r="C809" s="33"/>
      <c r="D809" s="33"/>
      <c r="E809" s="33"/>
      <c r="F809" s="33"/>
    </row>
    <row r="810" spans="1:6" ht="38.25" outlineLevel="1" x14ac:dyDescent="0.2">
      <c r="A810" s="33">
        <v>3</v>
      </c>
      <c r="B810" s="38" t="s">
        <v>1225</v>
      </c>
      <c r="C810" s="33"/>
      <c r="D810" s="33"/>
      <c r="E810" s="33"/>
      <c r="F810" s="33"/>
    </row>
    <row r="811" spans="1:6" ht="38.25" outlineLevel="1" x14ac:dyDescent="0.2">
      <c r="A811" s="33">
        <v>4</v>
      </c>
      <c r="B811" s="38" t="s">
        <v>1226</v>
      </c>
      <c r="C811" s="33"/>
      <c r="D811" s="33"/>
      <c r="E811" s="33"/>
      <c r="F811" s="33"/>
    </row>
    <row r="812" spans="1:6" ht="25.5" outlineLevel="1" x14ac:dyDescent="0.2">
      <c r="A812" s="33">
        <v>5</v>
      </c>
      <c r="B812" s="38" t="s">
        <v>1227</v>
      </c>
      <c r="C812" s="33"/>
      <c r="D812" s="33"/>
      <c r="E812" s="33"/>
      <c r="F812" s="33"/>
    </row>
    <row r="813" spans="1:6" ht="38.25" outlineLevel="1" x14ac:dyDescent="0.2">
      <c r="A813" s="33">
        <v>6</v>
      </c>
      <c r="B813" s="38" t="s">
        <v>1228</v>
      </c>
      <c r="C813" s="33"/>
      <c r="D813" s="33"/>
      <c r="E813" s="33"/>
      <c r="F813" s="33"/>
    </row>
    <row r="814" spans="1:6" outlineLevel="1" x14ac:dyDescent="0.2">
      <c r="A814" s="33"/>
      <c r="B814" s="33"/>
      <c r="C814" s="33"/>
      <c r="D814" s="33"/>
      <c r="E814" s="33"/>
      <c r="F814" s="33"/>
    </row>
    <row r="815" spans="1:6" outlineLevel="1" x14ac:dyDescent="0.2">
      <c r="A815" s="76" t="s">
        <v>18</v>
      </c>
      <c r="B815" s="76"/>
      <c r="C815" s="76"/>
      <c r="D815" s="76"/>
      <c r="E815" s="76"/>
      <c r="F815" s="76"/>
    </row>
    <row r="816" spans="1:6" ht="38.25" outlineLevel="1" x14ac:dyDescent="0.2">
      <c r="A816" s="33">
        <v>1</v>
      </c>
      <c r="B816" s="38" t="s">
        <v>19</v>
      </c>
      <c r="C816" s="33"/>
      <c r="D816" s="33"/>
      <c r="E816" s="33"/>
      <c r="F816" s="33"/>
    </row>
    <row r="817" spans="1:6" ht="25.5" outlineLevel="1" x14ac:dyDescent="0.2">
      <c r="A817" s="33">
        <v>2</v>
      </c>
      <c r="B817" s="38" t="s">
        <v>1229</v>
      </c>
      <c r="C817" s="33"/>
      <c r="D817" s="33"/>
      <c r="E817" s="33"/>
      <c r="F817" s="33"/>
    </row>
    <row r="818" spans="1:6" ht="38.25" outlineLevel="1" x14ac:dyDescent="0.2">
      <c r="A818" s="33">
        <v>3</v>
      </c>
      <c r="B818" s="38" t="s">
        <v>1230</v>
      </c>
      <c r="C818" s="33"/>
      <c r="D818" s="33"/>
      <c r="E818" s="33"/>
      <c r="F818" s="33"/>
    </row>
    <row r="819" spans="1:6" ht="38.25" outlineLevel="1" x14ac:dyDescent="0.2">
      <c r="A819" s="33">
        <v>4</v>
      </c>
      <c r="B819" s="38" t="s">
        <v>1231</v>
      </c>
      <c r="C819" s="33"/>
      <c r="D819" s="33"/>
      <c r="E819" s="33"/>
      <c r="F819" s="33"/>
    </row>
    <row r="820" spans="1:6" ht="38.25" outlineLevel="1" x14ac:dyDescent="0.2">
      <c r="A820" s="33">
        <v>5</v>
      </c>
      <c r="B820" s="38" t="s">
        <v>1232</v>
      </c>
      <c r="C820" s="33"/>
      <c r="D820" s="33"/>
      <c r="E820" s="33"/>
      <c r="F820" s="33"/>
    </row>
    <row r="821" spans="1:6" outlineLevel="1" x14ac:dyDescent="0.2">
      <c r="A821" s="33"/>
      <c r="B821" s="33"/>
      <c r="C821" s="33"/>
      <c r="D821" s="33"/>
      <c r="E821" s="33"/>
      <c r="F821" s="33"/>
    </row>
    <row r="822" spans="1:6" outlineLevel="1" x14ac:dyDescent="0.2">
      <c r="A822" s="76" t="s">
        <v>20</v>
      </c>
      <c r="B822" s="76"/>
      <c r="C822" s="76"/>
      <c r="D822" s="76"/>
      <c r="E822" s="76"/>
      <c r="F822" s="76"/>
    </row>
    <row r="823" spans="1:6" ht="25.5" outlineLevel="1" x14ac:dyDescent="0.2">
      <c r="A823" s="33">
        <v>1</v>
      </c>
      <c r="B823" s="38" t="s">
        <v>21</v>
      </c>
      <c r="C823" s="33"/>
      <c r="D823" s="33"/>
      <c r="E823" s="33"/>
      <c r="F823" s="33"/>
    </row>
    <row r="824" spans="1:6" ht="38.25" outlineLevel="1" x14ac:dyDescent="0.2">
      <c r="A824" s="33">
        <v>2</v>
      </c>
      <c r="B824" s="38" t="s">
        <v>1233</v>
      </c>
      <c r="C824" s="33"/>
      <c r="D824" s="33"/>
      <c r="E824" s="33"/>
      <c r="F824" s="33"/>
    </row>
    <row r="825" spans="1:6" ht="25.5" outlineLevel="1" x14ac:dyDescent="0.2">
      <c r="A825" s="33">
        <v>3</v>
      </c>
      <c r="B825" s="38" t="s">
        <v>1234</v>
      </c>
      <c r="C825" s="33"/>
      <c r="D825" s="33"/>
      <c r="E825" s="33"/>
      <c r="F825" s="33"/>
    </row>
    <row r="826" spans="1:6" outlineLevel="1" x14ac:dyDescent="0.2">
      <c r="A826" s="33">
        <v>4</v>
      </c>
      <c r="B826" s="38" t="s">
        <v>1235</v>
      </c>
      <c r="C826" s="33"/>
      <c r="D826" s="33"/>
      <c r="E826" s="33"/>
      <c r="F826" s="33"/>
    </row>
    <row r="827" spans="1:6" ht="25.5" outlineLevel="1" x14ac:dyDescent="0.2">
      <c r="A827" s="33">
        <v>5</v>
      </c>
      <c r="B827" s="38" t="s">
        <v>1236</v>
      </c>
      <c r="C827" s="33"/>
      <c r="D827" s="33"/>
      <c r="E827" s="33"/>
      <c r="F827" s="33"/>
    </row>
    <row r="828" spans="1:6" ht="25.5" outlineLevel="1" x14ac:dyDescent="0.2">
      <c r="A828" s="33">
        <v>6</v>
      </c>
      <c r="B828" s="38" t="s">
        <v>1237</v>
      </c>
      <c r="C828" s="33"/>
      <c r="D828" s="33"/>
      <c r="E828" s="33"/>
      <c r="F828" s="33"/>
    </row>
    <row r="829" spans="1:6" outlineLevel="1" x14ac:dyDescent="0.2">
      <c r="A829" s="33">
        <v>7</v>
      </c>
      <c r="B829" s="38" t="s">
        <v>1238</v>
      </c>
      <c r="C829" s="33"/>
      <c r="D829" s="33"/>
      <c r="E829" s="33"/>
      <c r="F829" s="33"/>
    </row>
    <row r="830" spans="1:6" ht="25.5" outlineLevel="1" x14ac:dyDescent="0.2">
      <c r="A830" s="33">
        <v>8</v>
      </c>
      <c r="B830" s="38" t="s">
        <v>1239</v>
      </c>
      <c r="C830" s="33"/>
      <c r="D830" s="33"/>
      <c r="E830" s="33"/>
      <c r="F830" s="33"/>
    </row>
    <row r="831" spans="1:6" outlineLevel="1" x14ac:dyDescent="0.2">
      <c r="A831" s="33"/>
      <c r="B831" s="33"/>
      <c r="C831" s="33"/>
      <c r="D831" s="33"/>
      <c r="E831" s="33"/>
      <c r="F831" s="33"/>
    </row>
    <row r="832" spans="1:6" outlineLevel="1" x14ac:dyDescent="0.2">
      <c r="A832" s="76" t="s">
        <v>23</v>
      </c>
      <c r="B832" s="76"/>
      <c r="C832" s="76"/>
      <c r="D832" s="76"/>
      <c r="E832" s="76"/>
      <c r="F832" s="76"/>
    </row>
    <row r="833" spans="1:6" ht="25.5" outlineLevel="1" x14ac:dyDescent="0.2">
      <c r="A833" s="33">
        <v>1</v>
      </c>
      <c r="B833" s="38" t="s">
        <v>25</v>
      </c>
      <c r="C833" s="33"/>
      <c r="D833" s="33"/>
      <c r="E833" s="33"/>
      <c r="F833" s="33"/>
    </row>
    <row r="834" spans="1:6" ht="25.5" outlineLevel="1" x14ac:dyDescent="0.2">
      <c r="A834" s="33">
        <v>2</v>
      </c>
      <c r="B834" s="38" t="s">
        <v>1240</v>
      </c>
      <c r="C834" s="33"/>
      <c r="D834" s="33"/>
      <c r="E834" s="33"/>
      <c r="F834" s="33"/>
    </row>
    <row r="835" spans="1:6" ht="25.5" outlineLevel="1" x14ac:dyDescent="0.2">
      <c r="A835" s="33">
        <v>3</v>
      </c>
      <c r="B835" s="38" t="s">
        <v>1241</v>
      </c>
      <c r="C835" s="33"/>
      <c r="D835" s="33"/>
      <c r="E835" s="33"/>
      <c r="F835" s="33"/>
    </row>
    <row r="836" spans="1:6" ht="51" outlineLevel="1" x14ac:dyDescent="0.2">
      <c r="A836" s="33">
        <v>4</v>
      </c>
      <c r="B836" s="38" t="s">
        <v>1242</v>
      </c>
      <c r="C836" s="33"/>
      <c r="D836" s="33"/>
      <c r="E836" s="33"/>
      <c r="F836" s="33"/>
    </row>
    <row r="837" spans="1:6" ht="38.25" outlineLevel="1" x14ac:dyDescent="0.2">
      <c r="A837" s="33">
        <v>5</v>
      </c>
      <c r="B837" s="38" t="s">
        <v>1243</v>
      </c>
      <c r="C837" s="33"/>
      <c r="D837" s="33"/>
      <c r="E837" s="33"/>
      <c r="F837" s="33"/>
    </row>
    <row r="838" spans="1:6" ht="38.25" outlineLevel="1" x14ac:dyDescent="0.2">
      <c r="A838" s="33">
        <v>6</v>
      </c>
      <c r="B838" s="38" t="s">
        <v>1244</v>
      </c>
      <c r="C838" s="33"/>
      <c r="D838" s="33"/>
      <c r="E838" s="33"/>
      <c r="F838" s="33"/>
    </row>
    <row r="839" spans="1:6" ht="25.5" outlineLevel="1" x14ac:dyDescent="0.2">
      <c r="A839" s="33">
        <v>7</v>
      </c>
      <c r="B839" s="38" t="s">
        <v>1245</v>
      </c>
      <c r="C839" s="33"/>
      <c r="D839" s="33"/>
      <c r="E839" s="33"/>
      <c r="F839" s="33"/>
    </row>
    <row r="840" spans="1:6" outlineLevel="1" x14ac:dyDescent="0.2">
      <c r="A840" s="33"/>
      <c r="B840" s="33"/>
      <c r="C840" s="33"/>
      <c r="D840" s="33"/>
      <c r="E840" s="33"/>
      <c r="F840" s="33"/>
    </row>
    <row r="841" spans="1:6" outlineLevel="1" x14ac:dyDescent="0.2">
      <c r="A841" s="76" t="s">
        <v>26</v>
      </c>
      <c r="B841" s="76"/>
      <c r="C841" s="76"/>
      <c r="D841" s="76"/>
      <c r="E841" s="76"/>
      <c r="F841" s="76"/>
    </row>
    <row r="842" spans="1:6" outlineLevel="1" x14ac:dyDescent="0.2">
      <c r="A842" s="33">
        <v>1</v>
      </c>
      <c r="B842" s="38" t="s">
        <v>28</v>
      </c>
      <c r="C842" s="33"/>
      <c r="D842" s="33"/>
      <c r="E842" s="33"/>
      <c r="F842" s="33"/>
    </row>
    <row r="843" spans="1:6" ht="51" customHeight="1" outlineLevel="1" x14ac:dyDescent="0.2">
      <c r="A843" s="33">
        <v>2</v>
      </c>
      <c r="B843" s="38" t="s">
        <v>1841</v>
      </c>
      <c r="C843" s="33"/>
      <c r="D843" s="33"/>
      <c r="E843" s="33"/>
      <c r="F843" s="33"/>
    </row>
    <row r="844" spans="1:6" ht="38.25" outlineLevel="1" x14ac:dyDescent="0.2">
      <c r="A844" s="33">
        <v>3</v>
      </c>
      <c r="B844" s="38" t="s">
        <v>1246</v>
      </c>
      <c r="C844" s="33"/>
      <c r="D844" s="33"/>
      <c r="E844" s="33"/>
      <c r="F844" s="33"/>
    </row>
    <row r="845" spans="1:6" ht="25.5" outlineLevel="1" x14ac:dyDescent="0.2">
      <c r="A845" s="33">
        <v>4</v>
      </c>
      <c r="B845" s="38" t="s">
        <v>1247</v>
      </c>
      <c r="C845" s="33"/>
      <c r="D845" s="33"/>
      <c r="E845" s="33"/>
      <c r="F845" s="33"/>
    </row>
    <row r="846" spans="1:6" ht="25.5" outlineLevel="1" x14ac:dyDescent="0.2">
      <c r="A846" s="33">
        <v>5</v>
      </c>
      <c r="B846" s="38" t="s">
        <v>1248</v>
      </c>
      <c r="C846" s="33"/>
      <c r="D846" s="33"/>
      <c r="E846" s="33"/>
      <c r="F846" s="33"/>
    </row>
    <row r="847" spans="1:6" outlineLevel="1" x14ac:dyDescent="0.2">
      <c r="A847" s="33"/>
      <c r="B847" s="33"/>
      <c r="C847" s="33"/>
      <c r="D847" s="33"/>
      <c r="E847" s="33"/>
      <c r="F847" s="33"/>
    </row>
    <row r="848" spans="1:6" outlineLevel="1" x14ac:dyDescent="0.2">
      <c r="A848" s="76" t="s">
        <v>29</v>
      </c>
      <c r="B848" s="76"/>
      <c r="C848" s="76"/>
      <c r="D848" s="76"/>
      <c r="E848" s="76"/>
      <c r="F848" s="76"/>
    </row>
    <row r="849" spans="1:6" outlineLevel="1" x14ac:dyDescent="0.2">
      <c r="A849" s="33">
        <v>1</v>
      </c>
      <c r="B849" s="38" t="s">
        <v>31</v>
      </c>
      <c r="C849" s="33"/>
      <c r="D849" s="33"/>
      <c r="E849" s="33"/>
      <c r="F849" s="33"/>
    </row>
    <row r="850" spans="1:6" ht="25.5" outlineLevel="1" x14ac:dyDescent="0.2">
      <c r="A850" s="33">
        <v>2</v>
      </c>
      <c r="B850" s="38" t="s">
        <v>1249</v>
      </c>
      <c r="C850" s="33"/>
      <c r="D850" s="33"/>
      <c r="E850" s="33"/>
      <c r="F850" s="33"/>
    </row>
    <row r="851" spans="1:6" ht="25.5" outlineLevel="1" x14ac:dyDescent="0.2">
      <c r="A851" s="33">
        <v>3</v>
      </c>
      <c r="B851" s="38" t="s">
        <v>1250</v>
      </c>
      <c r="C851" s="33"/>
      <c r="D851" s="33"/>
      <c r="E851" s="33"/>
      <c r="F851" s="33"/>
    </row>
    <row r="852" spans="1:6" ht="25.5" outlineLevel="1" x14ac:dyDescent="0.2">
      <c r="A852" s="33">
        <v>4</v>
      </c>
      <c r="B852" s="38" t="s">
        <v>1251</v>
      </c>
      <c r="C852" s="33"/>
      <c r="D852" s="33"/>
      <c r="E852" s="33"/>
      <c r="F852" s="33"/>
    </row>
    <row r="853" spans="1:6" outlineLevel="1" x14ac:dyDescent="0.2">
      <c r="A853" s="33">
        <v>5</v>
      </c>
      <c r="B853" s="38" t="s">
        <v>1252</v>
      </c>
      <c r="C853" s="33"/>
      <c r="D853" s="33"/>
      <c r="E853" s="33"/>
      <c r="F853" s="33"/>
    </row>
    <row r="854" spans="1:6" ht="25.5" outlineLevel="1" x14ac:dyDescent="0.2">
      <c r="A854" s="33">
        <v>6</v>
      </c>
      <c r="B854" s="38" t="s">
        <v>1253</v>
      </c>
      <c r="C854" s="33"/>
      <c r="D854" s="33"/>
      <c r="E854" s="33"/>
      <c r="F854" s="33"/>
    </row>
    <row r="855" spans="1:6" ht="25.5" outlineLevel="1" x14ac:dyDescent="0.2">
      <c r="A855" s="33">
        <v>7</v>
      </c>
      <c r="B855" s="38" t="s">
        <v>1254</v>
      </c>
      <c r="C855" s="33"/>
      <c r="D855" s="33"/>
      <c r="E855" s="33"/>
      <c r="F855" s="33"/>
    </row>
    <row r="856" spans="1:6" ht="25.5" outlineLevel="1" x14ac:dyDescent="0.2">
      <c r="A856" s="33">
        <v>8</v>
      </c>
      <c r="B856" s="38" t="s">
        <v>1255</v>
      </c>
      <c r="C856" s="33"/>
      <c r="D856" s="33"/>
      <c r="E856" s="33"/>
      <c r="F856" s="33"/>
    </row>
    <row r="857" spans="1:6" outlineLevel="1" x14ac:dyDescent="0.2">
      <c r="A857" s="33"/>
      <c r="B857" s="33"/>
      <c r="C857" s="33"/>
      <c r="D857" s="33"/>
      <c r="E857" s="33"/>
      <c r="F857" s="33"/>
    </row>
    <row r="858" spans="1:6" outlineLevel="1" x14ac:dyDescent="0.2">
      <c r="A858" s="76" t="s">
        <v>32</v>
      </c>
      <c r="B858" s="76"/>
      <c r="C858" s="76"/>
      <c r="D858" s="76"/>
      <c r="E858" s="76"/>
      <c r="F858" s="76"/>
    </row>
    <row r="859" spans="1:6" outlineLevel="1" x14ac:dyDescent="0.2">
      <c r="A859" s="33">
        <v>1</v>
      </c>
      <c r="B859" s="38" t="s">
        <v>33</v>
      </c>
      <c r="C859" s="33"/>
      <c r="D859" s="33"/>
      <c r="E859" s="33"/>
      <c r="F859" s="33"/>
    </row>
    <row r="860" spans="1:6" ht="25.5" outlineLevel="1" x14ac:dyDescent="0.2">
      <c r="A860" s="33">
        <v>2</v>
      </c>
      <c r="B860" s="38" t="s">
        <v>1249</v>
      </c>
      <c r="C860" s="33"/>
      <c r="D860" s="33"/>
      <c r="E860" s="33"/>
      <c r="F860" s="33"/>
    </row>
    <row r="861" spans="1:6" ht="25.5" outlineLevel="1" x14ac:dyDescent="0.2">
      <c r="A861" s="33">
        <v>3</v>
      </c>
      <c r="B861" s="38" t="s">
        <v>1250</v>
      </c>
      <c r="C861" s="33"/>
      <c r="D861" s="33"/>
      <c r="E861" s="33"/>
      <c r="F861" s="33"/>
    </row>
    <row r="862" spans="1:6" ht="25.5" outlineLevel="1" x14ac:dyDescent="0.2">
      <c r="A862" s="33">
        <v>4</v>
      </c>
      <c r="B862" s="38" t="s">
        <v>1251</v>
      </c>
      <c r="C862" s="33"/>
      <c r="D862" s="33"/>
      <c r="E862" s="33"/>
      <c r="F862" s="33"/>
    </row>
    <row r="863" spans="1:6" outlineLevel="1" x14ac:dyDescent="0.2">
      <c r="A863" s="33">
        <v>5</v>
      </c>
      <c r="B863" s="38" t="s">
        <v>1252</v>
      </c>
      <c r="C863" s="33"/>
      <c r="D863" s="33"/>
      <c r="E863" s="33"/>
      <c r="F863" s="33"/>
    </row>
    <row r="864" spans="1:6" ht="25.5" outlineLevel="1" x14ac:dyDescent="0.2">
      <c r="A864" s="33">
        <v>6</v>
      </c>
      <c r="B864" s="38" t="s">
        <v>1253</v>
      </c>
      <c r="C864" s="33"/>
      <c r="D864" s="33"/>
      <c r="E864" s="33"/>
      <c r="F864" s="33"/>
    </row>
    <row r="865" spans="1:6" ht="25.5" outlineLevel="1" x14ac:dyDescent="0.2">
      <c r="A865" s="33">
        <v>7</v>
      </c>
      <c r="B865" s="38" t="s">
        <v>1254</v>
      </c>
      <c r="C865" s="33"/>
      <c r="D865" s="33"/>
      <c r="E865" s="33"/>
      <c r="F865" s="33"/>
    </row>
    <row r="866" spans="1:6" ht="25.5" outlineLevel="1" x14ac:dyDescent="0.2">
      <c r="A866" s="33">
        <v>8</v>
      </c>
      <c r="B866" s="38" t="s">
        <v>1255</v>
      </c>
      <c r="C866" s="33"/>
      <c r="D866" s="33"/>
      <c r="E866" s="33"/>
      <c r="F866" s="33"/>
    </row>
    <row r="867" spans="1:6" outlineLevel="1" x14ac:dyDescent="0.2">
      <c r="A867" s="33"/>
      <c r="B867" s="33"/>
      <c r="C867" s="33"/>
      <c r="D867" s="33"/>
      <c r="E867" s="33"/>
      <c r="F867" s="33"/>
    </row>
    <row r="868" spans="1:6" outlineLevel="1" x14ac:dyDescent="0.2">
      <c r="A868" s="76" t="s">
        <v>34</v>
      </c>
      <c r="B868" s="76"/>
      <c r="C868" s="76"/>
      <c r="D868" s="76"/>
      <c r="E868" s="76"/>
      <c r="F868" s="76"/>
    </row>
    <row r="869" spans="1:6" outlineLevel="1" x14ac:dyDescent="0.2">
      <c r="A869" s="33">
        <v>1</v>
      </c>
      <c r="B869" s="38" t="s">
        <v>36</v>
      </c>
      <c r="C869" s="33"/>
      <c r="D869" s="33"/>
      <c r="E869" s="33"/>
      <c r="F869" s="33"/>
    </row>
    <row r="870" spans="1:6" ht="38.25" outlineLevel="1" x14ac:dyDescent="0.2">
      <c r="A870" s="33">
        <v>2</v>
      </c>
      <c r="B870" s="38" t="s">
        <v>1256</v>
      </c>
      <c r="C870" s="33"/>
      <c r="D870" s="33"/>
      <c r="E870" s="33"/>
      <c r="F870" s="33"/>
    </row>
    <row r="871" spans="1:6" ht="25.5" outlineLevel="1" x14ac:dyDescent="0.2">
      <c r="A871" s="33">
        <v>3</v>
      </c>
      <c r="B871" s="38" t="s">
        <v>1257</v>
      </c>
      <c r="C871" s="33"/>
      <c r="D871" s="33"/>
      <c r="E871" s="33"/>
      <c r="F871" s="33"/>
    </row>
    <row r="872" spans="1:6" ht="38.25" outlineLevel="1" x14ac:dyDescent="0.2">
      <c r="A872" s="33">
        <v>4</v>
      </c>
      <c r="B872" s="38" t="s">
        <v>1258</v>
      </c>
      <c r="C872" s="33"/>
      <c r="D872" s="33"/>
      <c r="E872" s="33"/>
      <c r="F872" s="33"/>
    </row>
    <row r="873" spans="1:6" ht="38.25" outlineLevel="1" x14ac:dyDescent="0.2">
      <c r="A873" s="33">
        <v>5</v>
      </c>
      <c r="B873" s="38" t="s">
        <v>1259</v>
      </c>
      <c r="C873" s="33"/>
      <c r="D873" s="33"/>
      <c r="E873" s="33"/>
      <c r="F873" s="33"/>
    </row>
    <row r="874" spans="1:6" ht="25.5" outlineLevel="1" x14ac:dyDescent="0.2">
      <c r="A874" s="33">
        <v>6</v>
      </c>
      <c r="B874" s="38" t="s">
        <v>1260</v>
      </c>
      <c r="C874" s="33"/>
      <c r="D874" s="33"/>
      <c r="E874" s="33"/>
      <c r="F874" s="33"/>
    </row>
    <row r="875" spans="1:6" ht="25.5" outlineLevel="1" x14ac:dyDescent="0.2">
      <c r="A875" s="33">
        <v>7</v>
      </c>
      <c r="B875" s="38" t="s">
        <v>1261</v>
      </c>
      <c r="C875" s="33"/>
      <c r="D875" s="33"/>
      <c r="E875" s="33"/>
      <c r="F875" s="33"/>
    </row>
    <row r="876" spans="1:6" ht="38.25" outlineLevel="1" x14ac:dyDescent="0.2">
      <c r="A876" s="33">
        <v>8</v>
      </c>
      <c r="B876" s="38" t="s">
        <v>1262</v>
      </c>
      <c r="C876" s="33"/>
      <c r="D876" s="33"/>
      <c r="E876" s="33"/>
      <c r="F876" s="33"/>
    </row>
    <row r="877" spans="1:6" outlineLevel="1" x14ac:dyDescent="0.2">
      <c r="A877" s="33">
        <v>9</v>
      </c>
      <c r="B877" s="38" t="s">
        <v>1263</v>
      </c>
      <c r="C877" s="33"/>
      <c r="D877" s="33"/>
      <c r="E877" s="33"/>
      <c r="F877" s="33"/>
    </row>
    <row r="878" spans="1:6" outlineLevel="1" x14ac:dyDescent="0.2">
      <c r="A878" s="33"/>
      <c r="B878" s="33"/>
      <c r="C878" s="33"/>
      <c r="D878" s="33"/>
      <c r="E878" s="33"/>
      <c r="F878" s="33"/>
    </row>
    <row r="879" spans="1:6" outlineLevel="1" x14ac:dyDescent="0.2">
      <c r="A879" s="76" t="s">
        <v>37</v>
      </c>
      <c r="B879" s="76"/>
      <c r="C879" s="76"/>
      <c r="D879" s="76"/>
      <c r="E879" s="76"/>
      <c r="F879" s="76"/>
    </row>
    <row r="880" spans="1:6" ht="25.5" outlineLevel="1" x14ac:dyDescent="0.2">
      <c r="A880" s="33">
        <v>1</v>
      </c>
      <c r="B880" s="38" t="s">
        <v>38</v>
      </c>
      <c r="C880" s="33"/>
      <c r="D880" s="33"/>
      <c r="E880" s="33"/>
      <c r="F880" s="33"/>
    </row>
    <row r="881" spans="1:6" ht="38.25" outlineLevel="1" x14ac:dyDescent="0.2">
      <c r="A881" s="33">
        <v>2</v>
      </c>
      <c r="B881" s="38" t="s">
        <v>1264</v>
      </c>
      <c r="C881" s="33"/>
      <c r="D881" s="33"/>
      <c r="E881" s="33"/>
      <c r="F881" s="33"/>
    </row>
    <row r="882" spans="1:6" ht="25.5" outlineLevel="1" x14ac:dyDescent="0.2">
      <c r="A882" s="33">
        <v>3</v>
      </c>
      <c r="B882" s="38" t="s">
        <v>1265</v>
      </c>
      <c r="C882" s="33"/>
      <c r="D882" s="33"/>
      <c r="E882" s="33"/>
      <c r="F882" s="33"/>
    </row>
    <row r="883" spans="1:6" ht="25.5" outlineLevel="1" x14ac:dyDescent="0.2">
      <c r="A883" s="33">
        <v>4</v>
      </c>
      <c r="B883" s="38" t="s">
        <v>1266</v>
      </c>
      <c r="C883" s="33"/>
      <c r="D883" s="33"/>
      <c r="E883" s="33"/>
      <c r="F883" s="33"/>
    </row>
    <row r="884" spans="1:6" ht="25.5" outlineLevel="1" x14ac:dyDescent="0.2">
      <c r="A884" s="33">
        <v>5</v>
      </c>
      <c r="B884" s="38" t="s">
        <v>1267</v>
      </c>
      <c r="C884" s="33"/>
      <c r="D884" s="33"/>
      <c r="E884" s="33"/>
      <c r="F884" s="33"/>
    </row>
    <row r="885" spans="1:6" ht="25.5" outlineLevel="1" x14ac:dyDescent="0.2">
      <c r="A885" s="33">
        <v>6</v>
      </c>
      <c r="B885" s="38" t="s">
        <v>1268</v>
      </c>
      <c r="C885" s="33"/>
      <c r="D885" s="33"/>
      <c r="E885" s="33"/>
      <c r="F885" s="33"/>
    </row>
    <row r="886" spans="1:6" ht="38.25" outlineLevel="1" x14ac:dyDescent="0.2">
      <c r="A886" s="33">
        <v>7</v>
      </c>
      <c r="B886" s="38" t="s">
        <v>1269</v>
      </c>
      <c r="C886" s="33"/>
      <c r="D886" s="33"/>
      <c r="E886" s="33"/>
      <c r="F886" s="33"/>
    </row>
    <row r="887" spans="1:6" outlineLevel="1" x14ac:dyDescent="0.2">
      <c r="A887" s="33"/>
      <c r="B887" s="33"/>
      <c r="C887" s="33"/>
      <c r="D887" s="33"/>
      <c r="E887" s="33"/>
      <c r="F887" s="33"/>
    </row>
    <row r="888" spans="1:6" outlineLevel="1" x14ac:dyDescent="0.2">
      <c r="A888" s="76" t="s">
        <v>39</v>
      </c>
      <c r="B888" s="76"/>
      <c r="C888" s="76"/>
      <c r="D888" s="76"/>
      <c r="E888" s="76"/>
      <c r="F888" s="76"/>
    </row>
    <row r="889" spans="1:6" ht="25.5" outlineLevel="1" x14ac:dyDescent="0.2">
      <c r="A889" s="33">
        <v>1</v>
      </c>
      <c r="B889" s="38" t="s">
        <v>40</v>
      </c>
      <c r="C889" s="33"/>
      <c r="D889" s="33"/>
      <c r="E889" s="33"/>
      <c r="F889" s="33"/>
    </row>
    <row r="890" spans="1:6" ht="38.25" outlineLevel="1" x14ac:dyDescent="0.2">
      <c r="A890" s="33">
        <v>2</v>
      </c>
      <c r="B890" s="38" t="s">
        <v>1264</v>
      </c>
      <c r="C890" s="33"/>
      <c r="D890" s="33"/>
      <c r="E890" s="33"/>
      <c r="F890" s="33"/>
    </row>
    <row r="891" spans="1:6" ht="25.5" outlineLevel="1" x14ac:dyDescent="0.2">
      <c r="A891" s="33">
        <v>3</v>
      </c>
      <c r="B891" s="38" t="s">
        <v>1265</v>
      </c>
      <c r="C891" s="33"/>
      <c r="D891" s="33"/>
      <c r="E891" s="33"/>
      <c r="F891" s="33"/>
    </row>
    <row r="892" spans="1:6" ht="25.5" outlineLevel="1" x14ac:dyDescent="0.2">
      <c r="A892" s="33">
        <v>4</v>
      </c>
      <c r="B892" s="38" t="s">
        <v>1266</v>
      </c>
      <c r="C892" s="33"/>
      <c r="D892" s="33"/>
      <c r="E892" s="33"/>
      <c r="F892" s="33"/>
    </row>
    <row r="893" spans="1:6" ht="25.5" outlineLevel="1" x14ac:dyDescent="0.2">
      <c r="A893" s="33">
        <v>5</v>
      </c>
      <c r="B893" s="38" t="s">
        <v>1267</v>
      </c>
      <c r="C893" s="33"/>
      <c r="D893" s="33"/>
      <c r="E893" s="33"/>
      <c r="F893" s="33"/>
    </row>
    <row r="894" spans="1:6" ht="25.5" outlineLevel="1" x14ac:dyDescent="0.2">
      <c r="A894" s="33">
        <v>6</v>
      </c>
      <c r="B894" s="38" t="s">
        <v>1268</v>
      </c>
      <c r="C894" s="33"/>
      <c r="D894" s="33"/>
      <c r="E894" s="33"/>
      <c r="F894" s="33"/>
    </row>
    <row r="895" spans="1:6" ht="38.25" outlineLevel="1" x14ac:dyDescent="0.2">
      <c r="A895" s="33">
        <v>7</v>
      </c>
      <c r="B895" s="38" t="s">
        <v>1269</v>
      </c>
      <c r="C895" s="33"/>
      <c r="D895" s="33"/>
      <c r="E895" s="33"/>
      <c r="F895" s="33"/>
    </row>
    <row r="896" spans="1:6" outlineLevel="1" x14ac:dyDescent="0.2">
      <c r="A896" s="33"/>
      <c r="B896" s="33"/>
      <c r="C896" s="33"/>
      <c r="D896" s="33"/>
      <c r="E896" s="33"/>
      <c r="F896" s="33"/>
    </row>
    <row r="897" spans="1:6" outlineLevel="1" x14ac:dyDescent="0.2">
      <c r="A897" s="76" t="s">
        <v>43</v>
      </c>
      <c r="B897" s="76"/>
      <c r="C897" s="76"/>
      <c r="D897" s="76"/>
      <c r="E897" s="76"/>
      <c r="F897" s="76"/>
    </row>
    <row r="898" spans="1:6" ht="25.5" outlineLevel="1" x14ac:dyDescent="0.2">
      <c r="A898" s="33">
        <v>1</v>
      </c>
      <c r="B898" s="38" t="s">
        <v>45</v>
      </c>
      <c r="C898" s="33"/>
      <c r="D898" s="33"/>
      <c r="E898" s="33"/>
      <c r="F898" s="33"/>
    </row>
    <row r="899" spans="1:6" outlineLevel="1" x14ac:dyDescent="0.2">
      <c r="A899" s="33">
        <v>2</v>
      </c>
      <c r="B899" s="38" t="s">
        <v>1270</v>
      </c>
      <c r="C899" s="33"/>
      <c r="D899" s="33"/>
      <c r="E899" s="33"/>
      <c r="F899" s="33"/>
    </row>
    <row r="900" spans="1:6" ht="25.5" outlineLevel="1" x14ac:dyDescent="0.2">
      <c r="A900" s="33">
        <v>3</v>
      </c>
      <c r="B900" s="38" t="s">
        <v>1271</v>
      </c>
      <c r="C900" s="33"/>
      <c r="D900" s="33"/>
      <c r="E900" s="33"/>
      <c r="F900" s="33"/>
    </row>
    <row r="901" spans="1:6" outlineLevel="1" x14ac:dyDescent="0.2">
      <c r="A901" s="33">
        <v>4</v>
      </c>
      <c r="B901" s="38" t="s">
        <v>1272</v>
      </c>
      <c r="C901" s="33"/>
      <c r="D901" s="33"/>
      <c r="E901" s="33"/>
      <c r="F901" s="33"/>
    </row>
    <row r="902" spans="1:6" ht="25.5" outlineLevel="1" x14ac:dyDescent="0.2">
      <c r="A902" s="33">
        <v>5</v>
      </c>
      <c r="B902" s="38" t="s">
        <v>1273</v>
      </c>
      <c r="C902" s="33"/>
      <c r="D902" s="33"/>
      <c r="E902" s="33"/>
      <c r="F902" s="33"/>
    </row>
    <row r="903" spans="1:6" outlineLevel="1" x14ac:dyDescent="0.2">
      <c r="A903" s="33"/>
      <c r="B903" s="33"/>
      <c r="C903" s="33"/>
      <c r="D903" s="33"/>
      <c r="E903" s="33"/>
      <c r="F903" s="33"/>
    </row>
    <row r="904" spans="1:6" outlineLevel="1" x14ac:dyDescent="0.2">
      <c r="A904" s="76" t="s">
        <v>46</v>
      </c>
      <c r="B904" s="76"/>
      <c r="C904" s="76"/>
      <c r="D904" s="76"/>
      <c r="E904" s="76"/>
      <c r="F904" s="76"/>
    </row>
    <row r="905" spans="1:6" ht="25.5" outlineLevel="1" x14ac:dyDescent="0.2">
      <c r="A905" s="33">
        <v>1</v>
      </c>
      <c r="B905" s="38" t="s">
        <v>47</v>
      </c>
      <c r="C905" s="33"/>
      <c r="D905" s="33"/>
      <c r="E905" s="33"/>
      <c r="F905" s="33"/>
    </row>
    <row r="906" spans="1:6" outlineLevel="1" x14ac:dyDescent="0.2">
      <c r="A906" s="33">
        <v>2</v>
      </c>
      <c r="B906" s="38" t="s">
        <v>1274</v>
      </c>
      <c r="C906" s="33"/>
      <c r="D906" s="33"/>
      <c r="E906" s="33"/>
      <c r="F906" s="33"/>
    </row>
    <row r="907" spans="1:6" ht="25.5" outlineLevel="1" x14ac:dyDescent="0.2">
      <c r="A907" s="33">
        <v>3</v>
      </c>
      <c r="B907" s="38" t="s">
        <v>1275</v>
      </c>
      <c r="C907" s="33"/>
      <c r="D907" s="33"/>
      <c r="E907" s="33"/>
      <c r="F907" s="33"/>
    </row>
    <row r="908" spans="1:6" ht="25.5" outlineLevel="1" x14ac:dyDescent="0.2">
      <c r="A908" s="33">
        <v>4</v>
      </c>
      <c r="B908" s="38" t="s">
        <v>1276</v>
      </c>
      <c r="C908" s="33"/>
      <c r="D908" s="33"/>
      <c r="E908" s="33"/>
      <c r="F908" s="33"/>
    </row>
    <row r="909" spans="1:6" outlineLevel="1" x14ac:dyDescent="0.2">
      <c r="A909" s="33">
        <v>5</v>
      </c>
      <c r="B909" s="38" t="s">
        <v>1277</v>
      </c>
      <c r="C909" s="33"/>
      <c r="D909" s="33"/>
      <c r="E909" s="33"/>
      <c r="F909" s="33"/>
    </row>
    <row r="910" spans="1:6" outlineLevel="1" x14ac:dyDescent="0.2">
      <c r="A910" s="33"/>
      <c r="B910" s="33"/>
      <c r="C910" s="33"/>
      <c r="D910" s="33"/>
      <c r="E910" s="33"/>
      <c r="F910" s="33"/>
    </row>
    <row r="911" spans="1:6" outlineLevel="1" x14ac:dyDescent="0.2">
      <c r="A911" s="76" t="s">
        <v>48</v>
      </c>
      <c r="B911" s="76"/>
      <c r="C911" s="76"/>
      <c r="D911" s="76"/>
      <c r="E911" s="76"/>
      <c r="F911" s="76"/>
    </row>
    <row r="912" spans="1:6" ht="25.5" outlineLevel="1" x14ac:dyDescent="0.2">
      <c r="A912" s="33">
        <v>1</v>
      </c>
      <c r="B912" s="38" t="s">
        <v>49</v>
      </c>
      <c r="C912" s="33"/>
      <c r="D912" s="33"/>
      <c r="E912" s="33"/>
      <c r="F912" s="33"/>
    </row>
    <row r="913" spans="1:6" outlineLevel="1" x14ac:dyDescent="0.2">
      <c r="A913" s="33">
        <v>2</v>
      </c>
      <c r="B913" s="38" t="s">
        <v>1278</v>
      </c>
      <c r="C913" s="33"/>
      <c r="D913" s="33"/>
      <c r="E913" s="33"/>
      <c r="F913" s="33"/>
    </row>
    <row r="914" spans="1:6" outlineLevel="1" x14ac:dyDescent="0.2">
      <c r="A914" s="33">
        <v>3</v>
      </c>
      <c r="B914" s="38" t="s">
        <v>1279</v>
      </c>
      <c r="C914" s="33"/>
      <c r="D914" s="33"/>
      <c r="E914" s="33"/>
      <c r="F914" s="33"/>
    </row>
    <row r="915" spans="1:6" outlineLevel="1" x14ac:dyDescent="0.2">
      <c r="A915" s="33">
        <v>4</v>
      </c>
      <c r="B915" s="38" t="s">
        <v>1280</v>
      </c>
      <c r="C915" s="33"/>
      <c r="D915" s="33"/>
      <c r="E915" s="33"/>
      <c r="F915" s="33"/>
    </row>
    <row r="916" spans="1:6" outlineLevel="1" x14ac:dyDescent="0.2">
      <c r="A916" s="33"/>
      <c r="B916" s="33"/>
      <c r="C916" s="33"/>
      <c r="D916" s="33"/>
      <c r="E916" s="33"/>
      <c r="F916" s="33"/>
    </row>
    <row r="917" spans="1:6" outlineLevel="1" x14ac:dyDescent="0.2">
      <c r="A917" s="76" t="s">
        <v>50</v>
      </c>
      <c r="B917" s="76"/>
      <c r="C917" s="76"/>
      <c r="D917" s="76"/>
      <c r="E917" s="76"/>
      <c r="F917" s="76"/>
    </row>
    <row r="918" spans="1:6" ht="25.5" outlineLevel="1" x14ac:dyDescent="0.2">
      <c r="A918" s="33">
        <v>1</v>
      </c>
      <c r="B918" s="38" t="s">
        <v>51</v>
      </c>
      <c r="C918" s="33"/>
      <c r="D918" s="33"/>
      <c r="E918" s="33"/>
      <c r="F918" s="33"/>
    </row>
    <row r="919" spans="1:6" outlineLevel="1" x14ac:dyDescent="0.2">
      <c r="A919" s="33">
        <v>2</v>
      </c>
      <c r="B919" s="38" t="s">
        <v>1281</v>
      </c>
      <c r="C919" s="33"/>
      <c r="D919" s="33"/>
      <c r="E919" s="33"/>
      <c r="F919" s="33"/>
    </row>
    <row r="920" spans="1:6" outlineLevel="1" x14ac:dyDescent="0.2">
      <c r="A920" s="33">
        <v>3</v>
      </c>
      <c r="B920" s="38" t="s">
        <v>1282</v>
      </c>
      <c r="C920" s="33"/>
      <c r="D920" s="33"/>
      <c r="E920" s="33"/>
      <c r="F920" s="33"/>
    </row>
    <row r="921" spans="1:6" ht="25.5" outlineLevel="1" x14ac:dyDescent="0.2">
      <c r="A921" s="33">
        <v>4</v>
      </c>
      <c r="B921" s="38" t="s">
        <v>1283</v>
      </c>
      <c r="C921" s="33"/>
      <c r="D921" s="33"/>
      <c r="E921" s="33"/>
      <c r="F921" s="33"/>
    </row>
    <row r="922" spans="1:6" outlineLevel="1" x14ac:dyDescent="0.2">
      <c r="A922" s="33"/>
      <c r="B922" s="33"/>
      <c r="C922" s="33"/>
      <c r="D922" s="33"/>
      <c r="E922" s="33"/>
      <c r="F922" s="33"/>
    </row>
    <row r="923" spans="1:6" outlineLevel="1" x14ac:dyDescent="0.2">
      <c r="A923" s="76" t="s">
        <v>52</v>
      </c>
      <c r="B923" s="76"/>
      <c r="C923" s="76"/>
      <c r="D923" s="76"/>
      <c r="E923" s="76"/>
      <c r="F923" s="76"/>
    </row>
    <row r="924" spans="1:6" ht="25.5" outlineLevel="1" x14ac:dyDescent="0.2">
      <c r="A924" s="33">
        <v>1</v>
      </c>
      <c r="B924" s="38" t="s">
        <v>53</v>
      </c>
      <c r="C924" s="33"/>
      <c r="D924" s="33"/>
      <c r="E924" s="33"/>
      <c r="F924" s="33"/>
    </row>
    <row r="925" spans="1:6" outlineLevel="1" x14ac:dyDescent="0.2">
      <c r="A925" s="33">
        <v>2</v>
      </c>
      <c r="B925" s="38" t="s">
        <v>1284</v>
      </c>
      <c r="C925" s="33"/>
      <c r="D925" s="33"/>
      <c r="E925" s="33"/>
      <c r="F925" s="33"/>
    </row>
    <row r="926" spans="1:6" outlineLevel="1" x14ac:dyDescent="0.2">
      <c r="A926" s="33">
        <v>3</v>
      </c>
      <c r="B926" s="38" t="s">
        <v>1285</v>
      </c>
      <c r="C926" s="33"/>
      <c r="D926" s="33"/>
      <c r="E926" s="33"/>
      <c r="F926" s="33"/>
    </row>
    <row r="927" spans="1:6" ht="25.5" outlineLevel="1" x14ac:dyDescent="0.2">
      <c r="A927" s="33">
        <v>4</v>
      </c>
      <c r="B927" s="38" t="s">
        <v>1286</v>
      </c>
      <c r="C927" s="33"/>
      <c r="D927" s="33"/>
      <c r="E927" s="33"/>
      <c r="F927" s="33"/>
    </row>
    <row r="928" spans="1:6" outlineLevel="1" x14ac:dyDescent="0.2">
      <c r="A928" s="33"/>
      <c r="B928" s="33"/>
      <c r="C928" s="33"/>
      <c r="D928" s="33"/>
      <c r="E928" s="33"/>
      <c r="F928" s="33"/>
    </row>
    <row r="929" spans="1:6" outlineLevel="1" x14ac:dyDescent="0.2">
      <c r="A929" s="76" t="s">
        <v>54</v>
      </c>
      <c r="B929" s="76"/>
      <c r="C929" s="76"/>
      <c r="D929" s="76"/>
      <c r="E929" s="76"/>
      <c r="F929" s="76"/>
    </row>
    <row r="930" spans="1:6" ht="25.5" outlineLevel="1" x14ac:dyDescent="0.2">
      <c r="A930" s="33">
        <v>1</v>
      </c>
      <c r="B930" s="38" t="s">
        <v>55</v>
      </c>
      <c r="C930" s="33"/>
      <c r="D930" s="33"/>
      <c r="E930" s="33"/>
      <c r="F930" s="33"/>
    </row>
    <row r="931" spans="1:6" outlineLevel="1" x14ac:dyDescent="0.2">
      <c r="A931" s="33">
        <v>2</v>
      </c>
      <c r="B931" s="38" t="s">
        <v>1287</v>
      </c>
      <c r="C931" s="33"/>
      <c r="D931" s="33"/>
      <c r="E931" s="33"/>
      <c r="F931" s="33"/>
    </row>
    <row r="932" spans="1:6" outlineLevel="1" x14ac:dyDescent="0.2">
      <c r="A932" s="33">
        <v>3</v>
      </c>
      <c r="B932" s="38" t="s">
        <v>1288</v>
      </c>
      <c r="C932" s="33"/>
      <c r="D932" s="33"/>
      <c r="E932" s="33"/>
      <c r="F932" s="33"/>
    </row>
    <row r="933" spans="1:6" ht="25.5" outlineLevel="1" x14ac:dyDescent="0.2">
      <c r="A933" s="33">
        <v>4</v>
      </c>
      <c r="B933" s="38" t="s">
        <v>1289</v>
      </c>
      <c r="C933" s="33"/>
      <c r="D933" s="33"/>
      <c r="E933" s="33"/>
      <c r="F933" s="33"/>
    </row>
    <row r="934" spans="1:6" outlineLevel="1" x14ac:dyDescent="0.2">
      <c r="A934" s="33"/>
      <c r="B934" s="33"/>
      <c r="C934" s="33"/>
      <c r="D934" s="33"/>
      <c r="E934" s="33"/>
      <c r="F934" s="33"/>
    </row>
    <row r="935" spans="1:6" outlineLevel="1" x14ac:dyDescent="0.2">
      <c r="A935" s="76" t="s">
        <v>57</v>
      </c>
      <c r="B935" s="76"/>
      <c r="C935" s="76"/>
      <c r="D935" s="76"/>
      <c r="E935" s="76"/>
      <c r="F935" s="76"/>
    </row>
    <row r="936" spans="1:6" outlineLevel="1" x14ac:dyDescent="0.2">
      <c r="A936" s="33">
        <v>1</v>
      </c>
      <c r="B936" s="38" t="s">
        <v>58</v>
      </c>
      <c r="C936" s="33"/>
      <c r="D936" s="33"/>
      <c r="E936" s="33"/>
      <c r="F936" s="33"/>
    </row>
    <row r="937" spans="1:6" outlineLevel="1" x14ac:dyDescent="0.2">
      <c r="A937" s="33">
        <v>2</v>
      </c>
      <c r="B937" s="38" t="s">
        <v>1290</v>
      </c>
      <c r="C937" s="33"/>
      <c r="D937" s="33"/>
      <c r="E937" s="33"/>
      <c r="F937" s="33"/>
    </row>
    <row r="938" spans="1:6" outlineLevel="1" x14ac:dyDescent="0.2">
      <c r="A938" s="33">
        <v>3</v>
      </c>
      <c r="B938" s="38" t="s">
        <v>1291</v>
      </c>
      <c r="C938" s="33"/>
      <c r="D938" s="33"/>
      <c r="E938" s="33"/>
      <c r="F938" s="33"/>
    </row>
    <row r="939" spans="1:6" outlineLevel="1" x14ac:dyDescent="0.2">
      <c r="A939" s="33">
        <v>4</v>
      </c>
      <c r="B939" s="38" t="s">
        <v>1292</v>
      </c>
      <c r="C939" s="33"/>
      <c r="D939" s="33"/>
      <c r="E939" s="33"/>
      <c r="F939" s="33"/>
    </row>
    <row r="940" spans="1:6" outlineLevel="1" x14ac:dyDescent="0.2">
      <c r="A940" s="33"/>
      <c r="B940" s="33"/>
      <c r="C940" s="33"/>
      <c r="D940" s="33"/>
      <c r="E940" s="33"/>
      <c r="F940" s="33"/>
    </row>
    <row r="941" spans="1:6" outlineLevel="1" x14ac:dyDescent="0.2">
      <c r="A941" s="76" t="s">
        <v>60</v>
      </c>
      <c r="B941" s="76"/>
      <c r="C941" s="76"/>
      <c r="D941" s="76"/>
      <c r="E941" s="76"/>
      <c r="F941" s="76"/>
    </row>
    <row r="942" spans="1:6" ht="25.5" outlineLevel="1" x14ac:dyDescent="0.2">
      <c r="A942" s="33">
        <v>1</v>
      </c>
      <c r="B942" s="38" t="s">
        <v>62</v>
      </c>
      <c r="C942" s="33"/>
      <c r="D942" s="33"/>
      <c r="E942" s="33"/>
      <c r="F942" s="33"/>
    </row>
    <row r="943" spans="1:6" ht="25.5" outlineLevel="1" x14ac:dyDescent="0.2">
      <c r="A943" s="33">
        <v>2</v>
      </c>
      <c r="B943" s="38" t="s">
        <v>1293</v>
      </c>
      <c r="C943" s="33"/>
      <c r="D943" s="33"/>
      <c r="E943" s="33"/>
      <c r="F943" s="33"/>
    </row>
    <row r="944" spans="1:6" ht="25.5" outlineLevel="1" x14ac:dyDescent="0.2">
      <c r="A944" s="33">
        <v>3</v>
      </c>
      <c r="B944" s="38" t="s">
        <v>1294</v>
      </c>
      <c r="C944" s="33"/>
      <c r="D944" s="33"/>
      <c r="E944" s="33"/>
      <c r="F944" s="33"/>
    </row>
    <row r="945" spans="1:6" ht="25.5" outlineLevel="1" x14ac:dyDescent="0.2">
      <c r="A945" s="33">
        <v>4</v>
      </c>
      <c r="B945" s="38" t="s">
        <v>1295</v>
      </c>
      <c r="C945" s="33"/>
      <c r="D945" s="33"/>
      <c r="E945" s="33"/>
      <c r="F945" s="33"/>
    </row>
    <row r="946" spans="1:6" ht="25.5" outlineLevel="1" x14ac:dyDescent="0.2">
      <c r="A946" s="33">
        <v>5</v>
      </c>
      <c r="B946" s="38" t="s">
        <v>1296</v>
      </c>
      <c r="C946" s="33"/>
      <c r="D946" s="33"/>
      <c r="E946" s="33"/>
      <c r="F946" s="33"/>
    </row>
    <row r="947" spans="1:6" ht="25.5" outlineLevel="1" x14ac:dyDescent="0.2">
      <c r="A947" s="33">
        <v>6</v>
      </c>
      <c r="B947" s="38" t="s">
        <v>1297</v>
      </c>
      <c r="C947" s="33"/>
      <c r="D947" s="33"/>
      <c r="E947" s="33"/>
      <c r="F947" s="33"/>
    </row>
    <row r="948" spans="1:6" outlineLevel="1" x14ac:dyDescent="0.2">
      <c r="A948" s="33"/>
      <c r="B948" s="33"/>
      <c r="C948" s="33"/>
      <c r="D948" s="33"/>
      <c r="E948" s="33"/>
      <c r="F948" s="33"/>
    </row>
    <row r="949" spans="1:6" outlineLevel="1" x14ac:dyDescent="0.2">
      <c r="A949" s="76" t="s">
        <v>63</v>
      </c>
      <c r="B949" s="76"/>
      <c r="C949" s="76"/>
      <c r="D949" s="76"/>
      <c r="E949" s="76"/>
      <c r="F949" s="76"/>
    </row>
    <row r="950" spans="1:6" outlineLevel="1" x14ac:dyDescent="0.2">
      <c r="A950" s="33">
        <v>1</v>
      </c>
      <c r="B950" s="38" t="s">
        <v>64</v>
      </c>
      <c r="C950" s="33"/>
      <c r="D950" s="33"/>
      <c r="E950" s="33"/>
      <c r="F950" s="33"/>
    </row>
    <row r="951" spans="1:6" ht="25.5" outlineLevel="1" x14ac:dyDescent="0.2">
      <c r="A951" s="33">
        <v>2</v>
      </c>
      <c r="B951" s="38" t="s">
        <v>1298</v>
      </c>
      <c r="C951" s="33"/>
      <c r="D951" s="33"/>
      <c r="E951" s="33"/>
      <c r="F951" s="33"/>
    </row>
    <row r="952" spans="1:6" ht="25.5" outlineLevel="1" x14ac:dyDescent="0.2">
      <c r="A952" s="33">
        <v>3</v>
      </c>
      <c r="B952" s="38" t="s">
        <v>1299</v>
      </c>
      <c r="C952" s="33"/>
      <c r="D952" s="33"/>
      <c r="E952" s="33"/>
      <c r="F952" s="33"/>
    </row>
    <row r="953" spans="1:6" outlineLevel="1" x14ac:dyDescent="0.2">
      <c r="A953" s="33">
        <v>4</v>
      </c>
      <c r="B953" s="38" t="s">
        <v>1300</v>
      </c>
      <c r="C953" s="33"/>
      <c r="D953" s="33"/>
      <c r="E953" s="33"/>
      <c r="F953" s="33"/>
    </row>
    <row r="954" spans="1:6" ht="25.5" outlineLevel="1" x14ac:dyDescent="0.2">
      <c r="A954" s="33">
        <v>5</v>
      </c>
      <c r="B954" s="38" t="s">
        <v>1301</v>
      </c>
      <c r="C954" s="33"/>
      <c r="D954" s="33"/>
      <c r="E954" s="33"/>
      <c r="F954" s="33"/>
    </row>
    <row r="955" spans="1:6" ht="25.5" outlineLevel="1" x14ac:dyDescent="0.2">
      <c r="A955" s="33">
        <v>6</v>
      </c>
      <c r="B955" s="38" t="s">
        <v>1302</v>
      </c>
      <c r="C955" s="33"/>
      <c r="D955" s="33"/>
      <c r="E955" s="33"/>
      <c r="F955" s="33"/>
    </row>
    <row r="956" spans="1:6" ht="25.5" outlineLevel="1" x14ac:dyDescent="0.2">
      <c r="A956" s="33">
        <v>7</v>
      </c>
      <c r="B956" s="38" t="s">
        <v>1303</v>
      </c>
      <c r="C956" s="33"/>
      <c r="D956" s="33"/>
      <c r="E956" s="33"/>
      <c r="F956" s="33"/>
    </row>
    <row r="957" spans="1:6" outlineLevel="1" x14ac:dyDescent="0.2">
      <c r="A957" s="33">
        <v>8</v>
      </c>
      <c r="B957" s="38" t="s">
        <v>1304</v>
      </c>
      <c r="C957" s="33"/>
      <c r="D957" s="33"/>
      <c r="E957" s="33"/>
      <c r="F957" s="33"/>
    </row>
    <row r="958" spans="1:6" outlineLevel="1" x14ac:dyDescent="0.2">
      <c r="A958" s="33"/>
      <c r="B958" s="33"/>
      <c r="C958" s="33"/>
      <c r="D958" s="33"/>
      <c r="E958" s="33"/>
      <c r="F958" s="33"/>
    </row>
    <row r="959" spans="1:6" outlineLevel="1" x14ac:dyDescent="0.2">
      <c r="A959" s="76" t="s">
        <v>66</v>
      </c>
      <c r="B959" s="76"/>
      <c r="C959" s="76"/>
      <c r="D959" s="76"/>
      <c r="E959" s="76"/>
      <c r="F959" s="76"/>
    </row>
    <row r="960" spans="1:6" ht="25.5" outlineLevel="1" x14ac:dyDescent="0.2">
      <c r="A960" s="33">
        <v>1</v>
      </c>
      <c r="B960" s="38" t="s">
        <v>67</v>
      </c>
      <c r="C960" s="33"/>
      <c r="D960" s="33"/>
      <c r="E960" s="33"/>
      <c r="F960" s="33"/>
    </row>
    <row r="961" spans="1:6" ht="25.5" outlineLevel="1" x14ac:dyDescent="0.2">
      <c r="A961" s="33">
        <v>2</v>
      </c>
      <c r="B961" s="38" t="s">
        <v>1305</v>
      </c>
      <c r="C961" s="33"/>
      <c r="D961" s="33"/>
      <c r="E961" s="33"/>
      <c r="F961" s="33"/>
    </row>
    <row r="962" spans="1:6" ht="25.5" outlineLevel="1" x14ac:dyDescent="0.2">
      <c r="A962" s="33">
        <v>3</v>
      </c>
      <c r="B962" s="38" t="s">
        <v>1306</v>
      </c>
      <c r="C962" s="33"/>
      <c r="D962" s="33"/>
      <c r="E962" s="33"/>
      <c r="F962" s="33"/>
    </row>
    <row r="963" spans="1:6" ht="25.5" outlineLevel="1" x14ac:dyDescent="0.2">
      <c r="A963" s="33">
        <v>4</v>
      </c>
      <c r="B963" s="38" t="s">
        <v>1307</v>
      </c>
      <c r="C963" s="33"/>
      <c r="D963" s="33"/>
      <c r="E963" s="33"/>
      <c r="F963" s="33"/>
    </row>
    <row r="964" spans="1:6" ht="25.5" outlineLevel="1" x14ac:dyDescent="0.2">
      <c r="A964" s="33">
        <v>5</v>
      </c>
      <c r="B964" s="38" t="s">
        <v>1308</v>
      </c>
      <c r="C964" s="33"/>
      <c r="D964" s="33"/>
      <c r="E964" s="33"/>
      <c r="F964" s="33"/>
    </row>
    <row r="965" spans="1:6" outlineLevel="1" x14ac:dyDescent="0.2">
      <c r="A965" s="33">
        <v>6</v>
      </c>
      <c r="B965" s="38" t="s">
        <v>1309</v>
      </c>
      <c r="C965" s="33"/>
      <c r="D965" s="33"/>
      <c r="E965" s="33"/>
      <c r="F965" s="33"/>
    </row>
    <row r="966" spans="1:6" outlineLevel="1" x14ac:dyDescent="0.2">
      <c r="A966" s="33"/>
      <c r="B966" s="33"/>
      <c r="C966" s="33"/>
      <c r="D966" s="33"/>
      <c r="E966" s="33"/>
      <c r="F966" s="33"/>
    </row>
    <row r="967" spans="1:6" outlineLevel="1" x14ac:dyDescent="0.2">
      <c r="A967" s="76" t="s">
        <v>69</v>
      </c>
      <c r="B967" s="76"/>
      <c r="C967" s="76"/>
      <c r="D967" s="76"/>
      <c r="E967" s="76"/>
      <c r="F967" s="76"/>
    </row>
    <row r="968" spans="1:6" outlineLevel="1" x14ac:dyDescent="0.2">
      <c r="A968" s="33">
        <v>1</v>
      </c>
      <c r="B968" s="38" t="s">
        <v>70</v>
      </c>
      <c r="C968" s="33"/>
      <c r="D968" s="33"/>
      <c r="E968" s="33"/>
      <c r="F968" s="33"/>
    </row>
    <row r="969" spans="1:6" outlineLevel="1" x14ac:dyDescent="0.2">
      <c r="A969" s="33">
        <v>2</v>
      </c>
      <c r="B969" s="38" t="s">
        <v>1310</v>
      </c>
      <c r="C969" s="33"/>
      <c r="D969" s="33"/>
      <c r="E969" s="33"/>
      <c r="F969" s="33"/>
    </row>
    <row r="970" spans="1:6" ht="38.25" outlineLevel="1" x14ac:dyDescent="0.2">
      <c r="A970" s="33">
        <v>3</v>
      </c>
      <c r="B970" s="38" t="s">
        <v>1311</v>
      </c>
      <c r="C970" s="33"/>
      <c r="D970" s="33"/>
      <c r="E970" s="33"/>
      <c r="F970" s="33"/>
    </row>
    <row r="971" spans="1:6" ht="25.5" outlineLevel="1" x14ac:dyDescent="0.2">
      <c r="A971" s="33">
        <v>4</v>
      </c>
      <c r="B971" s="38" t="s">
        <v>1312</v>
      </c>
      <c r="C971" s="33"/>
      <c r="D971" s="33"/>
      <c r="E971" s="33"/>
      <c r="F971" s="33"/>
    </row>
    <row r="972" spans="1:6" ht="25.5" outlineLevel="1" x14ac:dyDescent="0.2">
      <c r="A972" s="33">
        <v>5</v>
      </c>
      <c r="B972" s="38" t="s">
        <v>1313</v>
      </c>
      <c r="C972" s="33"/>
      <c r="D972" s="33"/>
      <c r="E972" s="33"/>
      <c r="F972" s="33"/>
    </row>
    <row r="973" spans="1:6" ht="25.5" outlineLevel="1" x14ac:dyDescent="0.2">
      <c r="A973" s="33">
        <v>6</v>
      </c>
      <c r="B973" s="38" t="s">
        <v>1314</v>
      </c>
      <c r="C973" s="33"/>
      <c r="D973" s="33"/>
      <c r="E973" s="33"/>
      <c r="F973" s="33"/>
    </row>
    <row r="974" spans="1:6" outlineLevel="1" x14ac:dyDescent="0.2">
      <c r="A974" s="33"/>
      <c r="B974" s="33"/>
      <c r="C974" s="33"/>
      <c r="D974" s="33"/>
      <c r="E974" s="33"/>
      <c r="F974" s="33"/>
    </row>
    <row r="975" spans="1:6" outlineLevel="1" x14ac:dyDescent="0.2">
      <c r="A975" s="76" t="s">
        <v>71</v>
      </c>
      <c r="B975" s="76"/>
      <c r="C975" s="76"/>
      <c r="D975" s="76"/>
      <c r="E975" s="76"/>
      <c r="F975" s="76"/>
    </row>
    <row r="976" spans="1:6" outlineLevel="1" x14ac:dyDescent="0.2">
      <c r="A976" s="33">
        <v>1</v>
      </c>
      <c r="B976" s="38" t="s">
        <v>73</v>
      </c>
      <c r="C976" s="33"/>
      <c r="D976" s="33"/>
      <c r="E976" s="33"/>
      <c r="F976" s="33"/>
    </row>
    <row r="977" spans="1:6" outlineLevel="1" x14ac:dyDescent="0.2">
      <c r="A977" s="33">
        <v>2</v>
      </c>
      <c r="B977" s="38" t="s">
        <v>1315</v>
      </c>
      <c r="C977" s="33"/>
      <c r="D977" s="33"/>
      <c r="E977" s="33"/>
      <c r="F977" s="33"/>
    </row>
    <row r="978" spans="1:6" ht="25.5" outlineLevel="1" x14ac:dyDescent="0.2">
      <c r="A978" s="33">
        <v>3</v>
      </c>
      <c r="B978" s="38" t="s">
        <v>1316</v>
      </c>
      <c r="C978" s="33"/>
      <c r="D978" s="33"/>
      <c r="E978" s="33"/>
      <c r="F978" s="33"/>
    </row>
    <row r="979" spans="1:6" ht="25.5" outlineLevel="1" x14ac:dyDescent="0.2">
      <c r="A979" s="33">
        <v>4</v>
      </c>
      <c r="B979" s="38" t="s">
        <v>1317</v>
      </c>
      <c r="C979" s="33"/>
      <c r="D979" s="33"/>
      <c r="E979" s="33"/>
      <c r="F979" s="33"/>
    </row>
    <row r="980" spans="1:6" ht="25.5" outlineLevel="1" x14ac:dyDescent="0.2">
      <c r="A980" s="33">
        <v>5</v>
      </c>
      <c r="B980" s="38" t="s">
        <v>1318</v>
      </c>
      <c r="C980" s="33"/>
      <c r="D980" s="33"/>
      <c r="E980" s="33"/>
      <c r="F980" s="33"/>
    </row>
    <row r="981" spans="1:6" outlineLevel="1" x14ac:dyDescent="0.2">
      <c r="A981" s="33"/>
      <c r="B981" s="33"/>
      <c r="C981" s="33"/>
      <c r="D981" s="33"/>
      <c r="E981" s="33"/>
      <c r="F981" s="33"/>
    </row>
    <row r="982" spans="1:6" outlineLevel="1" x14ac:dyDescent="0.2">
      <c r="A982" s="76" t="s">
        <v>74</v>
      </c>
      <c r="B982" s="76"/>
      <c r="C982" s="76"/>
      <c r="D982" s="76"/>
      <c r="E982" s="76"/>
      <c r="F982" s="76"/>
    </row>
    <row r="983" spans="1:6" outlineLevel="1" x14ac:dyDescent="0.2">
      <c r="A983" s="33">
        <v>1</v>
      </c>
      <c r="B983" s="38" t="s">
        <v>75</v>
      </c>
      <c r="C983" s="33"/>
      <c r="D983" s="33"/>
      <c r="E983" s="33"/>
      <c r="F983" s="33"/>
    </row>
    <row r="984" spans="1:6" outlineLevel="1" x14ac:dyDescent="0.2">
      <c r="A984" s="33">
        <v>2</v>
      </c>
      <c r="B984" s="38" t="s">
        <v>1319</v>
      </c>
      <c r="C984" s="33"/>
      <c r="D984" s="33"/>
      <c r="E984" s="33"/>
      <c r="F984" s="33"/>
    </row>
    <row r="985" spans="1:6" ht="38.25" outlineLevel="1" x14ac:dyDescent="0.2">
      <c r="A985" s="33">
        <v>3</v>
      </c>
      <c r="B985" s="38" t="s">
        <v>1320</v>
      </c>
      <c r="C985" s="33"/>
      <c r="D985" s="33"/>
      <c r="E985" s="33"/>
      <c r="F985" s="33"/>
    </row>
    <row r="986" spans="1:6" outlineLevel="1" x14ac:dyDescent="0.2">
      <c r="A986" s="33">
        <v>4</v>
      </c>
      <c r="B986" s="38" t="s">
        <v>1321</v>
      </c>
      <c r="C986" s="33"/>
      <c r="D986" s="33"/>
      <c r="E986" s="33"/>
      <c r="F986" s="33"/>
    </row>
    <row r="987" spans="1:6" ht="25.5" outlineLevel="1" x14ac:dyDescent="0.2">
      <c r="A987" s="33">
        <v>5</v>
      </c>
      <c r="B987" s="38" t="s">
        <v>1322</v>
      </c>
      <c r="C987" s="33"/>
      <c r="D987" s="33"/>
      <c r="E987" s="33"/>
      <c r="F987" s="33"/>
    </row>
    <row r="988" spans="1:6" ht="38.25" outlineLevel="1" x14ac:dyDescent="0.2">
      <c r="A988" s="33">
        <v>6</v>
      </c>
      <c r="B988" s="38" t="s">
        <v>1323</v>
      </c>
      <c r="C988" s="33"/>
      <c r="D988" s="33"/>
      <c r="E988" s="33"/>
      <c r="F988" s="33"/>
    </row>
    <row r="989" spans="1:6" outlineLevel="1" x14ac:dyDescent="0.2">
      <c r="A989" s="33"/>
      <c r="B989" s="33"/>
      <c r="C989" s="33"/>
      <c r="D989" s="33"/>
      <c r="E989" s="33"/>
      <c r="F989" s="33"/>
    </row>
    <row r="990" spans="1:6" outlineLevel="1" x14ac:dyDescent="0.2">
      <c r="A990" s="76" t="s">
        <v>76</v>
      </c>
      <c r="B990" s="76"/>
      <c r="C990" s="76"/>
      <c r="D990" s="76"/>
      <c r="E990" s="76"/>
      <c r="F990" s="76"/>
    </row>
    <row r="991" spans="1:6" outlineLevel="1" x14ac:dyDescent="0.2">
      <c r="A991" s="33">
        <v>1</v>
      </c>
      <c r="B991" s="38" t="s">
        <v>77</v>
      </c>
      <c r="C991" s="33"/>
      <c r="D991" s="33"/>
      <c r="E991" s="33"/>
      <c r="F991" s="33"/>
    </row>
    <row r="992" spans="1:6" outlineLevel="1" x14ac:dyDescent="0.2">
      <c r="A992" s="33">
        <v>2</v>
      </c>
      <c r="B992" s="38" t="s">
        <v>1324</v>
      </c>
      <c r="C992" s="33"/>
      <c r="D992" s="33"/>
      <c r="E992" s="33"/>
      <c r="F992" s="33"/>
    </row>
    <row r="993" spans="1:6" ht="38.25" outlineLevel="1" x14ac:dyDescent="0.2">
      <c r="A993" s="33">
        <v>3</v>
      </c>
      <c r="B993" s="38" t="s">
        <v>1325</v>
      </c>
      <c r="C993" s="33"/>
      <c r="D993" s="33"/>
      <c r="E993" s="33"/>
      <c r="F993" s="33"/>
    </row>
    <row r="994" spans="1:6" outlineLevel="1" x14ac:dyDescent="0.2">
      <c r="A994" s="33">
        <v>4</v>
      </c>
      <c r="B994" s="38" t="s">
        <v>1326</v>
      </c>
      <c r="C994" s="33"/>
      <c r="D994" s="33"/>
      <c r="E994" s="33"/>
      <c r="F994" s="33"/>
    </row>
    <row r="995" spans="1:6" outlineLevel="1" x14ac:dyDescent="0.2">
      <c r="A995" s="33">
        <v>5</v>
      </c>
      <c r="B995" s="38" t="s">
        <v>1327</v>
      </c>
      <c r="C995" s="33"/>
      <c r="D995" s="33"/>
      <c r="E995" s="33"/>
      <c r="F995" s="33"/>
    </row>
    <row r="996" spans="1:6" ht="25.5" outlineLevel="1" x14ac:dyDescent="0.2">
      <c r="A996" s="33">
        <v>6</v>
      </c>
      <c r="B996" s="38" t="s">
        <v>1328</v>
      </c>
      <c r="C996" s="33"/>
      <c r="D996" s="33"/>
      <c r="E996" s="33"/>
      <c r="F996" s="33"/>
    </row>
    <row r="997" spans="1:6" outlineLevel="1" x14ac:dyDescent="0.2">
      <c r="A997" s="33"/>
      <c r="B997" s="33"/>
      <c r="C997" s="33"/>
      <c r="D997" s="33"/>
      <c r="E997" s="33"/>
      <c r="F997" s="33"/>
    </row>
    <row r="998" spans="1:6" outlineLevel="1" x14ac:dyDescent="0.2">
      <c r="A998" s="76" t="s">
        <v>78</v>
      </c>
      <c r="B998" s="76"/>
      <c r="C998" s="76"/>
      <c r="D998" s="76"/>
      <c r="E998" s="76"/>
      <c r="F998" s="76"/>
    </row>
    <row r="999" spans="1:6" outlineLevel="1" x14ac:dyDescent="0.2">
      <c r="A999" s="33">
        <v>1</v>
      </c>
      <c r="B999" s="38" t="s">
        <v>79</v>
      </c>
      <c r="C999" s="33"/>
      <c r="D999" s="33"/>
      <c r="E999" s="33"/>
      <c r="F999" s="33"/>
    </row>
    <row r="1000" spans="1:6" outlineLevel="1" x14ac:dyDescent="0.2">
      <c r="A1000" s="33">
        <v>2</v>
      </c>
      <c r="B1000" s="38" t="s">
        <v>1329</v>
      </c>
      <c r="C1000" s="33"/>
      <c r="D1000" s="33"/>
      <c r="E1000" s="33"/>
      <c r="F1000" s="33"/>
    </row>
    <row r="1001" spans="1:6" ht="25.5" outlineLevel="1" x14ac:dyDescent="0.2">
      <c r="A1001" s="33">
        <v>3</v>
      </c>
      <c r="B1001" s="38" t="s">
        <v>1330</v>
      </c>
      <c r="C1001" s="33"/>
      <c r="D1001" s="33"/>
      <c r="E1001" s="33"/>
      <c r="F1001" s="33"/>
    </row>
    <row r="1002" spans="1:6" ht="25.5" outlineLevel="1" x14ac:dyDescent="0.2">
      <c r="A1002" s="33">
        <v>4</v>
      </c>
      <c r="B1002" s="38" t="s">
        <v>1331</v>
      </c>
      <c r="C1002" s="33"/>
      <c r="D1002" s="33"/>
      <c r="E1002" s="33"/>
      <c r="F1002" s="33"/>
    </row>
    <row r="1003" spans="1:6" ht="38.25" outlineLevel="1" x14ac:dyDescent="0.2">
      <c r="A1003" s="33">
        <v>5</v>
      </c>
      <c r="B1003" s="38" t="s">
        <v>1332</v>
      </c>
      <c r="C1003" s="33"/>
      <c r="D1003" s="33"/>
      <c r="E1003" s="33"/>
      <c r="F1003" s="33"/>
    </row>
    <row r="1004" spans="1:6" ht="51" outlineLevel="1" x14ac:dyDescent="0.2">
      <c r="A1004" s="33">
        <v>6</v>
      </c>
      <c r="B1004" s="38" t="s">
        <v>1333</v>
      </c>
      <c r="C1004" s="33"/>
      <c r="D1004" s="33"/>
      <c r="E1004" s="33"/>
      <c r="F1004" s="33"/>
    </row>
    <row r="1005" spans="1:6" ht="25.5" outlineLevel="1" x14ac:dyDescent="0.2">
      <c r="A1005" s="33">
        <v>7</v>
      </c>
      <c r="B1005" s="38" t="s">
        <v>1334</v>
      </c>
      <c r="C1005" s="33"/>
      <c r="D1005" s="33"/>
      <c r="E1005" s="33"/>
      <c r="F1005" s="33"/>
    </row>
    <row r="1006" spans="1:6" ht="38.25" outlineLevel="1" x14ac:dyDescent="0.2">
      <c r="A1006" s="33">
        <v>8</v>
      </c>
      <c r="B1006" s="38" t="s">
        <v>1335</v>
      </c>
      <c r="C1006" s="33"/>
      <c r="D1006" s="33"/>
      <c r="E1006" s="33"/>
      <c r="F1006" s="33"/>
    </row>
    <row r="1007" spans="1:6" outlineLevel="1" x14ac:dyDescent="0.2">
      <c r="A1007" s="33">
        <v>9</v>
      </c>
      <c r="B1007" s="38" t="s">
        <v>1336</v>
      </c>
      <c r="C1007" s="33"/>
      <c r="D1007" s="33"/>
      <c r="E1007" s="33"/>
      <c r="F1007" s="33"/>
    </row>
    <row r="1008" spans="1:6" ht="25.5" outlineLevel="1" x14ac:dyDescent="0.2">
      <c r="A1008" s="33">
        <v>10</v>
      </c>
      <c r="B1008" s="38" t="s">
        <v>1337</v>
      </c>
      <c r="C1008" s="33"/>
      <c r="D1008" s="33"/>
      <c r="E1008" s="33"/>
      <c r="F1008" s="33"/>
    </row>
    <row r="1009" spans="1:6" outlineLevel="1" x14ac:dyDescent="0.2">
      <c r="A1009" s="33"/>
      <c r="B1009" s="33"/>
      <c r="C1009" s="33"/>
      <c r="D1009" s="33"/>
      <c r="E1009" s="33"/>
      <c r="F1009" s="33"/>
    </row>
    <row r="1010" spans="1:6" outlineLevel="1" x14ac:dyDescent="0.2">
      <c r="A1010" s="76" t="s">
        <v>80</v>
      </c>
      <c r="B1010" s="76"/>
      <c r="C1010" s="76"/>
      <c r="D1010" s="76"/>
      <c r="E1010" s="76"/>
      <c r="F1010" s="76"/>
    </row>
    <row r="1011" spans="1:6" ht="25.5" outlineLevel="1" x14ac:dyDescent="0.2">
      <c r="A1011" s="33">
        <v>1</v>
      </c>
      <c r="B1011" s="38" t="s">
        <v>81</v>
      </c>
      <c r="C1011" s="33"/>
      <c r="D1011" s="33"/>
      <c r="E1011" s="33"/>
      <c r="F1011" s="33"/>
    </row>
    <row r="1012" spans="1:6" outlineLevel="1" x14ac:dyDescent="0.2">
      <c r="A1012" s="33">
        <v>2</v>
      </c>
      <c r="B1012" s="38" t="s">
        <v>1338</v>
      </c>
      <c r="C1012" s="33"/>
      <c r="D1012" s="33"/>
      <c r="E1012" s="33"/>
      <c r="F1012" s="33"/>
    </row>
    <row r="1013" spans="1:6" ht="25.5" outlineLevel="1" x14ac:dyDescent="0.2">
      <c r="A1013" s="33">
        <v>3</v>
      </c>
      <c r="B1013" s="38" t="s">
        <v>1339</v>
      </c>
      <c r="C1013" s="33"/>
      <c r="D1013" s="33"/>
      <c r="E1013" s="33"/>
      <c r="F1013" s="33"/>
    </row>
    <row r="1014" spans="1:6" ht="25.5" outlineLevel="1" x14ac:dyDescent="0.2">
      <c r="A1014" s="33">
        <v>4</v>
      </c>
      <c r="B1014" s="38" t="s">
        <v>1340</v>
      </c>
      <c r="C1014" s="33"/>
      <c r="D1014" s="33"/>
      <c r="E1014" s="33"/>
      <c r="F1014" s="33"/>
    </row>
    <row r="1015" spans="1:6" ht="38.25" outlineLevel="1" x14ac:dyDescent="0.2">
      <c r="A1015" s="33">
        <v>5</v>
      </c>
      <c r="B1015" s="38" t="s">
        <v>1341</v>
      </c>
      <c r="C1015" s="33"/>
      <c r="D1015" s="33"/>
      <c r="E1015" s="33"/>
      <c r="F1015" s="33"/>
    </row>
    <row r="1016" spans="1:6" ht="25.5" outlineLevel="1" x14ac:dyDescent="0.2">
      <c r="A1016" s="33">
        <v>6</v>
      </c>
      <c r="B1016" s="38" t="s">
        <v>1342</v>
      </c>
      <c r="C1016" s="33"/>
      <c r="D1016" s="33"/>
      <c r="E1016" s="33"/>
      <c r="F1016" s="33"/>
    </row>
    <row r="1017" spans="1:6" ht="25.5" outlineLevel="1" x14ac:dyDescent="0.2">
      <c r="A1017" s="33">
        <v>7</v>
      </c>
      <c r="B1017" s="38" t="s">
        <v>1343</v>
      </c>
      <c r="C1017" s="33"/>
      <c r="D1017" s="33"/>
      <c r="E1017" s="33"/>
      <c r="F1017" s="33"/>
    </row>
    <row r="1018" spans="1:6" outlineLevel="1" x14ac:dyDescent="0.2">
      <c r="A1018" s="33">
        <v>8</v>
      </c>
      <c r="B1018" s="38" t="s">
        <v>1344</v>
      </c>
      <c r="C1018" s="33"/>
      <c r="D1018" s="33"/>
      <c r="E1018" s="33"/>
      <c r="F1018" s="33"/>
    </row>
    <row r="1019" spans="1:6" outlineLevel="1" x14ac:dyDescent="0.2">
      <c r="A1019" s="33">
        <v>9</v>
      </c>
      <c r="B1019" s="38" t="s">
        <v>1345</v>
      </c>
      <c r="C1019" s="33"/>
      <c r="D1019" s="33"/>
      <c r="E1019" s="33"/>
      <c r="F1019" s="33"/>
    </row>
    <row r="1020" spans="1:6" ht="25.5" outlineLevel="1" x14ac:dyDescent="0.2">
      <c r="A1020" s="33">
        <v>10</v>
      </c>
      <c r="B1020" s="38" t="s">
        <v>1346</v>
      </c>
      <c r="C1020" s="33"/>
      <c r="D1020" s="33"/>
      <c r="E1020" s="33"/>
      <c r="F1020" s="33"/>
    </row>
    <row r="1021" spans="1:6" outlineLevel="1" x14ac:dyDescent="0.2">
      <c r="A1021" s="33"/>
      <c r="B1021" s="33"/>
      <c r="C1021" s="33"/>
      <c r="D1021" s="33"/>
      <c r="E1021" s="33"/>
      <c r="F1021" s="33"/>
    </row>
    <row r="1022" spans="1:6" outlineLevel="1" x14ac:dyDescent="0.2">
      <c r="A1022" s="76" t="s">
        <v>83</v>
      </c>
      <c r="B1022" s="76"/>
      <c r="C1022" s="76"/>
      <c r="D1022" s="76"/>
      <c r="E1022" s="76"/>
      <c r="F1022" s="76"/>
    </row>
    <row r="1023" spans="1:6" outlineLevel="1" x14ac:dyDescent="0.2">
      <c r="A1023" s="33">
        <v>1</v>
      </c>
      <c r="B1023" s="38" t="s">
        <v>85</v>
      </c>
      <c r="C1023" s="33"/>
      <c r="D1023" s="33"/>
      <c r="E1023" s="33"/>
      <c r="F1023" s="33"/>
    </row>
    <row r="1024" spans="1:6" ht="38.25" outlineLevel="1" x14ac:dyDescent="0.2">
      <c r="A1024" s="33">
        <v>2</v>
      </c>
      <c r="B1024" s="38" t="s">
        <v>1347</v>
      </c>
      <c r="C1024" s="33"/>
      <c r="D1024" s="33"/>
      <c r="E1024" s="33"/>
      <c r="F1024" s="33"/>
    </row>
    <row r="1025" spans="1:6" ht="25.5" outlineLevel="1" x14ac:dyDescent="0.2">
      <c r="A1025" s="33">
        <v>3</v>
      </c>
      <c r="B1025" s="38" t="s">
        <v>1348</v>
      </c>
      <c r="C1025" s="33"/>
      <c r="D1025" s="33"/>
      <c r="E1025" s="33"/>
      <c r="F1025" s="33"/>
    </row>
    <row r="1026" spans="1:6" ht="25.5" outlineLevel="1" x14ac:dyDescent="0.2">
      <c r="A1026" s="33">
        <v>4</v>
      </c>
      <c r="B1026" s="38" t="s">
        <v>1349</v>
      </c>
      <c r="C1026" s="33"/>
      <c r="D1026" s="33"/>
      <c r="E1026" s="33"/>
      <c r="F1026" s="33"/>
    </row>
    <row r="1027" spans="1:6" ht="38.25" outlineLevel="1" x14ac:dyDescent="0.2">
      <c r="A1027" s="33">
        <v>5</v>
      </c>
      <c r="B1027" s="38" t="s">
        <v>1350</v>
      </c>
      <c r="C1027" s="33"/>
      <c r="D1027" s="33"/>
      <c r="E1027" s="33"/>
      <c r="F1027" s="33"/>
    </row>
    <row r="1028" spans="1:6" outlineLevel="1" x14ac:dyDescent="0.2">
      <c r="A1028" s="33">
        <v>6</v>
      </c>
      <c r="B1028" s="38" t="s">
        <v>1351</v>
      </c>
      <c r="C1028" s="33"/>
      <c r="D1028" s="33"/>
      <c r="E1028" s="33"/>
      <c r="F1028" s="33"/>
    </row>
    <row r="1029" spans="1:6" outlineLevel="1" x14ac:dyDescent="0.2">
      <c r="A1029" s="33"/>
      <c r="B1029" s="33"/>
      <c r="C1029" s="33"/>
      <c r="D1029" s="33"/>
      <c r="E1029" s="33"/>
      <c r="F1029" s="33"/>
    </row>
    <row r="1030" spans="1:6" outlineLevel="1" x14ac:dyDescent="0.2">
      <c r="A1030" s="76" t="s">
        <v>86</v>
      </c>
      <c r="B1030" s="76"/>
      <c r="C1030" s="76"/>
      <c r="D1030" s="76"/>
      <c r="E1030" s="76"/>
      <c r="F1030" s="76"/>
    </row>
    <row r="1031" spans="1:6" outlineLevel="1" x14ac:dyDescent="0.2">
      <c r="A1031" s="33">
        <v>1</v>
      </c>
      <c r="B1031" s="38" t="s">
        <v>87</v>
      </c>
      <c r="C1031" s="33"/>
      <c r="D1031" s="33"/>
      <c r="E1031" s="33"/>
      <c r="F1031" s="33"/>
    </row>
    <row r="1032" spans="1:6" outlineLevel="1" x14ac:dyDescent="0.2">
      <c r="A1032" s="33">
        <v>2</v>
      </c>
      <c r="B1032" s="38" t="s">
        <v>1352</v>
      </c>
      <c r="C1032" s="33"/>
      <c r="D1032" s="33"/>
      <c r="E1032" s="33"/>
      <c r="F1032" s="33"/>
    </row>
    <row r="1033" spans="1:6" ht="25.5" outlineLevel="1" x14ac:dyDescent="0.2">
      <c r="A1033" s="33">
        <v>3</v>
      </c>
      <c r="B1033" s="38" t="s">
        <v>1353</v>
      </c>
      <c r="C1033" s="33"/>
      <c r="D1033" s="33"/>
      <c r="E1033" s="33"/>
      <c r="F1033" s="33"/>
    </row>
    <row r="1034" spans="1:6" outlineLevel="1" x14ac:dyDescent="0.2">
      <c r="A1034" s="33">
        <v>4</v>
      </c>
      <c r="B1034" s="38" t="s">
        <v>1354</v>
      </c>
      <c r="C1034" s="33"/>
      <c r="D1034" s="33"/>
      <c r="E1034" s="33"/>
      <c r="F1034" s="33"/>
    </row>
    <row r="1035" spans="1:6" ht="63.75" outlineLevel="1" x14ac:dyDescent="0.2">
      <c r="A1035" s="33">
        <v>5</v>
      </c>
      <c r="B1035" s="38" t="s">
        <v>1355</v>
      </c>
      <c r="C1035" s="33"/>
      <c r="D1035" s="33"/>
      <c r="E1035" s="33"/>
      <c r="F1035" s="33"/>
    </row>
    <row r="1036" spans="1:6" outlineLevel="1" x14ac:dyDescent="0.2">
      <c r="A1036" s="33">
        <v>6</v>
      </c>
      <c r="B1036" s="38" t="s">
        <v>1356</v>
      </c>
      <c r="C1036" s="33"/>
      <c r="D1036" s="33"/>
      <c r="E1036" s="33"/>
      <c r="F1036" s="33"/>
    </row>
    <row r="1037" spans="1:6" ht="25.5" outlineLevel="1" x14ac:dyDescent="0.2">
      <c r="A1037" s="33">
        <v>7</v>
      </c>
      <c r="B1037" s="38" t="s">
        <v>1357</v>
      </c>
      <c r="C1037" s="33"/>
      <c r="D1037" s="33"/>
      <c r="E1037" s="33"/>
      <c r="F1037" s="33"/>
    </row>
    <row r="1038" spans="1:6" outlineLevel="1" x14ac:dyDescent="0.2">
      <c r="A1038" s="33"/>
      <c r="B1038" s="33"/>
      <c r="C1038" s="33"/>
      <c r="D1038" s="33"/>
      <c r="E1038" s="33"/>
      <c r="F1038" s="33"/>
    </row>
    <row r="1039" spans="1:6" outlineLevel="1" x14ac:dyDescent="0.2">
      <c r="A1039" s="76" t="s">
        <v>88</v>
      </c>
      <c r="B1039" s="76"/>
      <c r="C1039" s="76"/>
      <c r="D1039" s="76"/>
      <c r="E1039" s="76"/>
      <c r="F1039" s="76"/>
    </row>
    <row r="1040" spans="1:6" outlineLevel="1" x14ac:dyDescent="0.2">
      <c r="A1040" s="33">
        <v>1</v>
      </c>
      <c r="B1040" s="38" t="s">
        <v>89</v>
      </c>
      <c r="C1040" s="33"/>
      <c r="D1040" s="33"/>
      <c r="E1040" s="33"/>
      <c r="F1040" s="33"/>
    </row>
    <row r="1041" spans="1:6" ht="25.5" outlineLevel="1" x14ac:dyDescent="0.2">
      <c r="A1041" s="33">
        <v>2</v>
      </c>
      <c r="B1041" s="38" t="s">
        <v>1358</v>
      </c>
      <c r="C1041" s="33"/>
      <c r="D1041" s="33"/>
      <c r="E1041" s="33"/>
      <c r="F1041" s="33"/>
    </row>
    <row r="1042" spans="1:6" outlineLevel="1" x14ac:dyDescent="0.2">
      <c r="A1042" s="33">
        <v>3</v>
      </c>
      <c r="B1042" s="38" t="s">
        <v>1359</v>
      </c>
      <c r="C1042" s="33"/>
      <c r="D1042" s="33"/>
      <c r="E1042" s="33"/>
      <c r="F1042" s="33"/>
    </row>
    <row r="1043" spans="1:6" ht="25.5" outlineLevel="1" x14ac:dyDescent="0.2">
      <c r="A1043" s="33">
        <v>4</v>
      </c>
      <c r="B1043" s="38" t="s">
        <v>1360</v>
      </c>
      <c r="C1043" s="33"/>
      <c r="D1043" s="33"/>
      <c r="E1043" s="33"/>
      <c r="F1043" s="33"/>
    </row>
    <row r="1044" spans="1:6" ht="25.5" outlineLevel="1" x14ac:dyDescent="0.2">
      <c r="A1044" s="33">
        <v>5</v>
      </c>
      <c r="B1044" s="38" t="s">
        <v>1361</v>
      </c>
      <c r="C1044" s="33"/>
      <c r="D1044" s="33"/>
      <c r="E1044" s="33"/>
      <c r="F1044" s="33"/>
    </row>
    <row r="1045" spans="1:6" ht="25.5" outlineLevel="1" x14ac:dyDescent="0.2">
      <c r="A1045" s="33">
        <v>6</v>
      </c>
      <c r="B1045" s="38" t="s">
        <v>1362</v>
      </c>
      <c r="C1045" s="33"/>
      <c r="D1045" s="33"/>
      <c r="E1045" s="33"/>
      <c r="F1045" s="33"/>
    </row>
    <row r="1046" spans="1:6" outlineLevel="1" x14ac:dyDescent="0.2">
      <c r="A1046" s="33">
        <v>7</v>
      </c>
      <c r="B1046" s="38" t="s">
        <v>1363</v>
      </c>
      <c r="C1046" s="33"/>
      <c r="D1046" s="33"/>
      <c r="E1046" s="33"/>
      <c r="F1046" s="33"/>
    </row>
    <row r="1047" spans="1:6" ht="25.5" outlineLevel="1" x14ac:dyDescent="0.2">
      <c r="A1047" s="33">
        <v>8</v>
      </c>
      <c r="B1047" s="38" t="s">
        <v>1364</v>
      </c>
      <c r="C1047" s="33"/>
      <c r="D1047" s="33"/>
      <c r="E1047" s="33"/>
      <c r="F1047" s="33"/>
    </row>
    <row r="1048" spans="1:6" outlineLevel="1" x14ac:dyDescent="0.2">
      <c r="A1048" s="33"/>
      <c r="B1048" s="33"/>
      <c r="C1048" s="33"/>
      <c r="D1048" s="33"/>
      <c r="E1048" s="33"/>
      <c r="F1048" s="33"/>
    </row>
    <row r="1049" spans="1:6" outlineLevel="1" x14ac:dyDescent="0.2">
      <c r="A1049" s="76" t="s">
        <v>90</v>
      </c>
      <c r="B1049" s="76"/>
      <c r="C1049" s="76"/>
      <c r="D1049" s="76"/>
      <c r="E1049" s="76"/>
      <c r="F1049" s="76"/>
    </row>
    <row r="1050" spans="1:6" outlineLevel="1" x14ac:dyDescent="0.2">
      <c r="A1050" s="33">
        <v>1</v>
      </c>
      <c r="B1050" s="38" t="s">
        <v>91</v>
      </c>
      <c r="C1050" s="33"/>
      <c r="D1050" s="33"/>
      <c r="E1050" s="33"/>
      <c r="F1050" s="33"/>
    </row>
    <row r="1051" spans="1:6" ht="25.5" outlineLevel="1" x14ac:dyDescent="0.2">
      <c r="A1051" s="33">
        <v>2</v>
      </c>
      <c r="B1051" s="38" t="s">
        <v>1358</v>
      </c>
      <c r="C1051" s="33"/>
      <c r="D1051" s="33"/>
      <c r="E1051" s="33"/>
      <c r="F1051" s="33"/>
    </row>
    <row r="1052" spans="1:6" outlineLevel="1" x14ac:dyDescent="0.2">
      <c r="A1052" s="33">
        <v>3</v>
      </c>
      <c r="B1052" s="38" t="s">
        <v>1359</v>
      </c>
      <c r="C1052" s="33"/>
      <c r="D1052" s="33"/>
      <c r="E1052" s="33"/>
      <c r="F1052" s="33"/>
    </row>
    <row r="1053" spans="1:6" ht="25.5" outlineLevel="1" x14ac:dyDescent="0.2">
      <c r="A1053" s="33">
        <v>4</v>
      </c>
      <c r="B1053" s="38" t="s">
        <v>1360</v>
      </c>
      <c r="C1053" s="33"/>
      <c r="D1053" s="33"/>
      <c r="E1053" s="33"/>
      <c r="F1053" s="33"/>
    </row>
    <row r="1054" spans="1:6" ht="25.5" outlineLevel="1" x14ac:dyDescent="0.2">
      <c r="A1054" s="33">
        <v>5</v>
      </c>
      <c r="B1054" s="38" t="s">
        <v>1361</v>
      </c>
      <c r="C1054" s="33"/>
      <c r="D1054" s="33"/>
      <c r="E1054" s="33"/>
      <c r="F1054" s="33"/>
    </row>
    <row r="1055" spans="1:6" ht="25.5" outlineLevel="1" x14ac:dyDescent="0.2">
      <c r="A1055" s="33">
        <v>6</v>
      </c>
      <c r="B1055" s="38" t="s">
        <v>1362</v>
      </c>
      <c r="C1055" s="33"/>
      <c r="D1055" s="33"/>
      <c r="E1055" s="33"/>
      <c r="F1055" s="33"/>
    </row>
    <row r="1056" spans="1:6" outlineLevel="1" x14ac:dyDescent="0.2">
      <c r="A1056" s="33">
        <v>7</v>
      </c>
      <c r="B1056" s="38" t="s">
        <v>1363</v>
      </c>
      <c r="C1056" s="33"/>
      <c r="D1056" s="33"/>
      <c r="E1056" s="33"/>
      <c r="F1056" s="33"/>
    </row>
    <row r="1057" spans="1:6" ht="25.5" outlineLevel="1" x14ac:dyDescent="0.2">
      <c r="A1057" s="33">
        <v>8</v>
      </c>
      <c r="B1057" s="38" t="s">
        <v>1364</v>
      </c>
      <c r="C1057" s="33"/>
      <c r="D1057" s="33"/>
      <c r="E1057" s="33"/>
      <c r="F1057" s="33"/>
    </row>
    <row r="1058" spans="1:6" outlineLevel="1" x14ac:dyDescent="0.2">
      <c r="A1058" s="33"/>
      <c r="B1058" s="33"/>
      <c r="C1058" s="33"/>
      <c r="D1058" s="33"/>
      <c r="E1058" s="33"/>
      <c r="F1058" s="33"/>
    </row>
    <row r="1059" spans="1:6" outlineLevel="1" x14ac:dyDescent="0.2">
      <c r="A1059" s="76" t="s">
        <v>92</v>
      </c>
      <c r="B1059" s="76"/>
      <c r="C1059" s="76"/>
      <c r="D1059" s="76"/>
      <c r="E1059" s="76"/>
      <c r="F1059" s="76"/>
    </row>
    <row r="1060" spans="1:6" outlineLevel="1" x14ac:dyDescent="0.2">
      <c r="A1060" s="33">
        <v>1</v>
      </c>
      <c r="B1060" s="38" t="s">
        <v>94</v>
      </c>
      <c r="C1060" s="33"/>
      <c r="D1060" s="33"/>
      <c r="E1060" s="33"/>
      <c r="F1060" s="33"/>
    </row>
    <row r="1061" spans="1:6" ht="25.5" outlineLevel="1" x14ac:dyDescent="0.2">
      <c r="A1061" s="33">
        <v>2</v>
      </c>
      <c r="B1061" s="38" t="s">
        <v>1365</v>
      </c>
      <c r="C1061" s="33"/>
      <c r="D1061" s="33"/>
      <c r="E1061" s="33"/>
      <c r="F1061" s="33"/>
    </row>
    <row r="1062" spans="1:6" ht="25.5" outlineLevel="1" x14ac:dyDescent="0.2">
      <c r="A1062" s="33">
        <v>3</v>
      </c>
      <c r="B1062" s="38" t="s">
        <v>1366</v>
      </c>
      <c r="C1062" s="33"/>
      <c r="D1062" s="33"/>
      <c r="E1062" s="33"/>
      <c r="F1062" s="33"/>
    </row>
    <row r="1063" spans="1:6" ht="25.5" outlineLevel="1" x14ac:dyDescent="0.2">
      <c r="A1063" s="33">
        <v>4</v>
      </c>
      <c r="B1063" s="38" t="s">
        <v>1367</v>
      </c>
      <c r="C1063" s="33"/>
      <c r="D1063" s="33"/>
      <c r="E1063" s="33"/>
      <c r="F1063" s="33"/>
    </row>
    <row r="1064" spans="1:6" outlineLevel="1" x14ac:dyDescent="0.2">
      <c r="A1064" s="33">
        <v>5</v>
      </c>
      <c r="B1064" s="38" t="s">
        <v>1368</v>
      </c>
      <c r="C1064" s="33"/>
      <c r="D1064" s="33"/>
      <c r="E1064" s="33"/>
      <c r="F1064" s="33"/>
    </row>
    <row r="1065" spans="1:6" ht="25.5" outlineLevel="1" x14ac:dyDescent="0.2">
      <c r="A1065" s="33">
        <v>6</v>
      </c>
      <c r="B1065" s="38" t="s">
        <v>1369</v>
      </c>
      <c r="C1065" s="33"/>
      <c r="D1065" s="33"/>
      <c r="E1065" s="33"/>
      <c r="F1065" s="33"/>
    </row>
    <row r="1066" spans="1:6" outlineLevel="1" x14ac:dyDescent="0.2">
      <c r="A1066" s="33"/>
      <c r="B1066" s="33"/>
      <c r="C1066" s="33"/>
      <c r="D1066" s="33"/>
      <c r="E1066" s="33"/>
      <c r="F1066" s="33"/>
    </row>
    <row r="1067" spans="1:6" outlineLevel="1" x14ac:dyDescent="0.2">
      <c r="A1067" s="76" t="s">
        <v>95</v>
      </c>
      <c r="B1067" s="76"/>
      <c r="C1067" s="76"/>
      <c r="D1067" s="76"/>
      <c r="E1067" s="76"/>
      <c r="F1067" s="76"/>
    </row>
    <row r="1068" spans="1:6" outlineLevel="1" x14ac:dyDescent="0.2">
      <c r="A1068" s="33">
        <v>1</v>
      </c>
      <c r="B1068" s="38" t="s">
        <v>96</v>
      </c>
      <c r="C1068" s="33"/>
      <c r="D1068" s="33"/>
      <c r="E1068" s="33"/>
      <c r="F1068" s="33"/>
    </row>
    <row r="1069" spans="1:6" ht="25.5" outlineLevel="1" x14ac:dyDescent="0.2">
      <c r="A1069" s="33">
        <v>2</v>
      </c>
      <c r="B1069" s="38" t="s">
        <v>1370</v>
      </c>
      <c r="C1069" s="33"/>
      <c r="D1069" s="33"/>
      <c r="E1069" s="33"/>
      <c r="F1069" s="33"/>
    </row>
    <row r="1070" spans="1:6" outlineLevel="1" x14ac:dyDescent="0.2">
      <c r="A1070" s="33">
        <v>3</v>
      </c>
      <c r="B1070" s="38" t="s">
        <v>1371</v>
      </c>
      <c r="C1070" s="33"/>
      <c r="D1070" s="33"/>
      <c r="E1070" s="33"/>
      <c r="F1070" s="33"/>
    </row>
    <row r="1071" spans="1:6" ht="25.5" outlineLevel="1" x14ac:dyDescent="0.2">
      <c r="A1071" s="33">
        <v>4</v>
      </c>
      <c r="B1071" s="38" t="s">
        <v>1372</v>
      </c>
      <c r="C1071" s="33"/>
      <c r="D1071" s="33"/>
      <c r="E1071" s="33"/>
      <c r="F1071" s="33"/>
    </row>
    <row r="1072" spans="1:6" outlineLevel="1" x14ac:dyDescent="0.2">
      <c r="A1072" s="33">
        <v>5</v>
      </c>
      <c r="B1072" s="38" t="s">
        <v>1373</v>
      </c>
      <c r="C1072" s="33"/>
      <c r="D1072" s="33"/>
      <c r="E1072" s="33"/>
      <c r="F1072" s="33"/>
    </row>
    <row r="1073" spans="1:6" outlineLevel="1" x14ac:dyDescent="0.2">
      <c r="A1073" s="33">
        <v>6</v>
      </c>
      <c r="B1073" s="38" t="s">
        <v>1374</v>
      </c>
      <c r="C1073" s="33"/>
      <c r="D1073" s="33"/>
      <c r="E1073" s="33"/>
      <c r="F1073" s="33"/>
    </row>
    <row r="1074" spans="1:6" outlineLevel="1" x14ac:dyDescent="0.2">
      <c r="A1074" s="33">
        <v>7</v>
      </c>
      <c r="B1074" s="38" t="s">
        <v>1375</v>
      </c>
      <c r="C1074" s="33"/>
      <c r="D1074" s="33"/>
      <c r="E1074" s="33"/>
      <c r="F1074" s="33"/>
    </row>
    <row r="1075" spans="1:6" outlineLevel="1" x14ac:dyDescent="0.2">
      <c r="A1075" s="33"/>
      <c r="B1075" s="33"/>
      <c r="C1075" s="33"/>
      <c r="D1075" s="33"/>
      <c r="E1075" s="33"/>
      <c r="F1075" s="33"/>
    </row>
    <row r="1076" spans="1:6" outlineLevel="1" x14ac:dyDescent="0.2">
      <c r="A1076" s="76" t="s">
        <v>97</v>
      </c>
      <c r="B1076" s="76"/>
      <c r="C1076" s="76"/>
      <c r="D1076" s="76"/>
      <c r="E1076" s="76"/>
      <c r="F1076" s="76"/>
    </row>
    <row r="1077" spans="1:6" outlineLevel="1" x14ac:dyDescent="0.2">
      <c r="A1077" s="33">
        <v>1</v>
      </c>
      <c r="B1077" s="38" t="s">
        <v>98</v>
      </c>
      <c r="C1077" s="33"/>
      <c r="D1077" s="33"/>
      <c r="E1077" s="33"/>
      <c r="F1077" s="33"/>
    </row>
    <row r="1078" spans="1:6" ht="25.5" outlineLevel="1" x14ac:dyDescent="0.2">
      <c r="A1078" s="33">
        <v>2</v>
      </c>
      <c r="B1078" s="38" t="s">
        <v>1370</v>
      </c>
      <c r="C1078" s="33"/>
      <c r="D1078" s="33"/>
      <c r="E1078" s="33"/>
      <c r="F1078" s="33"/>
    </row>
    <row r="1079" spans="1:6" outlineLevel="1" x14ac:dyDescent="0.2">
      <c r="A1079" s="33">
        <v>3</v>
      </c>
      <c r="B1079" s="38" t="s">
        <v>1371</v>
      </c>
      <c r="C1079" s="33"/>
      <c r="D1079" s="33"/>
      <c r="E1079" s="33"/>
      <c r="F1079" s="33"/>
    </row>
    <row r="1080" spans="1:6" ht="25.5" outlineLevel="1" x14ac:dyDescent="0.2">
      <c r="A1080" s="33">
        <v>4</v>
      </c>
      <c r="B1080" s="38" t="s">
        <v>1372</v>
      </c>
      <c r="C1080" s="33"/>
      <c r="D1080" s="33"/>
      <c r="E1080" s="33"/>
      <c r="F1080" s="33"/>
    </row>
    <row r="1081" spans="1:6" outlineLevel="1" x14ac:dyDescent="0.2">
      <c r="A1081" s="33">
        <v>5</v>
      </c>
      <c r="B1081" s="38" t="s">
        <v>1373</v>
      </c>
      <c r="C1081" s="33"/>
      <c r="D1081" s="33"/>
      <c r="E1081" s="33"/>
      <c r="F1081" s="33"/>
    </row>
    <row r="1082" spans="1:6" outlineLevel="1" x14ac:dyDescent="0.2">
      <c r="A1082" s="33">
        <v>6</v>
      </c>
      <c r="B1082" s="38" t="s">
        <v>1374</v>
      </c>
      <c r="C1082" s="33"/>
      <c r="D1082" s="33"/>
      <c r="E1082" s="33"/>
      <c r="F1082" s="33"/>
    </row>
    <row r="1083" spans="1:6" outlineLevel="1" x14ac:dyDescent="0.2">
      <c r="A1083" s="33">
        <v>7</v>
      </c>
      <c r="B1083" s="38" t="s">
        <v>1375</v>
      </c>
      <c r="C1083" s="33"/>
      <c r="D1083" s="33"/>
      <c r="E1083" s="33"/>
      <c r="F1083" s="33"/>
    </row>
    <row r="1084" spans="1:6" outlineLevel="1" x14ac:dyDescent="0.2">
      <c r="A1084" s="33"/>
      <c r="B1084" s="33"/>
      <c r="C1084" s="33"/>
      <c r="D1084" s="33"/>
      <c r="E1084" s="33"/>
      <c r="F1084" s="33"/>
    </row>
    <row r="1085" spans="1:6" outlineLevel="1" x14ac:dyDescent="0.2">
      <c r="A1085" s="76" t="s">
        <v>99</v>
      </c>
      <c r="B1085" s="76"/>
      <c r="C1085" s="76"/>
      <c r="D1085" s="76"/>
      <c r="E1085" s="76"/>
      <c r="F1085" s="76"/>
    </row>
    <row r="1086" spans="1:6" ht="25.5" outlineLevel="1" x14ac:dyDescent="0.2">
      <c r="A1086" s="33">
        <v>1</v>
      </c>
      <c r="B1086" s="38" t="s">
        <v>101</v>
      </c>
      <c r="C1086" s="33"/>
      <c r="D1086" s="33"/>
      <c r="E1086" s="33"/>
      <c r="F1086" s="33"/>
    </row>
    <row r="1087" spans="1:6" ht="25.5" outlineLevel="1" x14ac:dyDescent="0.2">
      <c r="A1087" s="33">
        <v>2</v>
      </c>
      <c r="B1087" s="38" t="s">
        <v>1376</v>
      </c>
      <c r="C1087" s="33"/>
      <c r="D1087" s="33"/>
      <c r="E1087" s="33"/>
      <c r="F1087" s="33"/>
    </row>
    <row r="1088" spans="1:6" ht="25.5" outlineLevel="1" x14ac:dyDescent="0.2">
      <c r="A1088" s="33">
        <v>3</v>
      </c>
      <c r="B1088" s="38" t="s">
        <v>1377</v>
      </c>
      <c r="C1088" s="33"/>
      <c r="D1088" s="33"/>
      <c r="E1088" s="33"/>
      <c r="F1088" s="33"/>
    </row>
    <row r="1089" spans="1:6" ht="25.5" outlineLevel="1" x14ac:dyDescent="0.2">
      <c r="A1089" s="33">
        <v>4</v>
      </c>
      <c r="B1089" s="38" t="s">
        <v>1378</v>
      </c>
      <c r="C1089" s="33"/>
      <c r="D1089" s="33"/>
      <c r="E1089" s="33"/>
      <c r="F1089" s="33"/>
    </row>
    <row r="1090" spans="1:6" ht="25.5" outlineLevel="1" x14ac:dyDescent="0.2">
      <c r="A1090" s="33">
        <v>5</v>
      </c>
      <c r="B1090" s="38" t="s">
        <v>1379</v>
      </c>
      <c r="C1090" s="33"/>
      <c r="D1090" s="33"/>
      <c r="E1090" s="33"/>
      <c r="F1090" s="33"/>
    </row>
    <row r="1091" spans="1:6" ht="25.5" outlineLevel="1" x14ac:dyDescent="0.2">
      <c r="A1091" s="33">
        <v>6</v>
      </c>
      <c r="B1091" s="38" t="s">
        <v>1380</v>
      </c>
      <c r="C1091" s="33"/>
      <c r="D1091" s="33"/>
      <c r="E1091" s="33"/>
      <c r="F1091" s="33"/>
    </row>
    <row r="1092" spans="1:6" outlineLevel="1" x14ac:dyDescent="0.2">
      <c r="A1092" s="33"/>
      <c r="B1092" s="33"/>
      <c r="C1092" s="33"/>
      <c r="D1092" s="33"/>
      <c r="E1092" s="33"/>
      <c r="F1092" s="33"/>
    </row>
    <row r="1093" spans="1:6" outlineLevel="1" x14ac:dyDescent="0.2">
      <c r="A1093" s="76" t="s">
        <v>102</v>
      </c>
      <c r="B1093" s="76"/>
      <c r="C1093" s="76"/>
      <c r="D1093" s="76"/>
      <c r="E1093" s="76"/>
      <c r="F1093" s="76"/>
    </row>
    <row r="1094" spans="1:6" outlineLevel="1" x14ac:dyDescent="0.2">
      <c r="A1094" s="33">
        <v>1</v>
      </c>
      <c r="B1094" s="38" t="s">
        <v>103</v>
      </c>
      <c r="C1094" s="33"/>
      <c r="D1094" s="33"/>
      <c r="E1094" s="33"/>
      <c r="F1094" s="33"/>
    </row>
    <row r="1095" spans="1:6" outlineLevel="1" x14ac:dyDescent="0.2">
      <c r="A1095" s="33">
        <v>2</v>
      </c>
      <c r="B1095" s="38" t="s">
        <v>1381</v>
      </c>
      <c r="C1095" s="33"/>
      <c r="D1095" s="33"/>
      <c r="E1095" s="33"/>
      <c r="F1095" s="33"/>
    </row>
    <row r="1096" spans="1:6" ht="38.25" outlineLevel="1" x14ac:dyDescent="0.2">
      <c r="A1096" s="33">
        <v>3</v>
      </c>
      <c r="B1096" s="38" t="s">
        <v>1382</v>
      </c>
      <c r="C1096" s="33"/>
      <c r="D1096" s="33"/>
      <c r="E1096" s="33"/>
      <c r="F1096" s="33"/>
    </row>
    <row r="1097" spans="1:6" outlineLevel="1" x14ac:dyDescent="0.2">
      <c r="A1097" s="33">
        <v>4</v>
      </c>
      <c r="B1097" s="38" t="s">
        <v>1383</v>
      </c>
      <c r="C1097" s="33"/>
      <c r="D1097" s="33"/>
      <c r="E1097" s="33"/>
      <c r="F1097" s="33"/>
    </row>
    <row r="1098" spans="1:6" outlineLevel="1" x14ac:dyDescent="0.2">
      <c r="A1098" s="33">
        <v>5</v>
      </c>
      <c r="B1098" s="38" t="s">
        <v>1384</v>
      </c>
      <c r="C1098" s="33"/>
      <c r="D1098" s="33"/>
      <c r="E1098" s="33"/>
      <c r="F1098" s="33"/>
    </row>
    <row r="1099" spans="1:6" outlineLevel="1" x14ac:dyDescent="0.2">
      <c r="A1099" s="33">
        <v>6</v>
      </c>
      <c r="B1099" s="38" t="s">
        <v>1385</v>
      </c>
      <c r="C1099" s="33"/>
      <c r="D1099" s="33"/>
      <c r="E1099" s="33"/>
      <c r="F1099" s="33"/>
    </row>
    <row r="1100" spans="1:6" outlineLevel="1" x14ac:dyDescent="0.2">
      <c r="A1100" s="33">
        <v>7</v>
      </c>
      <c r="B1100" s="38" t="s">
        <v>1386</v>
      </c>
      <c r="C1100" s="33"/>
      <c r="D1100" s="33"/>
      <c r="E1100" s="33"/>
      <c r="F1100" s="33"/>
    </row>
    <row r="1101" spans="1:6" outlineLevel="1" x14ac:dyDescent="0.2">
      <c r="A1101" s="33">
        <v>8</v>
      </c>
      <c r="B1101" s="38" t="s">
        <v>1387</v>
      </c>
      <c r="C1101" s="33"/>
      <c r="D1101" s="33"/>
      <c r="E1101" s="33"/>
      <c r="F1101" s="33"/>
    </row>
    <row r="1102" spans="1:6" outlineLevel="1" x14ac:dyDescent="0.2">
      <c r="A1102" s="33"/>
      <c r="B1102" s="33"/>
      <c r="C1102" s="33"/>
      <c r="D1102" s="33"/>
      <c r="E1102" s="33"/>
      <c r="F1102" s="33"/>
    </row>
    <row r="1103" spans="1:6" outlineLevel="1" x14ac:dyDescent="0.2">
      <c r="A1103" s="76" t="s">
        <v>104</v>
      </c>
      <c r="B1103" s="76"/>
      <c r="C1103" s="76"/>
      <c r="D1103" s="76"/>
      <c r="E1103" s="76"/>
      <c r="F1103" s="76"/>
    </row>
    <row r="1104" spans="1:6" outlineLevel="1" x14ac:dyDescent="0.2">
      <c r="A1104" s="33">
        <v>1</v>
      </c>
      <c r="B1104" s="38" t="s">
        <v>105</v>
      </c>
      <c r="C1104" s="33"/>
      <c r="D1104" s="33"/>
      <c r="E1104" s="33"/>
      <c r="F1104" s="33"/>
    </row>
    <row r="1105" spans="1:6" outlineLevel="1" x14ac:dyDescent="0.2">
      <c r="A1105" s="33">
        <v>2</v>
      </c>
      <c r="B1105" s="38" t="s">
        <v>1381</v>
      </c>
      <c r="C1105" s="33"/>
      <c r="D1105" s="33"/>
      <c r="E1105" s="33"/>
      <c r="F1105" s="33"/>
    </row>
    <row r="1106" spans="1:6" ht="38.25" outlineLevel="1" x14ac:dyDescent="0.2">
      <c r="A1106" s="33">
        <v>3</v>
      </c>
      <c r="B1106" s="38" t="s">
        <v>1382</v>
      </c>
      <c r="C1106" s="33"/>
      <c r="D1106" s="33"/>
      <c r="E1106" s="33"/>
      <c r="F1106" s="33"/>
    </row>
    <row r="1107" spans="1:6" outlineLevel="1" x14ac:dyDescent="0.2">
      <c r="A1107" s="33">
        <v>4</v>
      </c>
      <c r="B1107" s="38" t="s">
        <v>1383</v>
      </c>
      <c r="C1107" s="33"/>
      <c r="D1107" s="33"/>
      <c r="E1107" s="33"/>
      <c r="F1107" s="33"/>
    </row>
    <row r="1108" spans="1:6" outlineLevel="1" x14ac:dyDescent="0.2">
      <c r="A1108" s="33">
        <v>5</v>
      </c>
      <c r="B1108" s="38" t="s">
        <v>1384</v>
      </c>
      <c r="C1108" s="33"/>
      <c r="D1108" s="33"/>
      <c r="E1108" s="33"/>
      <c r="F1108" s="33"/>
    </row>
    <row r="1109" spans="1:6" outlineLevel="1" x14ac:dyDescent="0.2">
      <c r="A1109" s="33">
        <v>6</v>
      </c>
      <c r="B1109" s="38" t="s">
        <v>1385</v>
      </c>
      <c r="C1109" s="33"/>
      <c r="D1109" s="33"/>
      <c r="E1109" s="33"/>
      <c r="F1109" s="33"/>
    </row>
    <row r="1110" spans="1:6" outlineLevel="1" x14ac:dyDescent="0.2">
      <c r="A1110" s="33">
        <v>7</v>
      </c>
      <c r="B1110" s="38" t="s">
        <v>1386</v>
      </c>
      <c r="C1110" s="33"/>
      <c r="D1110" s="33"/>
      <c r="E1110" s="33"/>
      <c r="F1110" s="33"/>
    </row>
    <row r="1111" spans="1:6" outlineLevel="1" x14ac:dyDescent="0.2">
      <c r="A1111" s="33">
        <v>8</v>
      </c>
      <c r="B1111" s="38" t="s">
        <v>1387</v>
      </c>
      <c r="C1111" s="33"/>
      <c r="D1111" s="33"/>
      <c r="E1111" s="33"/>
      <c r="F1111" s="33"/>
    </row>
    <row r="1112" spans="1:6" outlineLevel="1" x14ac:dyDescent="0.2">
      <c r="A1112" s="33"/>
      <c r="B1112" s="33"/>
      <c r="C1112" s="33"/>
      <c r="D1112" s="33"/>
      <c r="E1112" s="33"/>
      <c r="F1112" s="33"/>
    </row>
    <row r="1113" spans="1:6" outlineLevel="1" x14ac:dyDescent="0.2">
      <c r="A1113" s="76" t="s">
        <v>106</v>
      </c>
      <c r="B1113" s="76"/>
      <c r="C1113" s="76"/>
      <c r="D1113" s="76"/>
      <c r="E1113" s="76"/>
      <c r="F1113" s="76"/>
    </row>
    <row r="1114" spans="1:6" ht="25.5" outlineLevel="1" x14ac:dyDescent="0.2">
      <c r="A1114" s="33">
        <v>1</v>
      </c>
      <c r="B1114" s="38" t="s">
        <v>108</v>
      </c>
      <c r="C1114" s="33"/>
      <c r="D1114" s="33"/>
      <c r="E1114" s="33"/>
      <c r="F1114" s="33"/>
    </row>
    <row r="1115" spans="1:6" ht="25.5" outlineLevel="1" x14ac:dyDescent="0.2">
      <c r="A1115" s="33">
        <v>2</v>
      </c>
      <c r="B1115" s="38" t="s">
        <v>1388</v>
      </c>
      <c r="C1115" s="33"/>
      <c r="D1115" s="33"/>
      <c r="E1115" s="33"/>
      <c r="F1115" s="33"/>
    </row>
    <row r="1116" spans="1:6" ht="25.5" outlineLevel="1" x14ac:dyDescent="0.2">
      <c r="A1116" s="33">
        <v>3</v>
      </c>
      <c r="B1116" s="38" t="s">
        <v>1389</v>
      </c>
      <c r="C1116" s="33"/>
      <c r="D1116" s="33"/>
      <c r="E1116" s="33"/>
      <c r="F1116" s="33"/>
    </row>
    <row r="1117" spans="1:6" ht="25.5" outlineLevel="1" x14ac:dyDescent="0.2">
      <c r="A1117" s="33">
        <v>4</v>
      </c>
      <c r="B1117" s="38" t="s">
        <v>1390</v>
      </c>
      <c r="C1117" s="33"/>
      <c r="D1117" s="33"/>
      <c r="E1117" s="33"/>
      <c r="F1117" s="33"/>
    </row>
    <row r="1118" spans="1:6" outlineLevel="1" x14ac:dyDescent="0.2">
      <c r="A1118" s="33">
        <v>5</v>
      </c>
      <c r="B1118" s="38" t="s">
        <v>1391</v>
      </c>
      <c r="C1118" s="33"/>
      <c r="D1118" s="33"/>
      <c r="E1118" s="33"/>
      <c r="F1118" s="33"/>
    </row>
    <row r="1119" spans="1:6" outlineLevel="1" x14ac:dyDescent="0.2">
      <c r="A1119" s="33"/>
      <c r="B1119" s="33"/>
      <c r="C1119" s="33"/>
      <c r="D1119" s="33"/>
      <c r="E1119" s="33"/>
      <c r="F1119" s="33"/>
    </row>
    <row r="1120" spans="1:6" outlineLevel="1" x14ac:dyDescent="0.2">
      <c r="A1120" s="76" t="s">
        <v>109</v>
      </c>
      <c r="B1120" s="76"/>
      <c r="C1120" s="76"/>
      <c r="D1120" s="76"/>
      <c r="E1120" s="76"/>
      <c r="F1120" s="76"/>
    </row>
    <row r="1121" spans="1:6" outlineLevel="1" x14ac:dyDescent="0.2">
      <c r="A1121" s="33">
        <v>1</v>
      </c>
      <c r="B1121" s="38" t="s">
        <v>110</v>
      </c>
      <c r="C1121" s="33"/>
      <c r="D1121" s="33"/>
      <c r="E1121" s="33"/>
      <c r="F1121" s="33"/>
    </row>
    <row r="1122" spans="1:6" ht="25.5" outlineLevel="1" x14ac:dyDescent="0.2">
      <c r="A1122" s="33">
        <v>2</v>
      </c>
      <c r="B1122" s="38" t="s">
        <v>1392</v>
      </c>
      <c r="C1122" s="33"/>
      <c r="D1122" s="33"/>
      <c r="E1122" s="33"/>
      <c r="F1122" s="33"/>
    </row>
    <row r="1123" spans="1:6" outlineLevel="1" x14ac:dyDescent="0.2">
      <c r="A1123" s="33">
        <v>3</v>
      </c>
      <c r="B1123" s="38" t="s">
        <v>1393</v>
      </c>
      <c r="C1123" s="33"/>
      <c r="D1123" s="33"/>
      <c r="E1123" s="33"/>
      <c r="F1123" s="33"/>
    </row>
    <row r="1124" spans="1:6" outlineLevel="1" x14ac:dyDescent="0.2">
      <c r="A1124" s="33">
        <v>4</v>
      </c>
      <c r="B1124" s="38" t="s">
        <v>1394</v>
      </c>
      <c r="C1124" s="33"/>
      <c r="D1124" s="33"/>
      <c r="E1124" s="33"/>
      <c r="F1124" s="33"/>
    </row>
    <row r="1125" spans="1:6" ht="25.5" outlineLevel="1" x14ac:dyDescent="0.2">
      <c r="A1125" s="33">
        <v>5</v>
      </c>
      <c r="B1125" s="38" t="s">
        <v>1395</v>
      </c>
      <c r="C1125" s="33"/>
      <c r="D1125" s="33"/>
      <c r="E1125" s="33"/>
      <c r="F1125" s="33"/>
    </row>
    <row r="1126" spans="1:6" outlineLevel="1" x14ac:dyDescent="0.2">
      <c r="A1126" s="33">
        <v>6</v>
      </c>
      <c r="B1126" s="38" t="s">
        <v>1396</v>
      </c>
      <c r="C1126" s="33"/>
      <c r="D1126" s="33"/>
      <c r="E1126" s="33"/>
      <c r="F1126" s="33"/>
    </row>
    <row r="1127" spans="1:6" ht="25.5" outlineLevel="1" x14ac:dyDescent="0.2">
      <c r="A1127" s="33">
        <v>7</v>
      </c>
      <c r="B1127" s="38" t="s">
        <v>1397</v>
      </c>
      <c r="C1127" s="33"/>
      <c r="D1127" s="33"/>
      <c r="E1127" s="33"/>
      <c r="F1127" s="33"/>
    </row>
    <row r="1128" spans="1:6" ht="25.5" outlineLevel="1" x14ac:dyDescent="0.2">
      <c r="A1128" s="33">
        <v>8</v>
      </c>
      <c r="B1128" s="38" t="s">
        <v>1398</v>
      </c>
      <c r="C1128" s="33"/>
      <c r="D1128" s="33"/>
      <c r="E1128" s="33"/>
      <c r="F1128" s="33"/>
    </row>
    <row r="1129" spans="1:6" outlineLevel="1" x14ac:dyDescent="0.2">
      <c r="A1129" s="33">
        <v>9</v>
      </c>
      <c r="B1129" s="38" t="s">
        <v>1399</v>
      </c>
      <c r="C1129" s="33"/>
      <c r="D1129" s="33"/>
      <c r="E1129" s="33"/>
      <c r="F1129" s="33"/>
    </row>
    <row r="1130" spans="1:6" outlineLevel="1" x14ac:dyDescent="0.2">
      <c r="A1130" s="33"/>
      <c r="B1130" s="33"/>
      <c r="C1130" s="33"/>
      <c r="D1130" s="33"/>
      <c r="E1130" s="33"/>
      <c r="F1130" s="33"/>
    </row>
    <row r="1131" spans="1:6" outlineLevel="1" x14ac:dyDescent="0.2">
      <c r="A1131" s="76" t="s">
        <v>112</v>
      </c>
      <c r="B1131" s="76"/>
      <c r="C1131" s="76"/>
      <c r="D1131" s="76"/>
      <c r="E1131" s="76"/>
      <c r="F1131" s="76"/>
    </row>
    <row r="1132" spans="1:6" outlineLevel="1" x14ac:dyDescent="0.2">
      <c r="A1132" s="33">
        <v>1</v>
      </c>
      <c r="B1132" s="38" t="s">
        <v>113</v>
      </c>
      <c r="C1132" s="33"/>
      <c r="D1132" s="33"/>
      <c r="E1132" s="33"/>
      <c r="F1132" s="33"/>
    </row>
    <row r="1133" spans="1:6" outlineLevel="1" x14ac:dyDescent="0.2">
      <c r="A1133" s="33">
        <v>2</v>
      </c>
      <c r="B1133" s="38" t="s">
        <v>1400</v>
      </c>
      <c r="C1133" s="33"/>
      <c r="D1133" s="33"/>
      <c r="E1133" s="33"/>
      <c r="F1133" s="33"/>
    </row>
    <row r="1134" spans="1:6" outlineLevel="1" x14ac:dyDescent="0.2">
      <c r="A1134" s="33">
        <v>3</v>
      </c>
      <c r="B1134" s="38" t="s">
        <v>1401</v>
      </c>
      <c r="C1134" s="33"/>
      <c r="D1134" s="33"/>
      <c r="E1134" s="33"/>
      <c r="F1134" s="33"/>
    </row>
    <row r="1135" spans="1:6" outlineLevel="1" x14ac:dyDescent="0.2">
      <c r="A1135" s="33"/>
      <c r="B1135" s="33"/>
      <c r="C1135" s="33"/>
      <c r="D1135" s="33"/>
      <c r="E1135" s="33"/>
      <c r="F1135" s="33"/>
    </row>
    <row r="1136" spans="1:6" outlineLevel="1" x14ac:dyDescent="0.2">
      <c r="A1136" s="76" t="s">
        <v>114</v>
      </c>
      <c r="B1136" s="76"/>
      <c r="C1136" s="76"/>
      <c r="D1136" s="76"/>
      <c r="E1136" s="76"/>
      <c r="F1136" s="76"/>
    </row>
    <row r="1137" spans="1:6" outlineLevel="1" x14ac:dyDescent="0.2">
      <c r="A1137" s="33">
        <v>1</v>
      </c>
      <c r="B1137" s="38" t="s">
        <v>115</v>
      </c>
      <c r="C1137" s="33"/>
      <c r="D1137" s="33"/>
      <c r="E1137" s="33"/>
      <c r="F1137" s="33"/>
    </row>
    <row r="1138" spans="1:6" outlineLevel="1" x14ac:dyDescent="0.2">
      <c r="A1138" s="33">
        <v>2</v>
      </c>
      <c r="B1138" s="38" t="s">
        <v>1402</v>
      </c>
      <c r="C1138" s="33"/>
      <c r="D1138" s="33"/>
      <c r="E1138" s="33"/>
      <c r="F1138" s="33"/>
    </row>
    <row r="1139" spans="1:6" ht="38.25" outlineLevel="1" x14ac:dyDescent="0.2">
      <c r="A1139" s="33">
        <v>3</v>
      </c>
      <c r="B1139" s="38" t="s">
        <v>1403</v>
      </c>
      <c r="C1139" s="33"/>
      <c r="D1139" s="33"/>
      <c r="E1139" s="33"/>
      <c r="F1139" s="33"/>
    </row>
    <row r="1140" spans="1:6" outlineLevel="1" x14ac:dyDescent="0.2">
      <c r="A1140" s="33"/>
      <c r="B1140" s="33"/>
      <c r="C1140" s="33"/>
      <c r="D1140" s="33"/>
      <c r="E1140" s="33"/>
      <c r="F1140" s="33"/>
    </row>
    <row r="1141" spans="1:6" outlineLevel="1" x14ac:dyDescent="0.2">
      <c r="A1141" s="76" t="s">
        <v>116</v>
      </c>
      <c r="B1141" s="76"/>
      <c r="C1141" s="76"/>
      <c r="D1141" s="76"/>
      <c r="E1141" s="76"/>
      <c r="F1141" s="76"/>
    </row>
    <row r="1142" spans="1:6" outlineLevel="1" x14ac:dyDescent="0.2">
      <c r="A1142" s="33">
        <v>1</v>
      </c>
      <c r="B1142" s="38" t="s">
        <v>117</v>
      </c>
      <c r="C1142" s="33"/>
      <c r="D1142" s="33"/>
      <c r="E1142" s="33"/>
      <c r="F1142" s="33"/>
    </row>
    <row r="1143" spans="1:6" outlineLevel="1" x14ac:dyDescent="0.2">
      <c r="A1143" s="33">
        <v>2</v>
      </c>
      <c r="B1143" s="38" t="s">
        <v>1404</v>
      </c>
      <c r="C1143" s="33"/>
      <c r="D1143" s="33"/>
      <c r="E1143" s="33"/>
      <c r="F1143" s="33"/>
    </row>
    <row r="1144" spans="1:6" ht="38.25" outlineLevel="1" x14ac:dyDescent="0.2">
      <c r="A1144" s="33">
        <v>3</v>
      </c>
      <c r="B1144" s="38" t="s">
        <v>1405</v>
      </c>
      <c r="C1144" s="33"/>
      <c r="D1144" s="33"/>
      <c r="E1144" s="33"/>
      <c r="F1144" s="33"/>
    </row>
    <row r="1145" spans="1:6" outlineLevel="1" x14ac:dyDescent="0.2">
      <c r="A1145" s="33"/>
      <c r="B1145" s="33"/>
      <c r="C1145" s="33"/>
      <c r="D1145" s="33"/>
      <c r="E1145" s="33"/>
      <c r="F1145" s="33"/>
    </row>
    <row r="1146" spans="1:6" outlineLevel="1" x14ac:dyDescent="0.2">
      <c r="A1146" s="76" t="s">
        <v>119</v>
      </c>
      <c r="B1146" s="76"/>
      <c r="C1146" s="76"/>
      <c r="D1146" s="76"/>
      <c r="E1146" s="76"/>
      <c r="F1146" s="76"/>
    </row>
    <row r="1147" spans="1:6" outlineLevel="1" x14ac:dyDescent="0.2">
      <c r="A1147" s="33">
        <v>1</v>
      </c>
      <c r="B1147" s="38" t="s">
        <v>120</v>
      </c>
      <c r="C1147" s="33"/>
      <c r="D1147" s="33"/>
      <c r="E1147" s="33"/>
      <c r="F1147" s="33"/>
    </row>
    <row r="1148" spans="1:6" ht="25.5" outlineLevel="1" x14ac:dyDescent="0.2">
      <c r="A1148" s="33">
        <v>2</v>
      </c>
      <c r="B1148" s="38" t="s">
        <v>1406</v>
      </c>
      <c r="C1148" s="33"/>
      <c r="D1148" s="33"/>
      <c r="E1148" s="33"/>
      <c r="F1148" s="33"/>
    </row>
    <row r="1149" spans="1:6" ht="25.5" outlineLevel="1" x14ac:dyDescent="0.2">
      <c r="A1149" s="33">
        <v>3</v>
      </c>
      <c r="B1149" s="38" t="s">
        <v>1407</v>
      </c>
      <c r="C1149" s="33"/>
      <c r="D1149" s="33"/>
      <c r="E1149" s="33"/>
      <c r="F1149" s="33"/>
    </row>
    <row r="1150" spans="1:6" outlineLevel="1" x14ac:dyDescent="0.2">
      <c r="A1150" s="33"/>
      <c r="B1150" s="33"/>
      <c r="C1150" s="33"/>
      <c r="D1150" s="33"/>
      <c r="E1150" s="33"/>
      <c r="F1150" s="33"/>
    </row>
    <row r="1151" spans="1:6" outlineLevel="1" x14ac:dyDescent="0.2">
      <c r="A1151" s="76" t="s">
        <v>121</v>
      </c>
      <c r="B1151" s="76"/>
      <c r="C1151" s="76"/>
      <c r="D1151" s="76"/>
      <c r="E1151" s="76"/>
      <c r="F1151" s="76"/>
    </row>
    <row r="1152" spans="1:6" ht="25.5" outlineLevel="1" x14ac:dyDescent="0.2">
      <c r="A1152" s="33">
        <v>1</v>
      </c>
      <c r="B1152" s="38" t="s">
        <v>122</v>
      </c>
      <c r="C1152" s="33"/>
      <c r="D1152" s="33"/>
      <c r="E1152" s="33"/>
      <c r="F1152" s="33"/>
    </row>
    <row r="1153" spans="1:6" ht="25.5" outlineLevel="1" x14ac:dyDescent="0.2">
      <c r="A1153" s="33">
        <v>2</v>
      </c>
      <c r="B1153" s="38" t="s">
        <v>1408</v>
      </c>
      <c r="C1153" s="33"/>
      <c r="D1153" s="33"/>
      <c r="E1153" s="33"/>
      <c r="F1153" s="33"/>
    </row>
    <row r="1154" spans="1:6" outlineLevel="1" x14ac:dyDescent="0.2">
      <c r="A1154" s="33">
        <v>3</v>
      </c>
      <c r="B1154" s="38" t="s">
        <v>1409</v>
      </c>
      <c r="C1154" s="33"/>
      <c r="D1154" s="33"/>
      <c r="E1154" s="33"/>
      <c r="F1154" s="33"/>
    </row>
    <row r="1155" spans="1:6" outlineLevel="1" x14ac:dyDescent="0.2">
      <c r="A1155" s="33"/>
      <c r="B1155" s="33"/>
      <c r="C1155" s="33"/>
      <c r="D1155" s="33"/>
      <c r="E1155" s="33"/>
      <c r="F1155" s="33"/>
    </row>
    <row r="1156" spans="1:6" outlineLevel="1" x14ac:dyDescent="0.2">
      <c r="A1156" s="76" t="s">
        <v>124</v>
      </c>
      <c r="B1156" s="76"/>
      <c r="C1156" s="76"/>
      <c r="D1156" s="76"/>
      <c r="E1156" s="76"/>
      <c r="F1156" s="76"/>
    </row>
    <row r="1157" spans="1:6" outlineLevel="1" x14ac:dyDescent="0.2">
      <c r="A1157" s="33">
        <v>1</v>
      </c>
      <c r="B1157" s="38" t="s">
        <v>125</v>
      </c>
      <c r="C1157" s="33"/>
      <c r="D1157" s="33"/>
      <c r="E1157" s="33"/>
      <c r="F1157" s="33"/>
    </row>
    <row r="1158" spans="1:6" ht="25.5" outlineLevel="1" x14ac:dyDescent="0.2">
      <c r="A1158" s="33">
        <v>2</v>
      </c>
      <c r="B1158" s="38" t="s">
        <v>1410</v>
      </c>
      <c r="C1158" s="33"/>
      <c r="D1158" s="33"/>
      <c r="E1158" s="33"/>
      <c r="F1158" s="33"/>
    </row>
    <row r="1159" spans="1:6" ht="25.5" outlineLevel="1" x14ac:dyDescent="0.2">
      <c r="A1159" s="33">
        <v>3</v>
      </c>
      <c r="B1159" s="38" t="s">
        <v>1411</v>
      </c>
      <c r="C1159" s="33"/>
      <c r="D1159" s="33"/>
      <c r="E1159" s="33"/>
      <c r="F1159" s="33"/>
    </row>
    <row r="1160" spans="1:6" outlineLevel="1" x14ac:dyDescent="0.2">
      <c r="A1160" s="33"/>
      <c r="B1160" s="33"/>
      <c r="C1160" s="33"/>
      <c r="D1160" s="33"/>
      <c r="E1160" s="33"/>
      <c r="F1160" s="33"/>
    </row>
    <row r="1161" spans="1:6" outlineLevel="1" x14ac:dyDescent="0.2">
      <c r="A1161" s="76" t="s">
        <v>126</v>
      </c>
      <c r="B1161" s="76"/>
      <c r="C1161" s="76"/>
      <c r="D1161" s="76"/>
      <c r="E1161" s="76"/>
      <c r="F1161" s="76"/>
    </row>
    <row r="1162" spans="1:6" outlineLevel="1" x14ac:dyDescent="0.2">
      <c r="A1162" s="33">
        <v>1</v>
      </c>
      <c r="B1162" s="38" t="s">
        <v>127</v>
      </c>
      <c r="C1162" s="33"/>
      <c r="D1162" s="33"/>
      <c r="E1162" s="33"/>
      <c r="F1162" s="33"/>
    </row>
    <row r="1163" spans="1:6" outlineLevel="1" x14ac:dyDescent="0.2">
      <c r="A1163" s="33">
        <v>2</v>
      </c>
      <c r="B1163" s="38" t="s">
        <v>1412</v>
      </c>
      <c r="C1163" s="33"/>
      <c r="D1163" s="33"/>
      <c r="E1163" s="33"/>
      <c r="F1163" s="33"/>
    </row>
    <row r="1164" spans="1:6" ht="25.5" outlineLevel="1" x14ac:dyDescent="0.2">
      <c r="A1164" s="33">
        <v>3</v>
      </c>
      <c r="B1164" s="38" t="s">
        <v>1413</v>
      </c>
      <c r="C1164" s="33"/>
      <c r="D1164" s="33"/>
      <c r="E1164" s="33"/>
      <c r="F1164" s="33"/>
    </row>
    <row r="1165" spans="1:6" outlineLevel="1" x14ac:dyDescent="0.2">
      <c r="A1165" s="33">
        <v>4</v>
      </c>
      <c r="B1165" s="38" t="s">
        <v>1414</v>
      </c>
      <c r="C1165" s="33"/>
      <c r="D1165" s="33"/>
      <c r="E1165" s="33"/>
      <c r="F1165" s="33"/>
    </row>
    <row r="1166" spans="1:6" ht="25.5" outlineLevel="1" x14ac:dyDescent="0.2">
      <c r="A1166" s="33">
        <v>5</v>
      </c>
      <c r="B1166" s="38" t="s">
        <v>1415</v>
      </c>
      <c r="C1166" s="33"/>
      <c r="D1166" s="33"/>
      <c r="E1166" s="33"/>
      <c r="F1166" s="33"/>
    </row>
    <row r="1167" spans="1:6" ht="25.5" outlineLevel="1" x14ac:dyDescent="0.2">
      <c r="A1167" s="33">
        <v>6</v>
      </c>
      <c r="B1167" s="38" t="s">
        <v>1416</v>
      </c>
      <c r="C1167" s="33"/>
      <c r="D1167" s="33"/>
      <c r="E1167" s="33"/>
      <c r="F1167" s="33"/>
    </row>
    <row r="1168" spans="1:6" ht="25.5" outlineLevel="1" x14ac:dyDescent="0.2">
      <c r="A1168" s="33">
        <v>7</v>
      </c>
      <c r="B1168" s="38" t="s">
        <v>1417</v>
      </c>
      <c r="C1168" s="33"/>
      <c r="D1168" s="33"/>
      <c r="E1168" s="33"/>
      <c r="F1168" s="33"/>
    </row>
    <row r="1169" spans="1:6" outlineLevel="1" x14ac:dyDescent="0.2">
      <c r="A1169" s="33"/>
      <c r="B1169" s="33"/>
      <c r="C1169" s="33"/>
      <c r="D1169" s="33"/>
      <c r="E1169" s="33"/>
      <c r="F1169" s="33"/>
    </row>
    <row r="1170" spans="1:6" outlineLevel="1" x14ac:dyDescent="0.2">
      <c r="A1170" s="76" t="s">
        <v>128</v>
      </c>
      <c r="B1170" s="76"/>
      <c r="C1170" s="76"/>
      <c r="D1170" s="76"/>
      <c r="E1170" s="76"/>
      <c r="F1170" s="76"/>
    </row>
    <row r="1171" spans="1:6" outlineLevel="1" x14ac:dyDescent="0.2">
      <c r="A1171" s="33">
        <v>1</v>
      </c>
      <c r="B1171" s="38" t="s">
        <v>129</v>
      </c>
      <c r="C1171" s="33"/>
      <c r="D1171" s="33"/>
      <c r="E1171" s="33"/>
      <c r="F1171" s="33"/>
    </row>
    <row r="1172" spans="1:6" ht="25.5" outlineLevel="1" x14ac:dyDescent="0.2">
      <c r="A1172" s="33">
        <v>2</v>
      </c>
      <c r="B1172" s="38" t="s">
        <v>1418</v>
      </c>
      <c r="C1172" s="33"/>
      <c r="D1172" s="33"/>
      <c r="E1172" s="33"/>
      <c r="F1172" s="33"/>
    </row>
    <row r="1173" spans="1:6" ht="25.5" outlineLevel="1" x14ac:dyDescent="0.2">
      <c r="A1173" s="33">
        <v>3</v>
      </c>
      <c r="B1173" s="38" t="s">
        <v>1419</v>
      </c>
      <c r="C1173" s="33"/>
      <c r="D1173" s="33"/>
      <c r="E1173" s="33"/>
      <c r="F1173" s="33"/>
    </row>
    <row r="1174" spans="1:6" ht="38.25" outlineLevel="1" x14ac:dyDescent="0.2">
      <c r="A1174" s="33">
        <v>4</v>
      </c>
      <c r="B1174" s="38" t="s">
        <v>1420</v>
      </c>
      <c r="C1174" s="33"/>
      <c r="D1174" s="33"/>
      <c r="E1174" s="33"/>
      <c r="F1174" s="33"/>
    </row>
    <row r="1175" spans="1:6" ht="38.25" outlineLevel="1" x14ac:dyDescent="0.2">
      <c r="A1175" s="33">
        <v>5</v>
      </c>
      <c r="B1175" s="38" t="s">
        <v>1421</v>
      </c>
      <c r="C1175" s="33"/>
      <c r="D1175" s="33"/>
      <c r="E1175" s="33"/>
      <c r="F1175" s="33"/>
    </row>
    <row r="1176" spans="1:6" outlineLevel="1" x14ac:dyDescent="0.2">
      <c r="A1176" s="33"/>
      <c r="B1176" s="33"/>
      <c r="C1176" s="33"/>
      <c r="D1176" s="33"/>
      <c r="E1176" s="33"/>
      <c r="F1176" s="33"/>
    </row>
    <row r="1177" spans="1:6" outlineLevel="1" x14ac:dyDescent="0.2">
      <c r="A1177" s="76" t="s">
        <v>130</v>
      </c>
      <c r="B1177" s="76"/>
      <c r="C1177" s="76"/>
      <c r="D1177" s="76"/>
      <c r="E1177" s="76"/>
      <c r="F1177" s="76"/>
    </row>
    <row r="1178" spans="1:6" ht="25.5" outlineLevel="1" x14ac:dyDescent="0.2">
      <c r="A1178" s="33">
        <v>1</v>
      </c>
      <c r="B1178" s="38" t="s">
        <v>131</v>
      </c>
      <c r="C1178" s="33"/>
      <c r="D1178" s="33"/>
      <c r="E1178" s="33"/>
      <c r="F1178" s="33"/>
    </row>
    <row r="1179" spans="1:6" ht="25.5" outlineLevel="1" x14ac:dyDescent="0.2">
      <c r="A1179" s="33">
        <v>2</v>
      </c>
      <c r="B1179" s="38" t="s">
        <v>1422</v>
      </c>
      <c r="C1179" s="33"/>
      <c r="D1179" s="33"/>
      <c r="E1179" s="33"/>
      <c r="F1179" s="33"/>
    </row>
    <row r="1180" spans="1:6" ht="38.25" outlineLevel="1" x14ac:dyDescent="0.2">
      <c r="A1180" s="33">
        <v>3</v>
      </c>
      <c r="B1180" s="38" t="s">
        <v>1423</v>
      </c>
      <c r="C1180" s="33"/>
      <c r="D1180" s="33"/>
      <c r="E1180" s="33"/>
      <c r="F1180" s="33"/>
    </row>
    <row r="1181" spans="1:6" ht="25.5" outlineLevel="1" x14ac:dyDescent="0.2">
      <c r="A1181" s="33">
        <v>4</v>
      </c>
      <c r="B1181" s="38" t="s">
        <v>1424</v>
      </c>
      <c r="C1181" s="33"/>
      <c r="D1181" s="33"/>
      <c r="E1181" s="33"/>
      <c r="F1181" s="33"/>
    </row>
    <row r="1182" spans="1:6" outlineLevel="1" x14ac:dyDescent="0.2">
      <c r="A1182" s="33"/>
      <c r="B1182" s="33"/>
      <c r="C1182" s="33"/>
      <c r="D1182" s="33"/>
      <c r="E1182" s="33"/>
      <c r="F1182" s="33"/>
    </row>
    <row r="1183" spans="1:6" outlineLevel="1" x14ac:dyDescent="0.2">
      <c r="A1183" s="76" t="s">
        <v>133</v>
      </c>
      <c r="B1183" s="76"/>
      <c r="C1183" s="76"/>
      <c r="D1183" s="76"/>
      <c r="E1183" s="76"/>
      <c r="F1183" s="76"/>
    </row>
    <row r="1184" spans="1:6" outlineLevel="1" x14ac:dyDescent="0.2">
      <c r="A1184" s="33">
        <v>1</v>
      </c>
      <c r="B1184" s="38" t="s">
        <v>135</v>
      </c>
      <c r="C1184" s="33"/>
      <c r="D1184" s="33"/>
      <c r="E1184" s="33"/>
      <c r="F1184" s="33"/>
    </row>
    <row r="1185" spans="1:6" outlineLevel="1" x14ac:dyDescent="0.2">
      <c r="A1185" s="33">
        <v>2</v>
      </c>
      <c r="B1185" s="38" t="s">
        <v>1425</v>
      </c>
      <c r="C1185" s="33"/>
      <c r="D1185" s="33"/>
      <c r="E1185" s="33"/>
      <c r="F1185" s="33"/>
    </row>
    <row r="1186" spans="1:6" ht="25.5" outlineLevel="1" x14ac:dyDescent="0.2">
      <c r="A1186" s="33">
        <v>3</v>
      </c>
      <c r="B1186" s="38" t="s">
        <v>1426</v>
      </c>
      <c r="C1186" s="33"/>
      <c r="D1186" s="33"/>
      <c r="E1186" s="33"/>
      <c r="F1186" s="33"/>
    </row>
    <row r="1187" spans="1:6" ht="25.5" outlineLevel="1" x14ac:dyDescent="0.2">
      <c r="A1187" s="33">
        <v>4</v>
      </c>
      <c r="B1187" s="38" t="s">
        <v>1427</v>
      </c>
      <c r="C1187" s="33"/>
      <c r="D1187" s="33"/>
      <c r="E1187" s="33"/>
      <c r="F1187" s="33"/>
    </row>
    <row r="1188" spans="1:6" ht="38.25" outlineLevel="1" x14ac:dyDescent="0.2">
      <c r="A1188" s="33">
        <v>5</v>
      </c>
      <c r="B1188" s="38" t="s">
        <v>1428</v>
      </c>
      <c r="C1188" s="33"/>
      <c r="D1188" s="33"/>
      <c r="E1188" s="33"/>
      <c r="F1188" s="33"/>
    </row>
    <row r="1189" spans="1:6" ht="28.5" outlineLevel="1" x14ac:dyDescent="0.2">
      <c r="A1189" s="33">
        <v>6</v>
      </c>
      <c r="B1189" s="39" t="s">
        <v>1429</v>
      </c>
      <c r="C1189" s="33"/>
      <c r="D1189" s="33"/>
      <c r="E1189" s="33"/>
      <c r="F1189" s="33"/>
    </row>
    <row r="1190" spans="1:6" outlineLevel="1" x14ac:dyDescent="0.2">
      <c r="A1190" s="33"/>
      <c r="B1190" s="33"/>
      <c r="C1190" s="33"/>
      <c r="D1190" s="33"/>
      <c r="E1190" s="33"/>
      <c r="F1190" s="33"/>
    </row>
    <row r="1191" spans="1:6" outlineLevel="1" x14ac:dyDescent="0.2">
      <c r="A1191" s="76" t="s">
        <v>136</v>
      </c>
      <c r="B1191" s="76"/>
      <c r="C1191" s="76"/>
      <c r="D1191" s="76"/>
      <c r="E1191" s="76"/>
      <c r="F1191" s="76"/>
    </row>
    <row r="1192" spans="1:6" ht="25.5" outlineLevel="1" x14ac:dyDescent="0.2">
      <c r="A1192" s="33">
        <v>1</v>
      </c>
      <c r="B1192" s="38" t="s">
        <v>138</v>
      </c>
      <c r="C1192" s="33"/>
      <c r="D1192" s="33"/>
      <c r="E1192" s="33"/>
      <c r="F1192" s="33"/>
    </row>
    <row r="1193" spans="1:6" outlineLevel="1" x14ac:dyDescent="0.2">
      <c r="A1193" s="33">
        <v>2</v>
      </c>
      <c r="B1193" s="38" t="s">
        <v>1430</v>
      </c>
      <c r="C1193" s="33"/>
      <c r="D1193" s="33"/>
      <c r="E1193" s="33"/>
      <c r="F1193" s="33"/>
    </row>
    <row r="1194" spans="1:6" ht="25.5" outlineLevel="1" x14ac:dyDescent="0.2">
      <c r="A1194" s="33">
        <v>3</v>
      </c>
      <c r="B1194" s="38" t="s">
        <v>1431</v>
      </c>
      <c r="C1194" s="33"/>
      <c r="D1194" s="33"/>
      <c r="E1194" s="33"/>
      <c r="F1194" s="33"/>
    </row>
    <row r="1195" spans="1:6" ht="25.5" outlineLevel="1" x14ac:dyDescent="0.2">
      <c r="A1195" s="33">
        <v>4</v>
      </c>
      <c r="B1195" s="38" t="s">
        <v>1432</v>
      </c>
      <c r="C1195" s="33"/>
      <c r="D1195" s="33"/>
      <c r="E1195" s="33"/>
      <c r="F1195" s="33"/>
    </row>
    <row r="1196" spans="1:6" outlineLevel="1" x14ac:dyDescent="0.2">
      <c r="A1196" s="33"/>
      <c r="B1196" s="33"/>
      <c r="C1196" s="33"/>
      <c r="D1196" s="33"/>
      <c r="E1196" s="33"/>
      <c r="F1196" s="33"/>
    </row>
    <row r="1197" spans="1:6" outlineLevel="1" x14ac:dyDescent="0.2">
      <c r="A1197" s="76" t="s">
        <v>139</v>
      </c>
      <c r="B1197" s="76"/>
      <c r="C1197" s="76"/>
      <c r="D1197" s="76"/>
      <c r="E1197" s="76"/>
      <c r="F1197" s="76"/>
    </row>
    <row r="1198" spans="1:6" outlineLevel="1" x14ac:dyDescent="0.2">
      <c r="A1198" s="33">
        <v>1</v>
      </c>
      <c r="B1198" s="38" t="s">
        <v>140</v>
      </c>
      <c r="C1198" s="33"/>
      <c r="D1198" s="33"/>
      <c r="E1198" s="33"/>
      <c r="F1198" s="33"/>
    </row>
    <row r="1199" spans="1:6" outlineLevel="1" x14ac:dyDescent="0.2">
      <c r="A1199" s="33">
        <v>2</v>
      </c>
      <c r="B1199" s="38" t="s">
        <v>1433</v>
      </c>
      <c r="C1199" s="33"/>
      <c r="D1199" s="33"/>
      <c r="E1199" s="33"/>
      <c r="F1199" s="33"/>
    </row>
    <row r="1200" spans="1:6" ht="25.5" outlineLevel="1" x14ac:dyDescent="0.2">
      <c r="A1200" s="33">
        <v>3</v>
      </c>
      <c r="B1200" s="38" t="s">
        <v>1434</v>
      </c>
      <c r="C1200" s="33"/>
      <c r="D1200" s="33"/>
      <c r="E1200" s="33"/>
      <c r="F1200" s="33"/>
    </row>
    <row r="1201" spans="1:6" outlineLevel="1" x14ac:dyDescent="0.2">
      <c r="A1201" s="33"/>
      <c r="B1201" s="33"/>
      <c r="C1201" s="33"/>
      <c r="D1201" s="33"/>
      <c r="E1201" s="33"/>
      <c r="F1201" s="33"/>
    </row>
    <row r="1202" spans="1:6" outlineLevel="1" x14ac:dyDescent="0.2">
      <c r="A1202" s="76" t="s">
        <v>141</v>
      </c>
      <c r="B1202" s="76"/>
      <c r="C1202" s="76"/>
      <c r="D1202" s="76"/>
      <c r="E1202" s="76"/>
      <c r="F1202" s="76"/>
    </row>
    <row r="1203" spans="1:6" ht="25.5" outlineLevel="1" x14ac:dyDescent="0.2">
      <c r="A1203" s="33">
        <v>1</v>
      </c>
      <c r="B1203" s="38" t="s">
        <v>142</v>
      </c>
      <c r="C1203" s="33"/>
      <c r="D1203" s="33"/>
      <c r="E1203" s="33"/>
      <c r="F1203" s="33"/>
    </row>
    <row r="1204" spans="1:6" outlineLevel="1" x14ac:dyDescent="0.2">
      <c r="A1204" s="33">
        <v>2</v>
      </c>
      <c r="B1204" s="38" t="s">
        <v>1435</v>
      </c>
      <c r="C1204" s="33"/>
      <c r="D1204" s="33"/>
      <c r="E1204" s="33"/>
      <c r="F1204" s="33"/>
    </row>
    <row r="1205" spans="1:6" ht="25.5" outlineLevel="1" x14ac:dyDescent="0.2">
      <c r="A1205" s="33">
        <v>3</v>
      </c>
      <c r="B1205" s="38" t="s">
        <v>1436</v>
      </c>
      <c r="C1205" s="33"/>
      <c r="D1205" s="33"/>
      <c r="E1205" s="33"/>
      <c r="F1205" s="33"/>
    </row>
    <row r="1206" spans="1:6" outlineLevel="1" x14ac:dyDescent="0.2">
      <c r="A1206" s="33"/>
      <c r="B1206" s="33"/>
      <c r="C1206" s="33"/>
      <c r="D1206" s="33"/>
      <c r="E1206" s="33"/>
      <c r="F1206" s="33"/>
    </row>
    <row r="1207" spans="1:6" outlineLevel="1" x14ac:dyDescent="0.2">
      <c r="A1207" s="76" t="s">
        <v>143</v>
      </c>
      <c r="B1207" s="76"/>
      <c r="C1207" s="76"/>
      <c r="D1207" s="76"/>
      <c r="E1207" s="76"/>
      <c r="F1207" s="76"/>
    </row>
    <row r="1208" spans="1:6" outlineLevel="1" x14ac:dyDescent="0.2">
      <c r="A1208" s="33">
        <v>1</v>
      </c>
      <c r="B1208" s="38" t="s">
        <v>144</v>
      </c>
      <c r="C1208" s="33"/>
      <c r="D1208" s="33"/>
      <c r="E1208" s="33"/>
      <c r="F1208" s="33"/>
    </row>
    <row r="1209" spans="1:6" outlineLevel="1" x14ac:dyDescent="0.2">
      <c r="A1209" s="33">
        <v>2</v>
      </c>
      <c r="B1209" s="38" t="s">
        <v>1437</v>
      </c>
      <c r="C1209" s="33"/>
      <c r="D1209" s="33"/>
      <c r="E1209" s="33"/>
      <c r="F1209" s="33"/>
    </row>
    <row r="1210" spans="1:6" ht="25.5" outlineLevel="1" x14ac:dyDescent="0.2">
      <c r="A1210" s="33">
        <v>3</v>
      </c>
      <c r="B1210" s="38" t="s">
        <v>1438</v>
      </c>
      <c r="C1210" s="33"/>
      <c r="D1210" s="33"/>
      <c r="E1210" s="33"/>
      <c r="F1210" s="33"/>
    </row>
    <row r="1211" spans="1:6" outlineLevel="1" x14ac:dyDescent="0.2">
      <c r="A1211" s="33">
        <v>4</v>
      </c>
      <c r="B1211" s="38" t="s">
        <v>1439</v>
      </c>
      <c r="C1211" s="33"/>
      <c r="D1211" s="33"/>
      <c r="E1211" s="33"/>
      <c r="F1211" s="33"/>
    </row>
    <row r="1212" spans="1:6" outlineLevel="1" x14ac:dyDescent="0.2">
      <c r="A1212" s="33"/>
      <c r="B1212" s="33"/>
      <c r="C1212" s="33"/>
      <c r="D1212" s="33"/>
      <c r="E1212" s="33"/>
      <c r="F1212" s="33"/>
    </row>
    <row r="1213" spans="1:6" outlineLevel="1" x14ac:dyDescent="0.2">
      <c r="A1213" s="76" t="s">
        <v>145</v>
      </c>
      <c r="B1213" s="76"/>
      <c r="C1213" s="76"/>
      <c r="D1213" s="76"/>
      <c r="E1213" s="76"/>
      <c r="F1213" s="76"/>
    </row>
    <row r="1214" spans="1:6" outlineLevel="1" x14ac:dyDescent="0.2">
      <c r="A1214" s="33">
        <v>1</v>
      </c>
      <c r="B1214" s="38" t="s">
        <v>146</v>
      </c>
      <c r="C1214" s="33"/>
      <c r="D1214" s="33"/>
      <c r="E1214" s="33"/>
      <c r="F1214" s="33"/>
    </row>
    <row r="1215" spans="1:6" outlineLevel="1" x14ac:dyDescent="0.2">
      <c r="A1215" s="33">
        <v>2</v>
      </c>
      <c r="B1215" s="38" t="s">
        <v>1440</v>
      </c>
      <c r="C1215" s="33"/>
      <c r="D1215" s="33"/>
      <c r="E1215" s="33"/>
      <c r="F1215" s="33"/>
    </row>
    <row r="1216" spans="1:6" ht="25.5" outlineLevel="1" x14ac:dyDescent="0.2">
      <c r="A1216" s="33">
        <v>3</v>
      </c>
      <c r="B1216" s="38" t="s">
        <v>1441</v>
      </c>
      <c r="C1216" s="33"/>
      <c r="D1216" s="33"/>
      <c r="E1216" s="33"/>
      <c r="F1216" s="33"/>
    </row>
    <row r="1217" spans="1:6" outlineLevel="1" x14ac:dyDescent="0.2">
      <c r="A1217" s="33"/>
      <c r="B1217" s="33"/>
      <c r="C1217" s="33"/>
      <c r="D1217" s="33"/>
      <c r="E1217" s="33"/>
      <c r="F1217" s="33"/>
    </row>
    <row r="1218" spans="1:6" outlineLevel="1" x14ac:dyDescent="0.2">
      <c r="A1218" s="76" t="s">
        <v>147</v>
      </c>
      <c r="B1218" s="76"/>
      <c r="C1218" s="76"/>
      <c r="D1218" s="76"/>
      <c r="E1218" s="76"/>
      <c r="F1218" s="76"/>
    </row>
    <row r="1219" spans="1:6" ht="25.5" outlineLevel="1" x14ac:dyDescent="0.2">
      <c r="A1219" s="33">
        <v>1</v>
      </c>
      <c r="B1219" s="38" t="s">
        <v>149</v>
      </c>
      <c r="C1219" s="33"/>
      <c r="D1219" s="33"/>
      <c r="E1219" s="33"/>
      <c r="F1219" s="33"/>
    </row>
    <row r="1220" spans="1:6" ht="25.5" outlineLevel="1" x14ac:dyDescent="0.2">
      <c r="A1220" s="33">
        <v>2</v>
      </c>
      <c r="B1220" s="38" t="s">
        <v>1442</v>
      </c>
      <c r="C1220" s="33"/>
      <c r="D1220" s="33"/>
      <c r="E1220" s="33"/>
      <c r="F1220" s="33"/>
    </row>
    <row r="1221" spans="1:6" ht="38.25" outlineLevel="1" x14ac:dyDescent="0.2">
      <c r="A1221" s="33">
        <v>3</v>
      </c>
      <c r="B1221" s="38" t="s">
        <v>1443</v>
      </c>
      <c r="C1221" s="33"/>
      <c r="D1221" s="33"/>
      <c r="E1221" s="33"/>
      <c r="F1221" s="33"/>
    </row>
    <row r="1222" spans="1:6" ht="25.5" outlineLevel="1" x14ac:dyDescent="0.2">
      <c r="A1222" s="33">
        <v>4</v>
      </c>
      <c r="B1222" s="38" t="s">
        <v>1444</v>
      </c>
      <c r="C1222" s="33"/>
      <c r="D1222" s="33"/>
      <c r="E1222" s="33"/>
      <c r="F1222" s="33"/>
    </row>
    <row r="1223" spans="1:6" ht="38.25" outlineLevel="1" x14ac:dyDescent="0.2">
      <c r="A1223" s="33">
        <v>5</v>
      </c>
      <c r="B1223" s="38" t="s">
        <v>1445</v>
      </c>
      <c r="C1223" s="33"/>
      <c r="D1223" s="33"/>
      <c r="E1223" s="33"/>
      <c r="F1223" s="33"/>
    </row>
    <row r="1224" spans="1:6" ht="25.5" outlineLevel="1" x14ac:dyDescent="0.2">
      <c r="A1224" s="33">
        <v>6</v>
      </c>
      <c r="B1224" s="38" t="s">
        <v>1446</v>
      </c>
      <c r="C1224" s="33"/>
      <c r="D1224" s="33"/>
      <c r="E1224" s="33"/>
      <c r="F1224" s="33"/>
    </row>
    <row r="1225" spans="1:6" outlineLevel="1" x14ac:dyDescent="0.2">
      <c r="A1225" s="33"/>
      <c r="B1225" s="33"/>
      <c r="C1225" s="33"/>
      <c r="D1225" s="33"/>
      <c r="E1225" s="33"/>
      <c r="F1225" s="33"/>
    </row>
    <row r="1226" spans="1:6" outlineLevel="1" x14ac:dyDescent="0.2">
      <c r="A1226" s="76" t="s">
        <v>150</v>
      </c>
      <c r="B1226" s="76"/>
      <c r="C1226" s="76"/>
      <c r="D1226" s="76"/>
      <c r="E1226" s="76"/>
      <c r="F1226" s="76"/>
    </row>
    <row r="1227" spans="1:6" outlineLevel="1" x14ac:dyDescent="0.2">
      <c r="A1227" s="33">
        <v>1</v>
      </c>
      <c r="B1227" s="38" t="s">
        <v>152</v>
      </c>
      <c r="C1227" s="33"/>
      <c r="D1227" s="33"/>
      <c r="E1227" s="33"/>
      <c r="F1227" s="33"/>
    </row>
    <row r="1228" spans="1:6" ht="25.5" outlineLevel="1" x14ac:dyDescent="0.2">
      <c r="A1228" s="33">
        <v>2</v>
      </c>
      <c r="B1228" s="38" t="s">
        <v>1447</v>
      </c>
      <c r="C1228" s="33"/>
      <c r="D1228" s="33"/>
      <c r="E1228" s="33"/>
      <c r="F1228" s="33"/>
    </row>
    <row r="1229" spans="1:6" ht="25.5" outlineLevel="1" x14ac:dyDescent="0.2">
      <c r="A1229" s="33">
        <v>3</v>
      </c>
      <c r="B1229" s="38" t="s">
        <v>1448</v>
      </c>
      <c r="C1229" s="33"/>
      <c r="D1229" s="33"/>
      <c r="E1229" s="33"/>
      <c r="F1229" s="33"/>
    </row>
    <row r="1230" spans="1:6" ht="25.5" outlineLevel="1" x14ac:dyDescent="0.2">
      <c r="A1230" s="33">
        <v>4</v>
      </c>
      <c r="B1230" s="38" t="s">
        <v>1449</v>
      </c>
      <c r="C1230" s="33"/>
      <c r="D1230" s="33"/>
      <c r="E1230" s="33"/>
      <c r="F1230" s="33"/>
    </row>
    <row r="1231" spans="1:6" outlineLevel="1" x14ac:dyDescent="0.2">
      <c r="A1231" s="33"/>
      <c r="B1231" s="33"/>
      <c r="C1231" s="33"/>
      <c r="D1231" s="33"/>
      <c r="E1231" s="33"/>
      <c r="F1231" s="33"/>
    </row>
    <row r="1232" spans="1:6" outlineLevel="1" x14ac:dyDescent="0.2">
      <c r="A1232" s="76" t="s">
        <v>153</v>
      </c>
      <c r="B1232" s="76"/>
      <c r="C1232" s="76"/>
      <c r="D1232" s="76"/>
      <c r="E1232" s="76"/>
      <c r="F1232" s="76"/>
    </row>
    <row r="1233" spans="1:6" outlineLevel="1" x14ac:dyDescent="0.2">
      <c r="A1233" s="33">
        <v>1</v>
      </c>
      <c r="B1233" s="38" t="s">
        <v>154</v>
      </c>
      <c r="C1233" s="33"/>
      <c r="D1233" s="33"/>
      <c r="E1233" s="33"/>
      <c r="F1233" s="33"/>
    </row>
    <row r="1234" spans="1:6" ht="25.5" outlineLevel="1" x14ac:dyDescent="0.2">
      <c r="A1234" s="33">
        <v>2</v>
      </c>
      <c r="B1234" s="38" t="s">
        <v>1450</v>
      </c>
      <c r="C1234" s="33"/>
      <c r="D1234" s="33"/>
      <c r="E1234" s="33"/>
      <c r="F1234" s="33"/>
    </row>
    <row r="1235" spans="1:6" ht="25.5" outlineLevel="1" x14ac:dyDescent="0.2">
      <c r="A1235" s="33">
        <v>3</v>
      </c>
      <c r="B1235" s="38" t="s">
        <v>1451</v>
      </c>
      <c r="C1235" s="33"/>
      <c r="D1235" s="33"/>
      <c r="E1235" s="33"/>
      <c r="F1235" s="33"/>
    </row>
    <row r="1236" spans="1:6" ht="25.5" outlineLevel="1" x14ac:dyDescent="0.2">
      <c r="A1236" s="33">
        <v>4</v>
      </c>
      <c r="B1236" s="38" t="s">
        <v>1452</v>
      </c>
      <c r="C1236" s="33"/>
      <c r="D1236" s="33"/>
      <c r="E1236" s="33"/>
      <c r="F1236" s="33"/>
    </row>
    <row r="1237" spans="1:6" outlineLevel="1" x14ac:dyDescent="0.2">
      <c r="A1237" s="33"/>
      <c r="B1237" s="33"/>
      <c r="C1237" s="33"/>
      <c r="D1237" s="33"/>
      <c r="E1237" s="33"/>
      <c r="F1237" s="33"/>
    </row>
    <row r="1238" spans="1:6" outlineLevel="1" x14ac:dyDescent="0.2">
      <c r="A1238" s="76" t="s">
        <v>156</v>
      </c>
      <c r="B1238" s="76"/>
      <c r="C1238" s="76"/>
      <c r="D1238" s="76"/>
      <c r="E1238" s="76"/>
      <c r="F1238" s="76"/>
    </row>
    <row r="1239" spans="1:6" ht="25.5" outlineLevel="1" x14ac:dyDescent="0.2">
      <c r="A1239" s="33">
        <v>1</v>
      </c>
      <c r="B1239" s="38" t="s">
        <v>157</v>
      </c>
      <c r="C1239" s="33"/>
      <c r="D1239" s="33"/>
      <c r="E1239" s="33"/>
      <c r="F1239" s="33"/>
    </row>
    <row r="1240" spans="1:6" ht="25.5" outlineLevel="1" x14ac:dyDescent="0.2">
      <c r="A1240" s="33">
        <v>2</v>
      </c>
      <c r="B1240" s="38" t="s">
        <v>1453</v>
      </c>
      <c r="C1240" s="33"/>
      <c r="D1240" s="33"/>
      <c r="E1240" s="33"/>
      <c r="F1240" s="33"/>
    </row>
    <row r="1241" spans="1:6" ht="25.5" outlineLevel="1" x14ac:dyDescent="0.2">
      <c r="A1241" s="33">
        <v>3</v>
      </c>
      <c r="B1241" s="38" t="s">
        <v>1454</v>
      </c>
      <c r="C1241" s="33"/>
      <c r="D1241" s="33"/>
      <c r="E1241" s="33"/>
      <c r="F1241" s="33"/>
    </row>
    <row r="1242" spans="1:6" outlineLevel="1" x14ac:dyDescent="0.2">
      <c r="A1242" s="33"/>
      <c r="B1242" s="33"/>
      <c r="C1242" s="33"/>
      <c r="D1242" s="33"/>
      <c r="E1242" s="33"/>
      <c r="F1242" s="33"/>
    </row>
    <row r="1243" spans="1:6" outlineLevel="1" x14ac:dyDescent="0.2">
      <c r="A1243" s="76" t="s">
        <v>158</v>
      </c>
      <c r="B1243" s="76"/>
      <c r="C1243" s="76"/>
      <c r="D1243" s="76"/>
      <c r="E1243" s="76"/>
      <c r="F1243" s="76"/>
    </row>
    <row r="1244" spans="1:6" ht="25.5" outlineLevel="1" x14ac:dyDescent="0.2">
      <c r="A1244" s="33">
        <v>1</v>
      </c>
      <c r="B1244" s="38" t="s">
        <v>159</v>
      </c>
      <c r="C1244" s="33"/>
      <c r="D1244" s="33"/>
      <c r="E1244" s="33"/>
      <c r="F1244" s="33"/>
    </row>
    <row r="1245" spans="1:6" outlineLevel="1" x14ac:dyDescent="0.2">
      <c r="A1245" s="33">
        <v>2</v>
      </c>
      <c r="B1245" s="38" t="s">
        <v>1455</v>
      </c>
      <c r="C1245" s="33"/>
      <c r="D1245" s="33"/>
      <c r="E1245" s="33"/>
      <c r="F1245" s="33"/>
    </row>
    <row r="1246" spans="1:6" ht="25.5" outlineLevel="1" x14ac:dyDescent="0.2">
      <c r="A1246" s="33">
        <v>3</v>
      </c>
      <c r="B1246" s="38" t="s">
        <v>1456</v>
      </c>
      <c r="C1246" s="33"/>
      <c r="D1246" s="33"/>
      <c r="E1246" s="33"/>
      <c r="F1246" s="33"/>
    </row>
    <row r="1247" spans="1:6" outlineLevel="1" x14ac:dyDescent="0.2">
      <c r="A1247" s="33"/>
      <c r="B1247" s="33"/>
      <c r="C1247" s="33"/>
      <c r="D1247" s="33"/>
      <c r="E1247" s="33"/>
      <c r="F1247" s="33"/>
    </row>
    <row r="1248" spans="1:6" outlineLevel="1" x14ac:dyDescent="0.2">
      <c r="A1248" s="76" t="s">
        <v>160</v>
      </c>
      <c r="B1248" s="76"/>
      <c r="C1248" s="76"/>
      <c r="D1248" s="76"/>
      <c r="E1248" s="76"/>
      <c r="F1248" s="76"/>
    </row>
    <row r="1249" spans="1:6" ht="38.25" outlineLevel="1" x14ac:dyDescent="0.2">
      <c r="A1249" s="33">
        <v>1</v>
      </c>
      <c r="B1249" s="38" t="s">
        <v>161</v>
      </c>
      <c r="C1249" s="33"/>
      <c r="D1249" s="33"/>
      <c r="E1249" s="33"/>
      <c r="F1249" s="33"/>
    </row>
    <row r="1250" spans="1:6" ht="25.5" outlineLevel="1" x14ac:dyDescent="0.2">
      <c r="A1250" s="33">
        <v>2</v>
      </c>
      <c r="B1250" s="38" t="s">
        <v>1457</v>
      </c>
      <c r="C1250" s="33"/>
      <c r="D1250" s="33"/>
      <c r="E1250" s="33"/>
      <c r="F1250" s="33"/>
    </row>
    <row r="1251" spans="1:6" ht="25.5" outlineLevel="1" x14ac:dyDescent="0.2">
      <c r="A1251" s="33">
        <v>3</v>
      </c>
      <c r="B1251" s="38" t="s">
        <v>1458</v>
      </c>
      <c r="C1251" s="33"/>
      <c r="D1251" s="33"/>
      <c r="E1251" s="33"/>
      <c r="F1251" s="33"/>
    </row>
    <row r="1252" spans="1:6" outlineLevel="1" x14ac:dyDescent="0.2">
      <c r="A1252" s="33"/>
      <c r="B1252" s="33"/>
      <c r="C1252" s="33"/>
      <c r="D1252" s="33"/>
      <c r="E1252" s="33"/>
      <c r="F1252" s="33"/>
    </row>
    <row r="1253" spans="1:6" outlineLevel="1" x14ac:dyDescent="0.2">
      <c r="A1253" s="76" t="s">
        <v>162</v>
      </c>
      <c r="B1253" s="76"/>
      <c r="C1253" s="76"/>
      <c r="D1253" s="76"/>
      <c r="E1253" s="76"/>
      <c r="F1253" s="76"/>
    </row>
    <row r="1254" spans="1:6" ht="25.5" outlineLevel="1" x14ac:dyDescent="0.2">
      <c r="A1254" s="33">
        <v>1</v>
      </c>
      <c r="B1254" s="38" t="s">
        <v>164</v>
      </c>
      <c r="C1254" s="33"/>
      <c r="D1254" s="33"/>
      <c r="E1254" s="33"/>
      <c r="F1254" s="33"/>
    </row>
    <row r="1255" spans="1:6" ht="25.5" outlineLevel="1" x14ac:dyDescent="0.2">
      <c r="A1255" s="33">
        <v>2</v>
      </c>
      <c r="B1255" s="38" t="s">
        <v>1459</v>
      </c>
      <c r="C1255" s="33"/>
      <c r="D1255" s="33"/>
      <c r="E1255" s="33"/>
      <c r="F1255" s="33"/>
    </row>
    <row r="1256" spans="1:6" ht="38.25" outlineLevel="1" x14ac:dyDescent="0.2">
      <c r="A1256" s="33">
        <v>3</v>
      </c>
      <c r="B1256" s="38" t="s">
        <v>1460</v>
      </c>
      <c r="C1256" s="33"/>
      <c r="D1256" s="33"/>
      <c r="E1256" s="33"/>
      <c r="F1256" s="33"/>
    </row>
    <row r="1257" spans="1:6" outlineLevel="1" x14ac:dyDescent="0.2">
      <c r="A1257" s="33"/>
      <c r="B1257" s="33"/>
      <c r="C1257" s="33"/>
      <c r="D1257" s="33"/>
      <c r="E1257" s="33"/>
      <c r="F1257" s="33"/>
    </row>
    <row r="1258" spans="1:6" outlineLevel="1" x14ac:dyDescent="0.2">
      <c r="A1258" s="76" t="s">
        <v>165</v>
      </c>
      <c r="B1258" s="76"/>
      <c r="C1258" s="76"/>
      <c r="D1258" s="76"/>
      <c r="E1258" s="76"/>
      <c r="F1258" s="76"/>
    </row>
    <row r="1259" spans="1:6" outlineLevel="1" x14ac:dyDescent="0.2">
      <c r="A1259" s="33">
        <v>1</v>
      </c>
      <c r="B1259" s="38" t="s">
        <v>167</v>
      </c>
      <c r="C1259" s="33"/>
      <c r="D1259" s="33"/>
      <c r="E1259" s="33"/>
      <c r="F1259" s="33"/>
    </row>
    <row r="1260" spans="1:6" outlineLevel="1" x14ac:dyDescent="0.2">
      <c r="A1260" s="33">
        <v>2</v>
      </c>
      <c r="B1260" s="38" t="s">
        <v>1461</v>
      </c>
      <c r="C1260" s="33"/>
      <c r="D1260" s="33"/>
      <c r="E1260" s="33"/>
      <c r="F1260" s="33"/>
    </row>
    <row r="1261" spans="1:6" ht="25.5" outlineLevel="1" x14ac:dyDescent="0.2">
      <c r="A1261" s="33">
        <v>3</v>
      </c>
      <c r="B1261" s="38" t="s">
        <v>1462</v>
      </c>
      <c r="C1261" s="33"/>
      <c r="D1261" s="33"/>
      <c r="E1261" s="33"/>
      <c r="F1261" s="33"/>
    </row>
    <row r="1262" spans="1:6" outlineLevel="1" x14ac:dyDescent="0.2">
      <c r="A1262" s="33"/>
      <c r="B1262" s="33"/>
      <c r="C1262" s="33"/>
      <c r="D1262" s="33"/>
      <c r="E1262" s="33"/>
      <c r="F1262" s="33"/>
    </row>
    <row r="1263" spans="1:6" outlineLevel="1" x14ac:dyDescent="0.2">
      <c r="A1263" s="76" t="s">
        <v>168</v>
      </c>
      <c r="B1263" s="76"/>
      <c r="C1263" s="76"/>
      <c r="D1263" s="76"/>
      <c r="E1263" s="76"/>
      <c r="F1263" s="76"/>
    </row>
    <row r="1264" spans="1:6" outlineLevel="1" x14ac:dyDescent="0.2">
      <c r="A1264" s="33">
        <v>1</v>
      </c>
      <c r="B1264" s="38" t="s">
        <v>170</v>
      </c>
      <c r="C1264" s="33"/>
      <c r="D1264" s="33"/>
      <c r="E1264" s="33"/>
      <c r="F1264" s="33"/>
    </row>
    <row r="1265" spans="1:6" ht="25.5" outlineLevel="1" x14ac:dyDescent="0.2">
      <c r="A1265" s="33">
        <v>2</v>
      </c>
      <c r="B1265" s="38" t="s">
        <v>1463</v>
      </c>
      <c r="C1265" s="33"/>
      <c r="D1265" s="33"/>
      <c r="E1265" s="33"/>
      <c r="F1265" s="33"/>
    </row>
    <row r="1266" spans="1:6" ht="25.5" outlineLevel="1" x14ac:dyDescent="0.2">
      <c r="A1266" s="33">
        <v>3</v>
      </c>
      <c r="B1266" s="38" t="s">
        <v>1464</v>
      </c>
      <c r="C1266" s="33"/>
      <c r="D1266" s="33"/>
      <c r="E1266" s="33"/>
      <c r="F1266" s="33"/>
    </row>
    <row r="1267" spans="1:6" outlineLevel="1" x14ac:dyDescent="0.2">
      <c r="A1267" s="33"/>
      <c r="B1267" s="33"/>
      <c r="C1267" s="33"/>
      <c r="D1267" s="33"/>
      <c r="E1267" s="33"/>
      <c r="F1267" s="33"/>
    </row>
    <row r="1268" spans="1:6" outlineLevel="1" x14ac:dyDescent="0.2">
      <c r="A1268" s="76" t="s">
        <v>172</v>
      </c>
      <c r="B1268" s="76"/>
      <c r="C1268" s="76"/>
      <c r="D1268" s="76"/>
      <c r="E1268" s="76"/>
      <c r="F1268" s="76"/>
    </row>
    <row r="1269" spans="1:6" ht="25.5" outlineLevel="1" x14ac:dyDescent="0.2">
      <c r="A1269" s="33">
        <v>1</v>
      </c>
      <c r="B1269" s="38" t="s">
        <v>174</v>
      </c>
      <c r="C1269" s="33"/>
      <c r="D1269" s="33"/>
      <c r="E1269" s="33"/>
      <c r="F1269" s="33"/>
    </row>
    <row r="1270" spans="1:6" ht="25.5" outlineLevel="1" x14ac:dyDescent="0.2">
      <c r="A1270" s="33">
        <v>2</v>
      </c>
      <c r="B1270" s="38" t="s">
        <v>1465</v>
      </c>
      <c r="C1270" s="33"/>
      <c r="D1270" s="33"/>
      <c r="E1270" s="33"/>
      <c r="F1270" s="33"/>
    </row>
    <row r="1271" spans="1:6" ht="38.25" outlineLevel="1" x14ac:dyDescent="0.2">
      <c r="A1271" s="33">
        <v>3</v>
      </c>
      <c r="B1271" s="38" t="s">
        <v>1466</v>
      </c>
      <c r="C1271" s="33"/>
      <c r="D1271" s="33"/>
      <c r="E1271" s="33"/>
      <c r="F1271" s="33"/>
    </row>
    <row r="1272" spans="1:6" ht="25.5" outlineLevel="1" x14ac:dyDescent="0.2">
      <c r="A1272" s="33">
        <v>4</v>
      </c>
      <c r="B1272" s="38" t="s">
        <v>1467</v>
      </c>
      <c r="C1272" s="33"/>
      <c r="D1272" s="33"/>
      <c r="E1272" s="33"/>
      <c r="F1272" s="33"/>
    </row>
    <row r="1273" spans="1:6" ht="25.5" outlineLevel="1" x14ac:dyDescent="0.2">
      <c r="A1273" s="33">
        <v>5</v>
      </c>
      <c r="B1273" s="38" t="s">
        <v>1468</v>
      </c>
      <c r="C1273" s="33"/>
      <c r="D1273" s="33"/>
      <c r="E1273" s="33"/>
      <c r="F1273" s="33"/>
    </row>
    <row r="1274" spans="1:6" ht="38.25" outlineLevel="1" x14ac:dyDescent="0.2">
      <c r="A1274" s="33">
        <v>6</v>
      </c>
      <c r="B1274" s="38" t="s">
        <v>1469</v>
      </c>
      <c r="C1274" s="33"/>
      <c r="D1274" s="33"/>
      <c r="E1274" s="33"/>
      <c r="F1274" s="33"/>
    </row>
    <row r="1275" spans="1:6" ht="38.25" outlineLevel="1" x14ac:dyDescent="0.2">
      <c r="A1275" s="33">
        <v>7</v>
      </c>
      <c r="B1275" s="38" t="s">
        <v>1470</v>
      </c>
      <c r="C1275" s="33"/>
      <c r="D1275" s="33"/>
      <c r="E1275" s="33"/>
      <c r="F1275" s="33"/>
    </row>
    <row r="1276" spans="1:6" ht="25.5" outlineLevel="1" x14ac:dyDescent="0.2">
      <c r="A1276" s="33">
        <v>8</v>
      </c>
      <c r="B1276" s="38" t="s">
        <v>1471</v>
      </c>
      <c r="C1276" s="33"/>
      <c r="D1276" s="33"/>
      <c r="E1276" s="33"/>
      <c r="F1276" s="33"/>
    </row>
    <row r="1277" spans="1:6" outlineLevel="1" x14ac:dyDescent="0.2">
      <c r="A1277" s="33"/>
      <c r="B1277" s="33"/>
      <c r="C1277" s="33"/>
      <c r="D1277" s="33"/>
      <c r="E1277" s="33"/>
      <c r="F1277" s="33"/>
    </row>
    <row r="1278" spans="1:6" outlineLevel="1" x14ac:dyDescent="0.2">
      <c r="A1278" s="76" t="s">
        <v>175</v>
      </c>
      <c r="B1278" s="76"/>
      <c r="C1278" s="76"/>
      <c r="D1278" s="76"/>
      <c r="E1278" s="76"/>
      <c r="F1278" s="76"/>
    </row>
    <row r="1279" spans="1:6" ht="25.5" outlineLevel="1" x14ac:dyDescent="0.2">
      <c r="A1279" s="33">
        <v>1</v>
      </c>
      <c r="B1279" s="38" t="s">
        <v>177</v>
      </c>
      <c r="C1279" s="33"/>
      <c r="D1279" s="33"/>
      <c r="E1279" s="33"/>
      <c r="F1279" s="33"/>
    </row>
    <row r="1280" spans="1:6" ht="25.5" outlineLevel="1" x14ac:dyDescent="0.2">
      <c r="A1280" s="33">
        <v>2</v>
      </c>
      <c r="B1280" s="38" t="s">
        <v>1472</v>
      </c>
      <c r="C1280" s="33"/>
      <c r="D1280" s="33"/>
      <c r="E1280" s="33"/>
      <c r="F1280" s="33"/>
    </row>
    <row r="1281" spans="1:6" ht="25.5" outlineLevel="1" x14ac:dyDescent="0.2">
      <c r="A1281" s="33">
        <v>3</v>
      </c>
      <c r="B1281" s="38" t="s">
        <v>1473</v>
      </c>
      <c r="C1281" s="33"/>
      <c r="D1281" s="33"/>
      <c r="E1281" s="33"/>
      <c r="F1281" s="33"/>
    </row>
    <row r="1282" spans="1:6" ht="25.5" outlineLevel="1" x14ac:dyDescent="0.2">
      <c r="A1282" s="33">
        <v>4</v>
      </c>
      <c r="B1282" s="38" t="s">
        <v>1474</v>
      </c>
      <c r="C1282" s="33"/>
      <c r="D1282" s="33"/>
      <c r="E1282" s="33"/>
      <c r="F1282" s="33"/>
    </row>
    <row r="1283" spans="1:6" outlineLevel="1" x14ac:dyDescent="0.2">
      <c r="A1283" s="33"/>
      <c r="B1283" s="33"/>
      <c r="C1283" s="33"/>
      <c r="D1283" s="33"/>
      <c r="E1283" s="33"/>
      <c r="F1283" s="33"/>
    </row>
    <row r="1284" spans="1:6" outlineLevel="1" x14ac:dyDescent="0.2">
      <c r="A1284" s="76" t="s">
        <v>178</v>
      </c>
      <c r="B1284" s="76"/>
      <c r="C1284" s="76"/>
      <c r="D1284" s="76"/>
      <c r="E1284" s="76"/>
      <c r="F1284" s="76"/>
    </row>
    <row r="1285" spans="1:6" ht="25.5" outlineLevel="1" x14ac:dyDescent="0.2">
      <c r="A1285" s="33">
        <v>1</v>
      </c>
      <c r="B1285" s="38" t="s">
        <v>180</v>
      </c>
      <c r="C1285" s="33"/>
      <c r="D1285" s="33"/>
      <c r="E1285" s="33"/>
      <c r="F1285" s="33"/>
    </row>
    <row r="1286" spans="1:6" ht="25.5" outlineLevel="1" x14ac:dyDescent="0.2">
      <c r="A1286" s="33">
        <v>2</v>
      </c>
      <c r="B1286" s="38" t="s">
        <v>1475</v>
      </c>
      <c r="C1286" s="33"/>
      <c r="D1286" s="33"/>
      <c r="E1286" s="33"/>
      <c r="F1286" s="33"/>
    </row>
    <row r="1287" spans="1:6" ht="25.5" outlineLevel="1" x14ac:dyDescent="0.2">
      <c r="A1287" s="33">
        <v>3</v>
      </c>
      <c r="B1287" s="38" t="s">
        <v>1476</v>
      </c>
      <c r="C1287" s="33"/>
      <c r="D1287" s="33"/>
      <c r="E1287" s="33"/>
      <c r="F1287" s="33"/>
    </row>
    <row r="1288" spans="1:6" ht="25.5" outlineLevel="1" x14ac:dyDescent="0.2">
      <c r="A1288" s="33">
        <v>4</v>
      </c>
      <c r="B1288" s="38" t="s">
        <v>1477</v>
      </c>
      <c r="C1288" s="33"/>
      <c r="D1288" s="33"/>
      <c r="E1288" s="33"/>
      <c r="F1288" s="33"/>
    </row>
    <row r="1289" spans="1:6" outlineLevel="1" x14ac:dyDescent="0.2">
      <c r="A1289" s="33"/>
      <c r="B1289" s="33"/>
      <c r="C1289" s="33"/>
      <c r="D1289" s="33"/>
      <c r="E1289" s="33"/>
      <c r="F1289" s="33"/>
    </row>
    <row r="1290" spans="1:6" outlineLevel="1" x14ac:dyDescent="0.2">
      <c r="A1290" s="76" t="s">
        <v>181</v>
      </c>
      <c r="B1290" s="76"/>
      <c r="C1290" s="76"/>
      <c r="D1290" s="76"/>
      <c r="E1290" s="76"/>
      <c r="F1290" s="76"/>
    </row>
    <row r="1291" spans="1:6" ht="38.25" outlineLevel="1" x14ac:dyDescent="0.2">
      <c r="A1291" s="33">
        <v>1</v>
      </c>
      <c r="B1291" s="38" t="s">
        <v>183</v>
      </c>
      <c r="C1291" s="33"/>
      <c r="D1291" s="33"/>
      <c r="E1291" s="33"/>
      <c r="F1291" s="33"/>
    </row>
    <row r="1292" spans="1:6" ht="25.5" outlineLevel="1" x14ac:dyDescent="0.2">
      <c r="A1292" s="33">
        <v>2</v>
      </c>
      <c r="B1292" s="38" t="s">
        <v>1478</v>
      </c>
      <c r="C1292" s="33"/>
      <c r="D1292" s="33"/>
      <c r="E1292" s="33"/>
      <c r="F1292" s="33"/>
    </row>
    <row r="1293" spans="1:6" ht="25.5" outlineLevel="1" x14ac:dyDescent="0.2">
      <c r="A1293" s="33">
        <v>3</v>
      </c>
      <c r="B1293" s="38" t="s">
        <v>1479</v>
      </c>
      <c r="C1293" s="33"/>
      <c r="D1293" s="33"/>
      <c r="E1293" s="33"/>
      <c r="F1293" s="33"/>
    </row>
    <row r="1294" spans="1:6" ht="25.5" outlineLevel="1" x14ac:dyDescent="0.2">
      <c r="A1294" s="33">
        <v>4</v>
      </c>
      <c r="B1294" s="38" t="s">
        <v>1480</v>
      </c>
      <c r="C1294" s="33"/>
      <c r="D1294" s="33"/>
      <c r="E1294" s="33"/>
      <c r="F1294" s="33"/>
    </row>
    <row r="1295" spans="1:6" outlineLevel="1" x14ac:dyDescent="0.2">
      <c r="A1295" s="33"/>
      <c r="B1295" s="33"/>
      <c r="C1295" s="33"/>
      <c r="D1295" s="33"/>
      <c r="E1295" s="33"/>
      <c r="F1295" s="33"/>
    </row>
    <row r="1296" spans="1:6" outlineLevel="1" x14ac:dyDescent="0.2">
      <c r="A1296" s="76" t="s">
        <v>185</v>
      </c>
      <c r="B1296" s="76"/>
      <c r="C1296" s="76"/>
      <c r="D1296" s="76"/>
      <c r="E1296" s="76"/>
      <c r="F1296" s="76"/>
    </row>
    <row r="1297" spans="1:6" ht="25.5" outlineLevel="1" x14ac:dyDescent="0.2">
      <c r="A1297" s="33">
        <v>1</v>
      </c>
      <c r="B1297" s="38" t="s">
        <v>186</v>
      </c>
      <c r="C1297" s="33"/>
      <c r="D1297" s="33"/>
      <c r="E1297" s="33"/>
      <c r="F1297" s="33"/>
    </row>
    <row r="1298" spans="1:6" outlineLevel="1" x14ac:dyDescent="0.2">
      <c r="A1298" s="33">
        <v>2</v>
      </c>
      <c r="B1298" s="38" t="s">
        <v>1481</v>
      </c>
      <c r="C1298" s="33"/>
      <c r="D1298" s="33"/>
      <c r="E1298" s="33"/>
      <c r="F1298" s="33"/>
    </row>
    <row r="1299" spans="1:6" outlineLevel="1" x14ac:dyDescent="0.2">
      <c r="A1299" s="33">
        <v>3</v>
      </c>
      <c r="B1299" s="38" t="s">
        <v>1482</v>
      </c>
      <c r="C1299" s="33"/>
      <c r="D1299" s="33"/>
      <c r="E1299" s="33"/>
      <c r="F1299" s="33"/>
    </row>
    <row r="1300" spans="1:6" outlineLevel="1" x14ac:dyDescent="0.2">
      <c r="A1300" s="33">
        <v>4</v>
      </c>
      <c r="B1300" s="38" t="s">
        <v>1483</v>
      </c>
      <c r="C1300" s="33"/>
      <c r="D1300" s="33"/>
      <c r="E1300" s="33"/>
      <c r="F1300" s="33"/>
    </row>
    <row r="1301" spans="1:6" ht="25.5" outlineLevel="1" x14ac:dyDescent="0.2">
      <c r="A1301" s="33">
        <v>5</v>
      </c>
      <c r="B1301" s="38" t="s">
        <v>1484</v>
      </c>
      <c r="C1301" s="33"/>
      <c r="D1301" s="33"/>
      <c r="E1301" s="33"/>
      <c r="F1301" s="33"/>
    </row>
    <row r="1302" spans="1:6" ht="25.5" outlineLevel="1" x14ac:dyDescent="0.2">
      <c r="A1302" s="33">
        <v>6</v>
      </c>
      <c r="B1302" s="38" t="s">
        <v>1485</v>
      </c>
      <c r="C1302" s="33"/>
      <c r="D1302" s="33"/>
      <c r="E1302" s="33"/>
      <c r="F1302" s="33"/>
    </row>
    <row r="1303" spans="1:6" ht="38.25" outlineLevel="1" x14ac:dyDescent="0.2">
      <c r="A1303" s="33">
        <v>7</v>
      </c>
      <c r="B1303" s="38" t="s">
        <v>1486</v>
      </c>
      <c r="C1303" s="33"/>
      <c r="D1303" s="33"/>
      <c r="E1303" s="33"/>
      <c r="F1303" s="33"/>
    </row>
    <row r="1304" spans="1:6" outlineLevel="1" x14ac:dyDescent="0.2">
      <c r="A1304" s="33"/>
      <c r="B1304" s="33"/>
      <c r="C1304" s="33"/>
      <c r="D1304" s="33"/>
      <c r="E1304" s="33"/>
      <c r="F1304" s="33"/>
    </row>
    <row r="1305" spans="1:6" outlineLevel="1" x14ac:dyDescent="0.2">
      <c r="A1305" s="76" t="s">
        <v>188</v>
      </c>
      <c r="B1305" s="76"/>
      <c r="C1305" s="76"/>
      <c r="D1305" s="76"/>
      <c r="E1305" s="76"/>
      <c r="F1305" s="76"/>
    </row>
    <row r="1306" spans="1:6" ht="25.5" outlineLevel="1" x14ac:dyDescent="0.2">
      <c r="A1306" s="33">
        <v>1</v>
      </c>
      <c r="B1306" s="38" t="s">
        <v>190</v>
      </c>
      <c r="C1306" s="33"/>
      <c r="D1306" s="33"/>
      <c r="E1306" s="33"/>
      <c r="F1306" s="33"/>
    </row>
    <row r="1307" spans="1:6" ht="25.5" outlineLevel="1" x14ac:dyDescent="0.2">
      <c r="A1307" s="33">
        <v>2</v>
      </c>
      <c r="B1307" s="38" t="s">
        <v>1487</v>
      </c>
      <c r="C1307" s="33"/>
      <c r="D1307" s="33"/>
      <c r="E1307" s="33"/>
      <c r="F1307" s="33"/>
    </row>
    <row r="1308" spans="1:6" ht="25.5" outlineLevel="1" x14ac:dyDescent="0.2">
      <c r="A1308" s="33">
        <v>3</v>
      </c>
      <c r="B1308" s="38" t="s">
        <v>1488</v>
      </c>
      <c r="C1308" s="33"/>
      <c r="D1308" s="33"/>
      <c r="E1308" s="33"/>
      <c r="F1308" s="33"/>
    </row>
    <row r="1309" spans="1:6" ht="25.5" outlineLevel="1" x14ac:dyDescent="0.2">
      <c r="A1309" s="33">
        <v>4</v>
      </c>
      <c r="B1309" s="38" t="s">
        <v>1489</v>
      </c>
      <c r="C1309" s="33"/>
      <c r="D1309" s="33"/>
      <c r="E1309" s="33"/>
      <c r="F1309" s="33"/>
    </row>
    <row r="1310" spans="1:6" outlineLevel="1" x14ac:dyDescent="0.2">
      <c r="A1310" s="33">
        <v>5</v>
      </c>
      <c r="B1310" s="38" t="s">
        <v>1490</v>
      </c>
      <c r="C1310" s="33"/>
      <c r="D1310" s="33"/>
      <c r="E1310" s="33"/>
      <c r="F1310" s="33"/>
    </row>
    <row r="1311" spans="1:6" ht="25.5" outlineLevel="1" x14ac:dyDescent="0.2">
      <c r="A1311" s="33">
        <v>6</v>
      </c>
      <c r="B1311" s="38" t="s">
        <v>1491</v>
      </c>
      <c r="C1311" s="33"/>
      <c r="D1311" s="33"/>
      <c r="E1311" s="33"/>
      <c r="F1311" s="33"/>
    </row>
    <row r="1312" spans="1:6" ht="25.5" outlineLevel="1" x14ac:dyDescent="0.2">
      <c r="A1312" s="33">
        <v>7</v>
      </c>
      <c r="B1312" s="38" t="s">
        <v>1492</v>
      </c>
      <c r="C1312" s="33"/>
      <c r="D1312" s="33"/>
      <c r="E1312" s="33"/>
      <c r="F1312" s="33"/>
    </row>
    <row r="1313" spans="1:6" outlineLevel="1" x14ac:dyDescent="0.2">
      <c r="A1313" s="33"/>
      <c r="B1313" s="33"/>
      <c r="C1313" s="33"/>
      <c r="D1313" s="33"/>
      <c r="E1313" s="33"/>
      <c r="F1313" s="33"/>
    </row>
    <row r="1314" spans="1:6" outlineLevel="1" x14ac:dyDescent="0.2">
      <c r="A1314" s="76" t="s">
        <v>191</v>
      </c>
      <c r="B1314" s="76"/>
      <c r="C1314" s="76"/>
      <c r="D1314" s="76"/>
      <c r="E1314" s="76"/>
      <c r="F1314" s="76"/>
    </row>
    <row r="1315" spans="1:6" outlineLevel="1" x14ac:dyDescent="0.2">
      <c r="A1315" s="33">
        <v>1</v>
      </c>
      <c r="B1315" s="38" t="s">
        <v>192</v>
      </c>
      <c r="C1315" s="33"/>
      <c r="D1315" s="33"/>
      <c r="E1315" s="33"/>
      <c r="F1315" s="33"/>
    </row>
    <row r="1316" spans="1:6" outlineLevel="1" x14ac:dyDescent="0.2">
      <c r="A1316" s="33">
        <v>2</v>
      </c>
      <c r="B1316" s="38" t="s">
        <v>1493</v>
      </c>
      <c r="C1316" s="33"/>
      <c r="D1316" s="33"/>
      <c r="E1316" s="33"/>
      <c r="F1316" s="33"/>
    </row>
    <row r="1317" spans="1:6" outlineLevel="1" x14ac:dyDescent="0.2">
      <c r="A1317" s="33">
        <v>3</v>
      </c>
      <c r="B1317" s="38" t="s">
        <v>1494</v>
      </c>
      <c r="C1317" s="33"/>
      <c r="D1317" s="33"/>
      <c r="E1317" s="33"/>
      <c r="F1317" s="33"/>
    </row>
    <row r="1318" spans="1:6" outlineLevel="1" x14ac:dyDescent="0.2">
      <c r="A1318" s="33">
        <v>4</v>
      </c>
      <c r="B1318" s="38" t="s">
        <v>1495</v>
      </c>
      <c r="C1318" s="33"/>
      <c r="D1318" s="33"/>
      <c r="E1318" s="33"/>
      <c r="F1318" s="33"/>
    </row>
    <row r="1319" spans="1:6" ht="25.5" outlineLevel="1" x14ac:dyDescent="0.2">
      <c r="A1319" s="33">
        <v>5</v>
      </c>
      <c r="B1319" s="38" t="s">
        <v>1496</v>
      </c>
      <c r="C1319" s="33"/>
      <c r="D1319" s="33"/>
      <c r="E1319" s="33"/>
      <c r="F1319" s="33"/>
    </row>
    <row r="1320" spans="1:6" outlineLevel="1" x14ac:dyDescent="0.2">
      <c r="A1320" s="33"/>
      <c r="B1320" s="33"/>
      <c r="C1320" s="33"/>
      <c r="D1320" s="33"/>
      <c r="E1320" s="33"/>
      <c r="F1320" s="33"/>
    </row>
    <row r="1321" spans="1:6" outlineLevel="1" x14ac:dyDescent="0.2">
      <c r="A1321" s="76" t="s">
        <v>193</v>
      </c>
      <c r="B1321" s="76"/>
      <c r="C1321" s="76"/>
      <c r="D1321" s="76"/>
      <c r="E1321" s="76"/>
      <c r="F1321" s="76"/>
    </row>
    <row r="1322" spans="1:6" ht="25.5" outlineLevel="1" x14ac:dyDescent="0.2">
      <c r="A1322" s="33">
        <v>1</v>
      </c>
      <c r="B1322" s="38" t="s">
        <v>195</v>
      </c>
      <c r="C1322" s="33"/>
      <c r="D1322" s="33"/>
      <c r="E1322" s="33"/>
      <c r="F1322" s="33"/>
    </row>
    <row r="1323" spans="1:6" ht="25.5" outlineLevel="1" x14ac:dyDescent="0.2">
      <c r="A1323" s="33">
        <v>2</v>
      </c>
      <c r="B1323" s="38" t="s">
        <v>1497</v>
      </c>
      <c r="C1323" s="33"/>
      <c r="D1323" s="33"/>
      <c r="E1323" s="33"/>
      <c r="F1323" s="33"/>
    </row>
    <row r="1324" spans="1:6" outlineLevel="1" x14ac:dyDescent="0.2">
      <c r="A1324" s="33">
        <v>3</v>
      </c>
      <c r="B1324" s="38" t="s">
        <v>1498</v>
      </c>
      <c r="C1324" s="33"/>
      <c r="D1324" s="33"/>
      <c r="E1324" s="33"/>
      <c r="F1324" s="33"/>
    </row>
    <row r="1325" spans="1:6" outlineLevel="1" x14ac:dyDescent="0.2">
      <c r="A1325" s="33">
        <v>4</v>
      </c>
      <c r="B1325" s="38" t="s">
        <v>1499</v>
      </c>
      <c r="C1325" s="33"/>
      <c r="D1325" s="33"/>
      <c r="E1325" s="33"/>
      <c r="F1325" s="33"/>
    </row>
    <row r="1326" spans="1:6" ht="25.5" outlineLevel="1" x14ac:dyDescent="0.2">
      <c r="A1326" s="33">
        <v>5</v>
      </c>
      <c r="B1326" s="38" t="s">
        <v>1500</v>
      </c>
      <c r="C1326" s="33"/>
      <c r="D1326" s="33"/>
      <c r="E1326" s="33"/>
      <c r="F1326" s="33"/>
    </row>
    <row r="1327" spans="1:6" outlineLevel="1" x14ac:dyDescent="0.2">
      <c r="A1327" s="33">
        <v>6</v>
      </c>
      <c r="B1327" s="38" t="s">
        <v>1501</v>
      </c>
      <c r="C1327" s="33"/>
      <c r="D1327" s="33"/>
      <c r="E1327" s="33"/>
      <c r="F1327" s="33"/>
    </row>
    <row r="1328" spans="1:6" outlineLevel="1" x14ac:dyDescent="0.2">
      <c r="A1328" s="33"/>
      <c r="B1328" s="33"/>
      <c r="C1328" s="33"/>
      <c r="D1328" s="33"/>
      <c r="E1328" s="33"/>
      <c r="F1328" s="33"/>
    </row>
    <row r="1329" spans="1:6" outlineLevel="1" x14ac:dyDescent="0.2">
      <c r="A1329" s="76" t="s">
        <v>196</v>
      </c>
      <c r="B1329" s="76"/>
      <c r="C1329" s="76"/>
      <c r="D1329" s="76"/>
      <c r="E1329" s="76"/>
      <c r="F1329" s="76"/>
    </row>
    <row r="1330" spans="1:6" outlineLevel="1" x14ac:dyDescent="0.2">
      <c r="A1330" s="33">
        <v>1</v>
      </c>
      <c r="B1330" s="38" t="s">
        <v>197</v>
      </c>
      <c r="C1330" s="33"/>
      <c r="D1330" s="33"/>
      <c r="E1330" s="33"/>
      <c r="F1330" s="33"/>
    </row>
    <row r="1331" spans="1:6" outlineLevel="1" x14ac:dyDescent="0.2">
      <c r="A1331" s="33">
        <v>2</v>
      </c>
      <c r="B1331" s="38" t="s">
        <v>1493</v>
      </c>
      <c r="C1331" s="33"/>
      <c r="D1331" s="33"/>
      <c r="E1331" s="33"/>
      <c r="F1331" s="33"/>
    </row>
    <row r="1332" spans="1:6" outlineLevel="1" x14ac:dyDescent="0.2">
      <c r="A1332" s="33">
        <v>3</v>
      </c>
      <c r="B1332" s="38" t="s">
        <v>1494</v>
      </c>
      <c r="C1332" s="33"/>
      <c r="D1332" s="33"/>
      <c r="E1332" s="33"/>
      <c r="F1332" s="33"/>
    </row>
    <row r="1333" spans="1:6" outlineLevel="1" x14ac:dyDescent="0.2">
      <c r="A1333" s="33">
        <v>4</v>
      </c>
      <c r="B1333" s="38" t="s">
        <v>1495</v>
      </c>
      <c r="C1333" s="33"/>
      <c r="D1333" s="33"/>
      <c r="E1333" s="33"/>
      <c r="F1333" s="33"/>
    </row>
    <row r="1334" spans="1:6" ht="25.5" outlineLevel="1" x14ac:dyDescent="0.2">
      <c r="A1334" s="33">
        <v>5</v>
      </c>
      <c r="B1334" s="38" t="s">
        <v>1496</v>
      </c>
      <c r="C1334" s="33"/>
      <c r="D1334" s="33"/>
      <c r="E1334" s="33"/>
      <c r="F1334" s="33"/>
    </row>
    <row r="1335" spans="1:6" outlineLevel="1" x14ac:dyDescent="0.2">
      <c r="A1335" s="33"/>
      <c r="B1335" s="33"/>
      <c r="C1335" s="33"/>
      <c r="D1335" s="33"/>
      <c r="E1335" s="33"/>
      <c r="F1335" s="33"/>
    </row>
    <row r="1336" spans="1:6" outlineLevel="1" x14ac:dyDescent="0.2">
      <c r="A1336" s="76" t="s">
        <v>198</v>
      </c>
      <c r="B1336" s="76"/>
      <c r="C1336" s="76"/>
      <c r="D1336" s="76"/>
      <c r="E1336" s="76"/>
      <c r="F1336" s="76"/>
    </row>
    <row r="1337" spans="1:6" outlineLevel="1" x14ac:dyDescent="0.2">
      <c r="A1337" s="33">
        <v>1</v>
      </c>
      <c r="B1337" s="38" t="s">
        <v>199</v>
      </c>
      <c r="C1337" s="33"/>
      <c r="D1337" s="33"/>
      <c r="E1337" s="33"/>
      <c r="F1337" s="33"/>
    </row>
    <row r="1338" spans="1:6" ht="25.5" outlineLevel="1" x14ac:dyDescent="0.2">
      <c r="A1338" s="33">
        <v>2</v>
      </c>
      <c r="B1338" s="38" t="s">
        <v>1502</v>
      </c>
      <c r="C1338" s="33"/>
      <c r="D1338" s="33"/>
      <c r="E1338" s="33"/>
      <c r="F1338" s="33"/>
    </row>
    <row r="1339" spans="1:6" ht="25.5" outlineLevel="1" x14ac:dyDescent="0.2">
      <c r="A1339" s="33">
        <v>3</v>
      </c>
      <c r="B1339" s="38" t="s">
        <v>1503</v>
      </c>
      <c r="C1339" s="33"/>
      <c r="D1339" s="33"/>
      <c r="E1339" s="33"/>
      <c r="F1339" s="33"/>
    </row>
    <row r="1340" spans="1:6" ht="25.5" outlineLevel="1" x14ac:dyDescent="0.2">
      <c r="A1340" s="33">
        <v>4</v>
      </c>
      <c r="B1340" s="38" t="s">
        <v>1504</v>
      </c>
      <c r="C1340" s="33"/>
      <c r="D1340" s="33"/>
      <c r="E1340" s="33"/>
      <c r="F1340" s="33"/>
    </row>
    <row r="1341" spans="1:6" ht="38.25" outlineLevel="1" x14ac:dyDescent="0.2">
      <c r="A1341" s="33">
        <v>5</v>
      </c>
      <c r="B1341" s="38" t="s">
        <v>1505</v>
      </c>
      <c r="C1341" s="33"/>
      <c r="D1341" s="33"/>
      <c r="E1341" s="33"/>
      <c r="F1341" s="33"/>
    </row>
    <row r="1342" spans="1:6" ht="25.5" outlineLevel="1" x14ac:dyDescent="0.2">
      <c r="A1342" s="33">
        <v>6</v>
      </c>
      <c r="B1342" s="38" t="s">
        <v>1506</v>
      </c>
      <c r="C1342" s="33"/>
      <c r="D1342" s="33"/>
      <c r="E1342" s="33"/>
      <c r="F1342" s="33"/>
    </row>
    <row r="1343" spans="1:6" outlineLevel="1" x14ac:dyDescent="0.2">
      <c r="A1343" s="33"/>
      <c r="B1343" s="33"/>
      <c r="C1343" s="33"/>
      <c r="D1343" s="33"/>
      <c r="E1343" s="33"/>
      <c r="F1343" s="33"/>
    </row>
    <row r="1344" spans="1:6" outlineLevel="1" x14ac:dyDescent="0.2">
      <c r="A1344" s="76" t="s">
        <v>200</v>
      </c>
      <c r="B1344" s="76"/>
      <c r="C1344" s="76"/>
      <c r="D1344" s="76"/>
      <c r="E1344" s="76"/>
      <c r="F1344" s="76"/>
    </row>
    <row r="1345" spans="1:6" ht="25.5" outlineLevel="1" x14ac:dyDescent="0.2">
      <c r="A1345" s="33">
        <v>1</v>
      </c>
      <c r="B1345" s="38" t="s">
        <v>202</v>
      </c>
      <c r="C1345" s="33"/>
      <c r="D1345" s="33"/>
      <c r="E1345" s="33"/>
      <c r="F1345" s="33"/>
    </row>
    <row r="1346" spans="1:6" ht="25.5" outlineLevel="1" x14ac:dyDescent="0.2">
      <c r="A1346" s="33">
        <v>2</v>
      </c>
      <c r="B1346" s="38" t="s">
        <v>1507</v>
      </c>
      <c r="C1346" s="33"/>
      <c r="D1346" s="33"/>
      <c r="E1346" s="33"/>
      <c r="F1346" s="33"/>
    </row>
    <row r="1347" spans="1:6" ht="25.5" outlineLevel="1" x14ac:dyDescent="0.2">
      <c r="A1347" s="33">
        <v>3</v>
      </c>
      <c r="B1347" s="38" t="s">
        <v>1508</v>
      </c>
      <c r="C1347" s="33"/>
      <c r="D1347" s="33"/>
      <c r="E1347" s="33"/>
      <c r="F1347" s="33"/>
    </row>
    <row r="1348" spans="1:6" ht="38.25" outlineLevel="1" x14ac:dyDescent="0.2">
      <c r="A1348" s="33">
        <v>4</v>
      </c>
      <c r="B1348" s="38" t="s">
        <v>1509</v>
      </c>
      <c r="C1348" s="33"/>
      <c r="D1348" s="33"/>
      <c r="E1348" s="33"/>
      <c r="F1348" s="33"/>
    </row>
    <row r="1349" spans="1:6" ht="38.25" outlineLevel="1" x14ac:dyDescent="0.2">
      <c r="A1349" s="33">
        <v>5</v>
      </c>
      <c r="B1349" s="38" t="s">
        <v>1510</v>
      </c>
      <c r="C1349" s="33"/>
      <c r="D1349" s="33"/>
      <c r="E1349" s="33"/>
      <c r="F1349" s="33"/>
    </row>
    <row r="1350" spans="1:6" outlineLevel="1" x14ac:dyDescent="0.2">
      <c r="A1350" s="33"/>
      <c r="B1350" s="33"/>
      <c r="C1350" s="33"/>
      <c r="D1350" s="33"/>
      <c r="E1350" s="33"/>
      <c r="F1350" s="33"/>
    </row>
    <row r="1351" spans="1:6" outlineLevel="1" x14ac:dyDescent="0.2">
      <c r="A1351" s="76" t="s">
        <v>203</v>
      </c>
      <c r="B1351" s="76"/>
      <c r="C1351" s="76"/>
      <c r="D1351" s="76"/>
      <c r="E1351" s="76"/>
      <c r="F1351" s="76"/>
    </row>
    <row r="1352" spans="1:6" ht="25.5" outlineLevel="1" x14ac:dyDescent="0.2">
      <c r="A1352" s="33">
        <v>1</v>
      </c>
      <c r="B1352" s="38" t="s">
        <v>204</v>
      </c>
      <c r="C1352" s="33"/>
      <c r="D1352" s="33"/>
      <c r="E1352" s="33"/>
      <c r="F1352" s="33"/>
    </row>
    <row r="1353" spans="1:6" ht="25.5" outlineLevel="1" x14ac:dyDescent="0.2">
      <c r="A1353" s="33">
        <v>2</v>
      </c>
      <c r="B1353" s="38" t="s">
        <v>1511</v>
      </c>
      <c r="C1353" s="33"/>
      <c r="D1353" s="33"/>
      <c r="E1353" s="33"/>
      <c r="F1353" s="33"/>
    </row>
    <row r="1354" spans="1:6" ht="25.5" outlineLevel="1" x14ac:dyDescent="0.2">
      <c r="A1354" s="33">
        <v>3</v>
      </c>
      <c r="B1354" s="38" t="s">
        <v>1512</v>
      </c>
      <c r="C1354" s="33"/>
      <c r="D1354" s="33"/>
      <c r="E1354" s="33"/>
      <c r="F1354" s="33"/>
    </row>
    <row r="1355" spans="1:6" ht="25.5" outlineLevel="1" x14ac:dyDescent="0.2">
      <c r="A1355" s="33">
        <v>4</v>
      </c>
      <c r="B1355" s="38" t="s">
        <v>1513</v>
      </c>
      <c r="C1355" s="33"/>
      <c r="D1355" s="33"/>
      <c r="E1355" s="33"/>
      <c r="F1355" s="33"/>
    </row>
    <row r="1356" spans="1:6" ht="25.5" outlineLevel="1" x14ac:dyDescent="0.2">
      <c r="A1356" s="33">
        <v>5</v>
      </c>
      <c r="B1356" s="38" t="s">
        <v>1514</v>
      </c>
      <c r="C1356" s="33"/>
      <c r="D1356" s="33"/>
      <c r="E1356" s="33"/>
      <c r="F1356" s="33"/>
    </row>
    <row r="1357" spans="1:6" outlineLevel="1" x14ac:dyDescent="0.2">
      <c r="A1357" s="33"/>
      <c r="B1357" s="33"/>
      <c r="C1357" s="33"/>
      <c r="D1357" s="33"/>
      <c r="E1357" s="33"/>
      <c r="F1357" s="33"/>
    </row>
    <row r="1358" spans="1:6" outlineLevel="1" x14ac:dyDescent="0.2">
      <c r="A1358" s="76" t="s">
        <v>205</v>
      </c>
      <c r="B1358" s="76"/>
      <c r="C1358" s="76"/>
      <c r="D1358" s="76"/>
      <c r="E1358" s="76"/>
      <c r="F1358" s="76"/>
    </row>
    <row r="1359" spans="1:6" ht="25.5" outlineLevel="1" x14ac:dyDescent="0.2">
      <c r="A1359" s="33">
        <v>1</v>
      </c>
      <c r="B1359" s="38" t="s">
        <v>207</v>
      </c>
      <c r="C1359" s="33"/>
      <c r="D1359" s="33"/>
      <c r="E1359" s="33"/>
      <c r="F1359" s="33"/>
    </row>
    <row r="1360" spans="1:6" ht="25.5" outlineLevel="1" x14ac:dyDescent="0.2">
      <c r="A1360" s="33">
        <v>2</v>
      </c>
      <c r="B1360" s="38" t="s">
        <v>1515</v>
      </c>
      <c r="C1360" s="33"/>
      <c r="D1360" s="33"/>
      <c r="E1360" s="33"/>
      <c r="F1360" s="33"/>
    </row>
    <row r="1361" spans="1:6" outlineLevel="1" x14ac:dyDescent="0.2">
      <c r="A1361" s="33">
        <v>3</v>
      </c>
      <c r="B1361" s="38" t="s">
        <v>1516</v>
      </c>
      <c r="C1361" s="33"/>
      <c r="D1361" s="33"/>
      <c r="E1361" s="33"/>
      <c r="F1361" s="33"/>
    </row>
    <row r="1362" spans="1:6" outlineLevel="1" x14ac:dyDescent="0.2">
      <c r="A1362" s="33">
        <v>4</v>
      </c>
      <c r="B1362" s="38" t="s">
        <v>1517</v>
      </c>
      <c r="C1362" s="33"/>
      <c r="D1362" s="33"/>
      <c r="E1362" s="33"/>
      <c r="F1362" s="33"/>
    </row>
    <row r="1363" spans="1:6" outlineLevel="1" x14ac:dyDescent="0.2">
      <c r="A1363" s="33">
        <v>5</v>
      </c>
      <c r="B1363" s="38" t="s">
        <v>1518</v>
      </c>
      <c r="C1363" s="33"/>
      <c r="D1363" s="33"/>
      <c r="E1363" s="33"/>
      <c r="F1363" s="33"/>
    </row>
    <row r="1364" spans="1:6" outlineLevel="1" x14ac:dyDescent="0.2">
      <c r="A1364" s="33"/>
      <c r="B1364" s="33"/>
      <c r="C1364" s="33"/>
      <c r="D1364" s="33"/>
      <c r="E1364" s="33"/>
      <c r="F1364" s="33"/>
    </row>
    <row r="1365" spans="1:6" outlineLevel="1" x14ac:dyDescent="0.2">
      <c r="A1365" s="76" t="s">
        <v>208</v>
      </c>
      <c r="B1365" s="76"/>
      <c r="C1365" s="76"/>
      <c r="D1365" s="76"/>
      <c r="E1365" s="76"/>
      <c r="F1365" s="76"/>
    </row>
    <row r="1366" spans="1:6" ht="25.5" outlineLevel="1" x14ac:dyDescent="0.2">
      <c r="A1366" s="33">
        <v>1</v>
      </c>
      <c r="B1366" s="38" t="s">
        <v>210</v>
      </c>
      <c r="C1366" s="33"/>
      <c r="D1366" s="33"/>
      <c r="E1366" s="33"/>
      <c r="F1366" s="33"/>
    </row>
    <row r="1367" spans="1:6" ht="25.5" outlineLevel="1" x14ac:dyDescent="0.2">
      <c r="A1367" s="33">
        <v>2</v>
      </c>
      <c r="B1367" s="38" t="s">
        <v>1519</v>
      </c>
      <c r="C1367" s="33"/>
      <c r="D1367" s="33"/>
      <c r="E1367" s="33"/>
      <c r="F1367" s="33"/>
    </row>
    <row r="1368" spans="1:6" ht="25.5" outlineLevel="1" x14ac:dyDescent="0.2">
      <c r="A1368" s="33">
        <v>3</v>
      </c>
      <c r="B1368" s="38" t="s">
        <v>1520</v>
      </c>
      <c r="C1368" s="33"/>
      <c r="D1368" s="33"/>
      <c r="E1368" s="33"/>
      <c r="F1368" s="33"/>
    </row>
    <row r="1369" spans="1:6" outlineLevel="1" x14ac:dyDescent="0.2">
      <c r="A1369" s="33"/>
      <c r="B1369" s="33"/>
      <c r="C1369" s="33"/>
      <c r="D1369" s="33"/>
      <c r="E1369" s="33"/>
      <c r="F1369" s="33"/>
    </row>
    <row r="1370" spans="1:6" outlineLevel="1" x14ac:dyDescent="0.2">
      <c r="A1370" s="76" t="s">
        <v>211</v>
      </c>
      <c r="B1370" s="76"/>
      <c r="C1370" s="76"/>
      <c r="D1370" s="76"/>
      <c r="E1370" s="76"/>
      <c r="F1370" s="76"/>
    </row>
    <row r="1371" spans="1:6" outlineLevel="1" x14ac:dyDescent="0.2">
      <c r="A1371" s="33">
        <v>1</v>
      </c>
      <c r="B1371" s="38" t="s">
        <v>213</v>
      </c>
      <c r="C1371" s="33"/>
      <c r="D1371" s="33"/>
      <c r="E1371" s="33"/>
      <c r="F1371" s="33"/>
    </row>
    <row r="1372" spans="1:6" ht="38.25" outlineLevel="1" x14ac:dyDescent="0.2">
      <c r="A1372" s="33">
        <v>2</v>
      </c>
      <c r="B1372" s="38" t="s">
        <v>1521</v>
      </c>
      <c r="C1372" s="33"/>
      <c r="D1372" s="33"/>
      <c r="E1372" s="33"/>
      <c r="F1372" s="33"/>
    </row>
    <row r="1373" spans="1:6" ht="25.5" outlineLevel="1" x14ac:dyDescent="0.2">
      <c r="A1373" s="33">
        <v>3</v>
      </c>
      <c r="B1373" s="38" t="s">
        <v>1522</v>
      </c>
      <c r="C1373" s="33"/>
      <c r="D1373" s="33"/>
      <c r="E1373" s="33"/>
      <c r="F1373" s="33"/>
    </row>
    <row r="1374" spans="1:6" outlineLevel="1" x14ac:dyDescent="0.2">
      <c r="A1374" s="33">
        <v>4</v>
      </c>
      <c r="B1374" s="38" t="s">
        <v>1523</v>
      </c>
      <c r="C1374" s="33"/>
      <c r="D1374" s="33"/>
      <c r="E1374" s="33"/>
      <c r="F1374" s="33"/>
    </row>
    <row r="1375" spans="1:6" ht="25.5" outlineLevel="1" x14ac:dyDescent="0.2">
      <c r="A1375" s="33">
        <v>5</v>
      </c>
      <c r="B1375" s="38" t="s">
        <v>1524</v>
      </c>
      <c r="C1375" s="33"/>
      <c r="D1375" s="33"/>
      <c r="E1375" s="33"/>
      <c r="F1375" s="33"/>
    </row>
    <row r="1376" spans="1:6" ht="38.25" outlineLevel="1" x14ac:dyDescent="0.2">
      <c r="A1376" s="33">
        <v>6</v>
      </c>
      <c r="B1376" s="38" t="s">
        <v>1525</v>
      </c>
      <c r="C1376" s="33"/>
      <c r="D1376" s="33"/>
      <c r="E1376" s="33"/>
      <c r="F1376" s="33"/>
    </row>
    <row r="1377" spans="1:6" outlineLevel="1" x14ac:dyDescent="0.2">
      <c r="A1377" s="33">
        <v>7</v>
      </c>
      <c r="B1377" s="38" t="s">
        <v>1526</v>
      </c>
      <c r="C1377" s="33"/>
      <c r="D1377" s="33"/>
      <c r="E1377" s="33"/>
      <c r="F1377" s="33"/>
    </row>
    <row r="1378" spans="1:6" outlineLevel="1" x14ac:dyDescent="0.2">
      <c r="A1378" s="33"/>
      <c r="B1378" s="33"/>
      <c r="C1378" s="33"/>
      <c r="D1378" s="33"/>
      <c r="E1378" s="33"/>
      <c r="F1378" s="33"/>
    </row>
    <row r="1379" spans="1:6" outlineLevel="1" x14ac:dyDescent="0.2">
      <c r="A1379" s="76" t="s">
        <v>214</v>
      </c>
      <c r="B1379" s="76"/>
      <c r="C1379" s="76"/>
      <c r="D1379" s="76"/>
      <c r="E1379" s="76"/>
      <c r="F1379" s="76"/>
    </row>
    <row r="1380" spans="1:6" ht="25.5" outlineLevel="1" x14ac:dyDescent="0.2">
      <c r="A1380" s="33">
        <v>1</v>
      </c>
      <c r="B1380" s="38" t="s">
        <v>216</v>
      </c>
      <c r="C1380" s="33"/>
      <c r="D1380" s="33"/>
      <c r="E1380" s="33"/>
      <c r="F1380" s="33"/>
    </row>
    <row r="1381" spans="1:6" ht="38.25" outlineLevel="1" x14ac:dyDescent="0.2">
      <c r="A1381" s="33">
        <v>2</v>
      </c>
      <c r="B1381" s="38" t="s">
        <v>1521</v>
      </c>
      <c r="C1381" s="33"/>
      <c r="D1381" s="33"/>
      <c r="E1381" s="33"/>
      <c r="F1381" s="33"/>
    </row>
    <row r="1382" spans="1:6" ht="25.5" outlineLevel="1" x14ac:dyDescent="0.2">
      <c r="A1382" s="33">
        <v>3</v>
      </c>
      <c r="B1382" s="38" t="s">
        <v>1522</v>
      </c>
      <c r="C1382" s="33"/>
      <c r="D1382" s="33"/>
      <c r="E1382" s="33"/>
      <c r="F1382" s="33"/>
    </row>
    <row r="1383" spans="1:6" outlineLevel="1" x14ac:dyDescent="0.2">
      <c r="A1383" s="33">
        <v>4</v>
      </c>
      <c r="B1383" s="38" t="s">
        <v>1523</v>
      </c>
      <c r="C1383" s="33"/>
      <c r="D1383" s="33"/>
      <c r="E1383" s="33"/>
      <c r="F1383" s="33"/>
    </row>
    <row r="1384" spans="1:6" ht="25.5" outlineLevel="1" x14ac:dyDescent="0.2">
      <c r="A1384" s="33">
        <v>5</v>
      </c>
      <c r="B1384" s="38" t="s">
        <v>1524</v>
      </c>
      <c r="C1384" s="33"/>
      <c r="D1384" s="33"/>
      <c r="E1384" s="33"/>
      <c r="F1384" s="33"/>
    </row>
    <row r="1385" spans="1:6" ht="38.25" outlineLevel="1" x14ac:dyDescent="0.2">
      <c r="A1385" s="33">
        <v>6</v>
      </c>
      <c r="B1385" s="38" t="s">
        <v>1525</v>
      </c>
      <c r="C1385" s="33"/>
      <c r="D1385" s="33"/>
      <c r="E1385" s="33"/>
      <c r="F1385" s="33"/>
    </row>
    <row r="1386" spans="1:6" outlineLevel="1" x14ac:dyDescent="0.2">
      <c r="A1386" s="33">
        <v>7</v>
      </c>
      <c r="B1386" s="38" t="s">
        <v>1526</v>
      </c>
      <c r="C1386" s="33"/>
      <c r="D1386" s="33"/>
      <c r="E1386" s="33"/>
      <c r="F1386" s="33"/>
    </row>
    <row r="1387" spans="1:6" outlineLevel="1" x14ac:dyDescent="0.2">
      <c r="A1387" s="33"/>
      <c r="B1387" s="33"/>
      <c r="C1387" s="33"/>
      <c r="D1387" s="33"/>
      <c r="E1387" s="33"/>
      <c r="F1387" s="33"/>
    </row>
    <row r="1388" spans="1:6" outlineLevel="1" x14ac:dyDescent="0.2">
      <c r="A1388" s="76" t="s">
        <v>217</v>
      </c>
      <c r="B1388" s="76"/>
      <c r="C1388" s="76"/>
      <c r="D1388" s="76"/>
      <c r="E1388" s="76"/>
      <c r="F1388" s="76"/>
    </row>
    <row r="1389" spans="1:6" outlineLevel="1" x14ac:dyDescent="0.2">
      <c r="A1389" s="33">
        <v>1</v>
      </c>
      <c r="B1389" s="38" t="s">
        <v>219</v>
      </c>
      <c r="C1389" s="33"/>
      <c r="D1389" s="33"/>
      <c r="E1389" s="33"/>
      <c r="F1389" s="33"/>
    </row>
    <row r="1390" spans="1:6" ht="38.25" outlineLevel="1" x14ac:dyDescent="0.2">
      <c r="A1390" s="33">
        <v>2</v>
      </c>
      <c r="B1390" s="38" t="s">
        <v>1521</v>
      </c>
      <c r="C1390" s="33"/>
      <c r="D1390" s="33"/>
      <c r="E1390" s="33"/>
      <c r="F1390" s="33"/>
    </row>
    <row r="1391" spans="1:6" ht="25.5" outlineLevel="1" x14ac:dyDescent="0.2">
      <c r="A1391" s="33">
        <v>3</v>
      </c>
      <c r="B1391" s="38" t="s">
        <v>1522</v>
      </c>
      <c r="C1391" s="33"/>
      <c r="D1391" s="33"/>
      <c r="E1391" s="33"/>
      <c r="F1391" s="33"/>
    </row>
    <row r="1392" spans="1:6" outlineLevel="1" x14ac:dyDescent="0.2">
      <c r="A1392" s="33">
        <v>4</v>
      </c>
      <c r="B1392" s="38" t="s">
        <v>1523</v>
      </c>
      <c r="C1392" s="33"/>
      <c r="D1392" s="33"/>
      <c r="E1392" s="33"/>
      <c r="F1392" s="33"/>
    </row>
    <row r="1393" spans="1:6" ht="25.5" outlineLevel="1" x14ac:dyDescent="0.2">
      <c r="A1393" s="33">
        <v>5</v>
      </c>
      <c r="B1393" s="38" t="s">
        <v>1524</v>
      </c>
      <c r="C1393" s="33"/>
      <c r="D1393" s="33"/>
      <c r="E1393" s="33"/>
      <c r="F1393" s="33"/>
    </row>
    <row r="1394" spans="1:6" ht="38.25" outlineLevel="1" x14ac:dyDescent="0.2">
      <c r="A1394" s="33">
        <v>6</v>
      </c>
      <c r="B1394" s="38" t="s">
        <v>1525</v>
      </c>
      <c r="C1394" s="33"/>
      <c r="D1394" s="33"/>
      <c r="E1394" s="33"/>
      <c r="F1394" s="33"/>
    </row>
    <row r="1395" spans="1:6" outlineLevel="1" x14ac:dyDescent="0.2">
      <c r="A1395" s="33">
        <v>7</v>
      </c>
      <c r="B1395" s="38" t="s">
        <v>1526</v>
      </c>
      <c r="C1395" s="33"/>
      <c r="D1395" s="33"/>
      <c r="E1395" s="33"/>
      <c r="F1395" s="33"/>
    </row>
    <row r="1396" spans="1:6" outlineLevel="1" x14ac:dyDescent="0.2">
      <c r="A1396" s="33"/>
      <c r="B1396" s="33"/>
      <c r="C1396" s="33"/>
      <c r="D1396" s="33"/>
      <c r="E1396" s="33"/>
      <c r="F1396" s="33"/>
    </row>
    <row r="1397" spans="1:6" outlineLevel="1" x14ac:dyDescent="0.2">
      <c r="A1397" s="76" t="s">
        <v>220</v>
      </c>
      <c r="B1397" s="76"/>
      <c r="C1397" s="76"/>
      <c r="D1397" s="76"/>
      <c r="E1397" s="76"/>
      <c r="F1397" s="76"/>
    </row>
    <row r="1398" spans="1:6" outlineLevel="1" x14ac:dyDescent="0.2">
      <c r="A1398" s="33">
        <v>1</v>
      </c>
      <c r="B1398" s="38" t="s">
        <v>222</v>
      </c>
      <c r="C1398" s="33"/>
      <c r="D1398" s="33"/>
      <c r="E1398" s="33"/>
      <c r="F1398" s="33"/>
    </row>
    <row r="1399" spans="1:6" ht="38.25" outlineLevel="1" x14ac:dyDescent="0.2">
      <c r="A1399" s="33">
        <v>2</v>
      </c>
      <c r="B1399" s="38" t="s">
        <v>1521</v>
      </c>
      <c r="C1399" s="33"/>
      <c r="D1399" s="33"/>
      <c r="E1399" s="33"/>
      <c r="F1399" s="33"/>
    </row>
    <row r="1400" spans="1:6" ht="25.5" outlineLevel="1" x14ac:dyDescent="0.2">
      <c r="A1400" s="33">
        <v>3</v>
      </c>
      <c r="B1400" s="38" t="s">
        <v>1522</v>
      </c>
      <c r="C1400" s="33"/>
      <c r="D1400" s="33"/>
      <c r="E1400" s="33"/>
      <c r="F1400" s="33"/>
    </row>
    <row r="1401" spans="1:6" outlineLevel="1" x14ac:dyDescent="0.2">
      <c r="A1401" s="33">
        <v>4</v>
      </c>
      <c r="B1401" s="38" t="s">
        <v>1523</v>
      </c>
      <c r="C1401" s="33"/>
      <c r="D1401" s="33"/>
      <c r="E1401" s="33"/>
      <c r="F1401" s="33"/>
    </row>
    <row r="1402" spans="1:6" ht="25.5" outlineLevel="1" x14ac:dyDescent="0.2">
      <c r="A1402" s="33">
        <v>5</v>
      </c>
      <c r="B1402" s="38" t="s">
        <v>1524</v>
      </c>
      <c r="C1402" s="33"/>
      <c r="D1402" s="33"/>
      <c r="E1402" s="33"/>
      <c r="F1402" s="33"/>
    </row>
    <row r="1403" spans="1:6" ht="38.25" outlineLevel="1" x14ac:dyDescent="0.2">
      <c r="A1403" s="33">
        <v>6</v>
      </c>
      <c r="B1403" s="38" t="s">
        <v>1525</v>
      </c>
      <c r="C1403" s="33"/>
      <c r="D1403" s="33"/>
      <c r="E1403" s="33"/>
      <c r="F1403" s="33"/>
    </row>
    <row r="1404" spans="1:6" outlineLevel="1" x14ac:dyDescent="0.2">
      <c r="A1404" s="33">
        <v>7</v>
      </c>
      <c r="B1404" s="38" t="s">
        <v>1526</v>
      </c>
      <c r="C1404" s="33"/>
      <c r="D1404" s="33"/>
      <c r="E1404" s="33"/>
      <c r="F1404" s="33"/>
    </row>
    <row r="1405" spans="1:6" outlineLevel="1" x14ac:dyDescent="0.2">
      <c r="A1405" s="33"/>
      <c r="B1405" s="33"/>
      <c r="C1405" s="33"/>
      <c r="D1405" s="33"/>
      <c r="E1405" s="33"/>
      <c r="F1405" s="33"/>
    </row>
    <row r="1406" spans="1:6" outlineLevel="1" x14ac:dyDescent="0.2">
      <c r="A1406" s="76" t="s">
        <v>223</v>
      </c>
      <c r="B1406" s="76"/>
      <c r="C1406" s="76"/>
      <c r="D1406" s="76"/>
      <c r="E1406" s="76"/>
      <c r="F1406" s="76"/>
    </row>
    <row r="1407" spans="1:6" outlineLevel="1" x14ac:dyDescent="0.2">
      <c r="A1407" s="33">
        <v>1</v>
      </c>
      <c r="B1407" s="38" t="s">
        <v>225</v>
      </c>
      <c r="C1407" s="33"/>
      <c r="D1407" s="33"/>
      <c r="E1407" s="33"/>
      <c r="F1407" s="33"/>
    </row>
    <row r="1408" spans="1:6" ht="38.25" outlineLevel="1" x14ac:dyDescent="0.2">
      <c r="A1408" s="33">
        <v>2</v>
      </c>
      <c r="B1408" s="38" t="s">
        <v>1527</v>
      </c>
      <c r="C1408" s="33"/>
      <c r="D1408" s="33"/>
      <c r="E1408" s="33"/>
      <c r="F1408" s="33"/>
    </row>
    <row r="1409" spans="1:6" ht="38.25" outlineLevel="1" x14ac:dyDescent="0.2">
      <c r="A1409" s="33">
        <v>3</v>
      </c>
      <c r="B1409" s="38" t="s">
        <v>1528</v>
      </c>
      <c r="C1409" s="33"/>
      <c r="D1409" s="33"/>
      <c r="E1409" s="33"/>
      <c r="F1409" s="33"/>
    </row>
    <row r="1410" spans="1:6" ht="25.5" outlineLevel="1" x14ac:dyDescent="0.2">
      <c r="A1410" s="33">
        <v>4</v>
      </c>
      <c r="B1410" s="38" t="s">
        <v>1529</v>
      </c>
      <c r="C1410" s="33"/>
      <c r="D1410" s="33"/>
      <c r="E1410" s="33"/>
      <c r="F1410" s="33"/>
    </row>
    <row r="1411" spans="1:6" outlineLevel="1" x14ac:dyDescent="0.2">
      <c r="A1411" s="33"/>
      <c r="B1411" s="33"/>
      <c r="C1411" s="33"/>
      <c r="D1411" s="33"/>
      <c r="E1411" s="33"/>
      <c r="F1411" s="33"/>
    </row>
    <row r="1412" spans="1:6" outlineLevel="1" x14ac:dyDescent="0.2">
      <c r="A1412" s="76" t="s">
        <v>226</v>
      </c>
      <c r="B1412" s="76"/>
      <c r="C1412" s="76"/>
      <c r="D1412" s="76"/>
      <c r="E1412" s="76"/>
      <c r="F1412" s="76"/>
    </row>
    <row r="1413" spans="1:6" outlineLevel="1" x14ac:dyDescent="0.2">
      <c r="A1413" s="33">
        <v>1</v>
      </c>
      <c r="B1413" s="38" t="s">
        <v>227</v>
      </c>
      <c r="C1413" s="33"/>
      <c r="D1413" s="33"/>
      <c r="E1413" s="33"/>
      <c r="F1413" s="33"/>
    </row>
    <row r="1414" spans="1:6" ht="38.25" outlineLevel="1" x14ac:dyDescent="0.2">
      <c r="A1414" s="33">
        <v>2</v>
      </c>
      <c r="B1414" s="38" t="s">
        <v>1527</v>
      </c>
      <c r="C1414" s="33"/>
      <c r="D1414" s="33"/>
      <c r="E1414" s="33"/>
      <c r="F1414" s="33"/>
    </row>
    <row r="1415" spans="1:6" ht="38.25" outlineLevel="1" x14ac:dyDescent="0.2">
      <c r="A1415" s="33">
        <v>3</v>
      </c>
      <c r="B1415" s="38" t="s">
        <v>1528</v>
      </c>
      <c r="C1415" s="33"/>
      <c r="D1415" s="33"/>
      <c r="E1415" s="33"/>
      <c r="F1415" s="33"/>
    </row>
    <row r="1416" spans="1:6" ht="25.5" outlineLevel="1" x14ac:dyDescent="0.2">
      <c r="A1416" s="33">
        <v>4</v>
      </c>
      <c r="B1416" s="38" t="s">
        <v>1529</v>
      </c>
      <c r="C1416" s="33"/>
      <c r="D1416" s="33"/>
      <c r="E1416" s="33"/>
      <c r="F1416" s="33"/>
    </row>
    <row r="1417" spans="1:6" outlineLevel="1" x14ac:dyDescent="0.2">
      <c r="A1417" s="33"/>
      <c r="B1417" s="33"/>
      <c r="C1417" s="33"/>
      <c r="D1417" s="33"/>
      <c r="E1417" s="33"/>
      <c r="F1417" s="33"/>
    </row>
    <row r="1418" spans="1:6" outlineLevel="1" x14ac:dyDescent="0.2">
      <c r="A1418" s="76" t="s">
        <v>228</v>
      </c>
      <c r="B1418" s="76"/>
      <c r="C1418" s="76"/>
      <c r="D1418" s="76"/>
      <c r="E1418" s="76"/>
      <c r="F1418" s="76"/>
    </row>
    <row r="1419" spans="1:6" outlineLevel="1" x14ac:dyDescent="0.2">
      <c r="A1419" s="33">
        <v>1</v>
      </c>
      <c r="B1419" s="38" t="s">
        <v>229</v>
      </c>
      <c r="C1419" s="33"/>
      <c r="D1419" s="33"/>
      <c r="E1419" s="33"/>
      <c r="F1419" s="33"/>
    </row>
    <row r="1420" spans="1:6" ht="38.25" outlineLevel="1" x14ac:dyDescent="0.2">
      <c r="A1420" s="33">
        <v>2</v>
      </c>
      <c r="B1420" s="38" t="s">
        <v>1527</v>
      </c>
      <c r="C1420" s="33"/>
      <c r="D1420" s="33"/>
      <c r="E1420" s="33"/>
      <c r="F1420" s="33"/>
    </row>
    <row r="1421" spans="1:6" ht="38.25" outlineLevel="1" x14ac:dyDescent="0.2">
      <c r="A1421" s="33">
        <v>3</v>
      </c>
      <c r="B1421" s="38" t="s">
        <v>1528</v>
      </c>
      <c r="C1421" s="33"/>
      <c r="D1421" s="33"/>
      <c r="E1421" s="33"/>
      <c r="F1421" s="33"/>
    </row>
    <row r="1422" spans="1:6" ht="25.5" outlineLevel="1" x14ac:dyDescent="0.2">
      <c r="A1422" s="33">
        <v>4</v>
      </c>
      <c r="B1422" s="38" t="s">
        <v>1529</v>
      </c>
      <c r="C1422" s="33"/>
      <c r="D1422" s="33"/>
      <c r="E1422" s="33"/>
      <c r="F1422" s="33"/>
    </row>
    <row r="1423" spans="1:6" outlineLevel="1" x14ac:dyDescent="0.2">
      <c r="A1423" s="33"/>
      <c r="B1423" s="33"/>
      <c r="C1423" s="33"/>
      <c r="D1423" s="33"/>
      <c r="E1423" s="33"/>
      <c r="F1423" s="33"/>
    </row>
    <row r="1424" spans="1:6" outlineLevel="1" x14ac:dyDescent="0.2">
      <c r="A1424" s="76" t="s">
        <v>230</v>
      </c>
      <c r="B1424" s="76"/>
      <c r="C1424" s="76"/>
      <c r="D1424" s="76"/>
      <c r="E1424" s="76"/>
      <c r="F1424" s="76"/>
    </row>
    <row r="1425" spans="1:6" outlineLevel="1" x14ac:dyDescent="0.2">
      <c r="A1425" s="33">
        <v>1</v>
      </c>
      <c r="B1425" s="38" t="s">
        <v>231</v>
      </c>
      <c r="C1425" s="33"/>
      <c r="D1425" s="33"/>
      <c r="E1425" s="33"/>
      <c r="F1425" s="33"/>
    </row>
    <row r="1426" spans="1:6" ht="38.25" outlineLevel="1" x14ac:dyDescent="0.2">
      <c r="A1426" s="33">
        <v>2</v>
      </c>
      <c r="B1426" s="38" t="s">
        <v>1527</v>
      </c>
      <c r="C1426" s="33"/>
      <c r="D1426" s="33"/>
      <c r="E1426" s="33"/>
      <c r="F1426" s="33"/>
    </row>
    <row r="1427" spans="1:6" ht="38.25" outlineLevel="1" x14ac:dyDescent="0.2">
      <c r="A1427" s="33">
        <v>3</v>
      </c>
      <c r="B1427" s="38" t="s">
        <v>1528</v>
      </c>
      <c r="C1427" s="33"/>
      <c r="D1427" s="33"/>
      <c r="E1427" s="33"/>
      <c r="F1427" s="33"/>
    </row>
    <row r="1428" spans="1:6" ht="25.5" outlineLevel="1" x14ac:dyDescent="0.2">
      <c r="A1428" s="33">
        <v>4</v>
      </c>
      <c r="B1428" s="38" t="s">
        <v>1529</v>
      </c>
      <c r="C1428" s="33"/>
      <c r="D1428" s="33"/>
      <c r="E1428" s="33"/>
      <c r="F1428" s="33"/>
    </row>
    <row r="1429" spans="1:6" outlineLevel="1" x14ac:dyDescent="0.2">
      <c r="A1429" s="33"/>
      <c r="B1429" s="33"/>
      <c r="C1429" s="33"/>
      <c r="D1429" s="33"/>
      <c r="E1429" s="33"/>
      <c r="F1429" s="33"/>
    </row>
    <row r="1430" spans="1:6" outlineLevel="1" x14ac:dyDescent="0.2">
      <c r="A1430" s="76" t="s">
        <v>232</v>
      </c>
      <c r="B1430" s="76"/>
      <c r="C1430" s="76"/>
      <c r="D1430" s="76"/>
      <c r="E1430" s="76"/>
      <c r="F1430" s="76"/>
    </row>
    <row r="1431" spans="1:6" ht="25.5" outlineLevel="1" x14ac:dyDescent="0.2">
      <c r="A1431" s="33">
        <v>1</v>
      </c>
      <c r="B1431" s="38" t="s">
        <v>233</v>
      </c>
      <c r="C1431" s="33"/>
      <c r="D1431" s="33"/>
      <c r="E1431" s="33"/>
      <c r="F1431" s="33"/>
    </row>
    <row r="1432" spans="1:6" ht="38.25" outlineLevel="1" x14ac:dyDescent="0.2">
      <c r="A1432" s="33">
        <v>2</v>
      </c>
      <c r="B1432" s="38" t="s">
        <v>1527</v>
      </c>
      <c r="C1432" s="33"/>
      <c r="D1432" s="33"/>
      <c r="E1432" s="33"/>
      <c r="F1432" s="33"/>
    </row>
    <row r="1433" spans="1:6" ht="38.25" outlineLevel="1" x14ac:dyDescent="0.2">
      <c r="A1433" s="33">
        <v>3</v>
      </c>
      <c r="B1433" s="38" t="s">
        <v>1528</v>
      </c>
      <c r="C1433" s="33"/>
      <c r="D1433" s="33"/>
      <c r="E1433" s="33"/>
      <c r="F1433" s="33"/>
    </row>
    <row r="1434" spans="1:6" ht="25.5" outlineLevel="1" x14ac:dyDescent="0.2">
      <c r="A1434" s="33">
        <v>4</v>
      </c>
      <c r="B1434" s="38" t="s">
        <v>1529</v>
      </c>
      <c r="C1434" s="33"/>
      <c r="D1434" s="33"/>
      <c r="E1434" s="33"/>
      <c r="F1434" s="33"/>
    </row>
    <row r="1435" spans="1:6" outlineLevel="1" x14ac:dyDescent="0.2">
      <c r="A1435" s="33"/>
      <c r="B1435" s="33"/>
      <c r="C1435" s="33"/>
      <c r="D1435" s="33"/>
      <c r="E1435" s="33"/>
      <c r="F1435" s="33"/>
    </row>
    <row r="1436" spans="1:6" outlineLevel="1" x14ac:dyDescent="0.2">
      <c r="A1436" s="76" t="s">
        <v>235</v>
      </c>
      <c r="B1436" s="76"/>
      <c r="C1436" s="76"/>
      <c r="D1436" s="76"/>
      <c r="E1436" s="76"/>
      <c r="F1436" s="76"/>
    </row>
    <row r="1437" spans="1:6" outlineLevel="1" x14ac:dyDescent="0.2">
      <c r="A1437" s="33">
        <v>1</v>
      </c>
      <c r="B1437" s="38" t="s">
        <v>236</v>
      </c>
      <c r="C1437" s="33"/>
      <c r="D1437" s="33"/>
      <c r="E1437" s="33"/>
      <c r="F1437" s="33"/>
    </row>
    <row r="1438" spans="1:6" outlineLevel="1" x14ac:dyDescent="0.2">
      <c r="A1438" s="33">
        <v>2</v>
      </c>
      <c r="B1438" s="38" t="s">
        <v>1530</v>
      </c>
      <c r="C1438" s="33"/>
      <c r="D1438" s="33"/>
      <c r="E1438" s="33"/>
      <c r="F1438" s="33"/>
    </row>
    <row r="1439" spans="1:6" outlineLevel="1" x14ac:dyDescent="0.2">
      <c r="A1439" s="33">
        <v>3</v>
      </c>
      <c r="B1439" s="38" t="s">
        <v>1531</v>
      </c>
      <c r="C1439" s="33"/>
      <c r="D1439" s="33"/>
      <c r="E1439" s="33"/>
      <c r="F1439" s="33"/>
    </row>
    <row r="1440" spans="1:6" ht="25.5" outlineLevel="1" x14ac:dyDescent="0.2">
      <c r="A1440" s="33">
        <v>4</v>
      </c>
      <c r="B1440" s="38" t="s">
        <v>1532</v>
      </c>
      <c r="C1440" s="33"/>
      <c r="D1440" s="33"/>
      <c r="E1440" s="33"/>
      <c r="F1440" s="33"/>
    </row>
    <row r="1441" spans="1:6" outlineLevel="1" x14ac:dyDescent="0.2">
      <c r="A1441" s="33"/>
      <c r="B1441" s="33"/>
      <c r="C1441" s="33"/>
      <c r="D1441" s="33"/>
      <c r="E1441" s="33"/>
      <c r="F1441" s="33"/>
    </row>
    <row r="1442" spans="1:6" outlineLevel="1" x14ac:dyDescent="0.2">
      <c r="A1442" s="76" t="s">
        <v>237</v>
      </c>
      <c r="B1442" s="76"/>
      <c r="C1442" s="76"/>
      <c r="D1442" s="76"/>
      <c r="E1442" s="76"/>
      <c r="F1442" s="76"/>
    </row>
    <row r="1443" spans="1:6" ht="25.5" outlineLevel="1" x14ac:dyDescent="0.2">
      <c r="A1443" s="33">
        <v>1</v>
      </c>
      <c r="B1443" s="38" t="s">
        <v>238</v>
      </c>
      <c r="C1443" s="33"/>
      <c r="D1443" s="33"/>
      <c r="E1443" s="33"/>
      <c r="F1443" s="33"/>
    </row>
    <row r="1444" spans="1:6" outlineLevel="1" x14ac:dyDescent="0.2">
      <c r="A1444" s="33">
        <v>2</v>
      </c>
      <c r="B1444" s="38" t="s">
        <v>1533</v>
      </c>
      <c r="C1444" s="33"/>
      <c r="D1444" s="33"/>
      <c r="E1444" s="33"/>
      <c r="F1444" s="33"/>
    </row>
    <row r="1445" spans="1:6" outlineLevel="1" x14ac:dyDescent="0.2">
      <c r="A1445" s="33">
        <v>3</v>
      </c>
      <c r="B1445" s="38" t="s">
        <v>1534</v>
      </c>
      <c r="C1445" s="33"/>
      <c r="D1445" s="33"/>
      <c r="E1445" s="33"/>
      <c r="F1445" s="33"/>
    </row>
    <row r="1446" spans="1:6" ht="25.5" outlineLevel="1" x14ac:dyDescent="0.2">
      <c r="A1446" s="33">
        <v>4</v>
      </c>
      <c r="B1446" s="38" t="s">
        <v>1535</v>
      </c>
      <c r="C1446" s="33"/>
      <c r="D1446" s="33"/>
      <c r="E1446" s="33"/>
      <c r="F1446" s="33"/>
    </row>
    <row r="1447" spans="1:6" ht="25.5" outlineLevel="1" x14ac:dyDescent="0.2">
      <c r="A1447" s="33">
        <v>5</v>
      </c>
      <c r="B1447" s="38" t="s">
        <v>1536</v>
      </c>
      <c r="C1447" s="33"/>
      <c r="D1447" s="33"/>
      <c r="E1447" s="33"/>
      <c r="F1447" s="33"/>
    </row>
    <row r="1448" spans="1:6" outlineLevel="1" x14ac:dyDescent="0.2">
      <c r="A1448" s="33">
        <v>6</v>
      </c>
      <c r="B1448" s="38" t="s">
        <v>1537</v>
      </c>
      <c r="C1448" s="33"/>
      <c r="D1448" s="33"/>
      <c r="E1448" s="33"/>
      <c r="F1448" s="33"/>
    </row>
    <row r="1449" spans="1:6" outlineLevel="1" x14ac:dyDescent="0.2">
      <c r="A1449" s="33"/>
      <c r="B1449" s="33"/>
      <c r="C1449" s="33"/>
      <c r="D1449" s="33"/>
      <c r="E1449" s="33"/>
      <c r="F1449" s="33"/>
    </row>
    <row r="1450" spans="1:6" outlineLevel="1" x14ac:dyDescent="0.2">
      <c r="A1450" s="76" t="s">
        <v>239</v>
      </c>
      <c r="B1450" s="76"/>
      <c r="C1450" s="76"/>
      <c r="D1450" s="76"/>
      <c r="E1450" s="76"/>
      <c r="F1450" s="76"/>
    </row>
    <row r="1451" spans="1:6" ht="25.5" outlineLevel="1" x14ac:dyDescent="0.2">
      <c r="A1451" s="33">
        <v>1</v>
      </c>
      <c r="B1451" s="38" t="s">
        <v>240</v>
      </c>
      <c r="C1451" s="33"/>
      <c r="D1451" s="33"/>
      <c r="E1451" s="33"/>
      <c r="F1451" s="33"/>
    </row>
    <row r="1452" spans="1:6" ht="25.5" outlineLevel="1" x14ac:dyDescent="0.2">
      <c r="A1452" s="33">
        <v>2</v>
      </c>
      <c r="B1452" s="38" t="s">
        <v>1538</v>
      </c>
      <c r="C1452" s="33"/>
      <c r="D1452" s="33"/>
      <c r="E1452" s="33"/>
      <c r="F1452" s="33"/>
    </row>
    <row r="1453" spans="1:6" ht="25.5" outlineLevel="1" x14ac:dyDescent="0.2">
      <c r="A1453" s="33">
        <v>3</v>
      </c>
      <c r="B1453" s="38" t="s">
        <v>1539</v>
      </c>
      <c r="C1453" s="33"/>
      <c r="D1453" s="33"/>
      <c r="E1453" s="33"/>
      <c r="F1453" s="33"/>
    </row>
    <row r="1454" spans="1:6" outlineLevel="1" x14ac:dyDescent="0.2">
      <c r="A1454" s="33">
        <v>4</v>
      </c>
      <c r="B1454" s="38" t="s">
        <v>1540</v>
      </c>
      <c r="C1454" s="33"/>
      <c r="D1454" s="33"/>
      <c r="E1454" s="33"/>
      <c r="F1454" s="33"/>
    </row>
    <row r="1455" spans="1:6" ht="25.5" outlineLevel="1" x14ac:dyDescent="0.2">
      <c r="A1455" s="33">
        <v>5</v>
      </c>
      <c r="B1455" s="38" t="s">
        <v>1541</v>
      </c>
      <c r="C1455" s="33"/>
      <c r="D1455" s="33"/>
      <c r="E1455" s="33"/>
      <c r="F1455" s="33"/>
    </row>
    <row r="1456" spans="1:6" outlineLevel="1" x14ac:dyDescent="0.2">
      <c r="A1456" s="33"/>
      <c r="B1456" s="33"/>
      <c r="C1456" s="33"/>
      <c r="D1456" s="33"/>
      <c r="E1456" s="33"/>
      <c r="F1456" s="33"/>
    </row>
    <row r="1457" spans="1:6" outlineLevel="1" x14ac:dyDescent="0.2">
      <c r="A1457" s="76" t="s">
        <v>241</v>
      </c>
      <c r="B1457" s="76"/>
      <c r="C1457" s="76"/>
      <c r="D1457" s="76"/>
      <c r="E1457" s="76"/>
      <c r="F1457" s="76"/>
    </row>
    <row r="1458" spans="1:6" outlineLevel="1" x14ac:dyDescent="0.2">
      <c r="A1458" s="33">
        <v>1</v>
      </c>
      <c r="B1458" s="38" t="s">
        <v>242</v>
      </c>
      <c r="C1458" s="33"/>
      <c r="D1458" s="33"/>
      <c r="E1458" s="33"/>
      <c r="F1458" s="33"/>
    </row>
    <row r="1459" spans="1:6" outlineLevel="1" x14ac:dyDescent="0.2">
      <c r="A1459" s="33">
        <v>2</v>
      </c>
      <c r="B1459" s="38" t="s">
        <v>1542</v>
      </c>
      <c r="C1459" s="33"/>
      <c r="D1459" s="33"/>
      <c r="E1459" s="33"/>
      <c r="F1459" s="33"/>
    </row>
    <row r="1460" spans="1:6" ht="25.5" outlineLevel="1" x14ac:dyDescent="0.2">
      <c r="A1460" s="33">
        <v>3</v>
      </c>
      <c r="B1460" s="38" t="s">
        <v>1543</v>
      </c>
      <c r="C1460" s="33"/>
      <c r="D1460" s="33"/>
      <c r="E1460" s="33"/>
      <c r="F1460" s="33"/>
    </row>
    <row r="1461" spans="1:6" outlineLevel="1" x14ac:dyDescent="0.2">
      <c r="A1461" s="33">
        <v>4</v>
      </c>
      <c r="B1461" s="38" t="s">
        <v>1544</v>
      </c>
      <c r="C1461" s="33"/>
      <c r="D1461" s="33"/>
      <c r="E1461" s="33"/>
      <c r="F1461" s="33"/>
    </row>
    <row r="1462" spans="1:6" outlineLevel="1" x14ac:dyDescent="0.2">
      <c r="A1462" s="33"/>
      <c r="B1462" s="33"/>
      <c r="C1462" s="33"/>
      <c r="D1462" s="33"/>
      <c r="E1462" s="33"/>
      <c r="F1462" s="33"/>
    </row>
    <row r="1463" spans="1:6" outlineLevel="1" x14ac:dyDescent="0.2">
      <c r="A1463" s="76" t="s">
        <v>243</v>
      </c>
      <c r="B1463" s="76"/>
      <c r="C1463" s="76"/>
      <c r="D1463" s="76"/>
      <c r="E1463" s="76"/>
      <c r="F1463" s="76"/>
    </row>
    <row r="1464" spans="1:6" ht="25.5" outlineLevel="1" x14ac:dyDescent="0.2">
      <c r="A1464" s="33">
        <v>1</v>
      </c>
      <c r="B1464" s="38" t="s">
        <v>245</v>
      </c>
      <c r="C1464" s="33"/>
      <c r="D1464" s="33"/>
      <c r="E1464" s="33"/>
      <c r="F1464" s="33"/>
    </row>
    <row r="1465" spans="1:6" outlineLevel="1" x14ac:dyDescent="0.2">
      <c r="A1465" s="33">
        <v>2</v>
      </c>
      <c r="B1465" s="38" t="s">
        <v>1545</v>
      </c>
      <c r="C1465" s="33"/>
      <c r="D1465" s="33"/>
      <c r="E1465" s="33"/>
      <c r="F1465" s="33"/>
    </row>
    <row r="1466" spans="1:6" outlineLevel="1" x14ac:dyDescent="0.2">
      <c r="A1466" s="33">
        <v>3</v>
      </c>
      <c r="B1466" s="38" t="s">
        <v>1546</v>
      </c>
      <c r="C1466" s="33"/>
      <c r="D1466" s="33"/>
      <c r="E1466" s="33"/>
      <c r="F1466" s="33"/>
    </row>
    <row r="1467" spans="1:6" outlineLevel="1" x14ac:dyDescent="0.2">
      <c r="A1467" s="33">
        <v>4</v>
      </c>
      <c r="B1467" s="38" t="s">
        <v>1547</v>
      </c>
      <c r="C1467" s="33"/>
      <c r="D1467" s="33"/>
      <c r="E1467" s="33"/>
      <c r="F1467" s="33"/>
    </row>
    <row r="1468" spans="1:6" ht="25.5" outlineLevel="1" x14ac:dyDescent="0.2">
      <c r="A1468" s="33">
        <v>5</v>
      </c>
      <c r="B1468" s="38" t="s">
        <v>1548</v>
      </c>
      <c r="C1468" s="33"/>
      <c r="D1468" s="33"/>
      <c r="E1468" s="33"/>
      <c r="F1468" s="33"/>
    </row>
    <row r="1469" spans="1:6" outlineLevel="1" x14ac:dyDescent="0.2">
      <c r="A1469" s="33"/>
      <c r="B1469" s="33"/>
      <c r="C1469" s="33"/>
      <c r="D1469" s="33"/>
      <c r="E1469" s="33"/>
      <c r="F1469" s="33"/>
    </row>
    <row r="1470" spans="1:6" outlineLevel="1" x14ac:dyDescent="0.2">
      <c r="A1470" s="76" t="s">
        <v>246</v>
      </c>
      <c r="B1470" s="76"/>
      <c r="C1470" s="76"/>
      <c r="D1470" s="76"/>
      <c r="E1470" s="76"/>
      <c r="F1470" s="76"/>
    </row>
    <row r="1471" spans="1:6" outlineLevel="1" x14ac:dyDescent="0.2">
      <c r="A1471" s="33">
        <v>1</v>
      </c>
      <c r="B1471" s="38" t="s">
        <v>247</v>
      </c>
      <c r="C1471" s="33"/>
      <c r="D1471" s="33"/>
      <c r="E1471" s="33"/>
      <c r="F1471" s="33"/>
    </row>
    <row r="1472" spans="1:6" ht="25.5" outlineLevel="1" x14ac:dyDescent="0.2">
      <c r="A1472" s="33">
        <v>2</v>
      </c>
      <c r="B1472" s="38" t="s">
        <v>1549</v>
      </c>
      <c r="C1472" s="33"/>
      <c r="D1472" s="33"/>
      <c r="E1472" s="33"/>
      <c r="F1472" s="33"/>
    </row>
    <row r="1473" spans="1:6" ht="25.5" outlineLevel="1" x14ac:dyDescent="0.2">
      <c r="A1473" s="33">
        <v>3</v>
      </c>
      <c r="B1473" s="38" t="s">
        <v>1550</v>
      </c>
      <c r="C1473" s="33"/>
      <c r="D1473" s="33"/>
      <c r="E1473" s="33"/>
      <c r="F1473" s="33"/>
    </row>
    <row r="1474" spans="1:6" ht="25.5" outlineLevel="1" x14ac:dyDescent="0.2">
      <c r="A1474" s="33">
        <v>4</v>
      </c>
      <c r="B1474" s="38" t="s">
        <v>1551</v>
      </c>
      <c r="C1474" s="33"/>
      <c r="D1474" s="33"/>
      <c r="E1474" s="33"/>
      <c r="F1474" s="33"/>
    </row>
    <row r="1475" spans="1:6" ht="25.5" outlineLevel="1" x14ac:dyDescent="0.2">
      <c r="A1475" s="33">
        <v>5</v>
      </c>
      <c r="B1475" s="38" t="s">
        <v>1552</v>
      </c>
      <c r="C1475" s="33"/>
      <c r="D1475" s="33"/>
      <c r="E1475" s="33"/>
      <c r="F1475" s="33"/>
    </row>
    <row r="1476" spans="1:6" outlineLevel="1" x14ac:dyDescent="0.2">
      <c r="A1476" s="33"/>
      <c r="B1476" s="33"/>
      <c r="C1476" s="33"/>
      <c r="D1476" s="33"/>
      <c r="E1476" s="33"/>
      <c r="F1476" s="33"/>
    </row>
    <row r="1477" spans="1:6" outlineLevel="1" x14ac:dyDescent="0.2">
      <c r="A1477" s="76" t="s">
        <v>248</v>
      </c>
      <c r="B1477" s="76"/>
      <c r="C1477" s="76"/>
      <c r="D1477" s="76"/>
      <c r="E1477" s="76"/>
      <c r="F1477" s="76"/>
    </row>
    <row r="1478" spans="1:6" outlineLevel="1" x14ac:dyDescent="0.2">
      <c r="A1478" s="33">
        <v>1</v>
      </c>
      <c r="B1478" s="38" t="s">
        <v>249</v>
      </c>
      <c r="C1478" s="33"/>
      <c r="D1478" s="33"/>
      <c r="E1478" s="33"/>
      <c r="F1478" s="33"/>
    </row>
    <row r="1479" spans="1:6" outlineLevel="1" x14ac:dyDescent="0.2">
      <c r="A1479" s="33">
        <v>2</v>
      </c>
      <c r="B1479" s="38" t="s">
        <v>1553</v>
      </c>
      <c r="C1479" s="33"/>
      <c r="D1479" s="33"/>
      <c r="E1479" s="33"/>
      <c r="F1479" s="33"/>
    </row>
    <row r="1480" spans="1:6" outlineLevel="1" x14ac:dyDescent="0.2">
      <c r="A1480" s="33">
        <v>3</v>
      </c>
      <c r="B1480" s="38" t="s">
        <v>1554</v>
      </c>
      <c r="C1480" s="33"/>
      <c r="D1480" s="33"/>
      <c r="E1480" s="33"/>
      <c r="F1480" s="33"/>
    </row>
    <row r="1481" spans="1:6" ht="25.5" outlineLevel="1" x14ac:dyDescent="0.2">
      <c r="A1481" s="33">
        <v>4</v>
      </c>
      <c r="B1481" s="38" t="s">
        <v>1555</v>
      </c>
      <c r="C1481" s="33"/>
      <c r="D1481" s="33"/>
      <c r="E1481" s="33"/>
      <c r="F1481" s="33"/>
    </row>
    <row r="1482" spans="1:6" outlineLevel="1" x14ac:dyDescent="0.2">
      <c r="A1482" s="33">
        <v>5</v>
      </c>
      <c r="B1482" s="38" t="s">
        <v>1556</v>
      </c>
      <c r="C1482" s="33"/>
      <c r="D1482" s="33"/>
      <c r="E1482" s="33"/>
      <c r="F1482" s="33"/>
    </row>
    <row r="1483" spans="1:6" outlineLevel="1" x14ac:dyDescent="0.2">
      <c r="A1483" s="33"/>
      <c r="B1483" s="33"/>
      <c r="C1483" s="33"/>
      <c r="D1483" s="33"/>
      <c r="E1483" s="33"/>
      <c r="F1483" s="33"/>
    </row>
    <row r="1484" spans="1:6" outlineLevel="1" x14ac:dyDescent="0.2">
      <c r="A1484" s="76" t="s">
        <v>250</v>
      </c>
      <c r="B1484" s="76"/>
      <c r="C1484" s="76"/>
      <c r="D1484" s="76"/>
      <c r="E1484" s="76"/>
      <c r="F1484" s="76"/>
    </row>
    <row r="1485" spans="1:6" ht="25.5" outlineLevel="1" x14ac:dyDescent="0.2">
      <c r="A1485" s="33">
        <v>1</v>
      </c>
      <c r="B1485" s="38" t="s">
        <v>251</v>
      </c>
      <c r="C1485" s="33"/>
      <c r="D1485" s="33"/>
      <c r="E1485" s="33"/>
      <c r="F1485" s="33"/>
    </row>
    <row r="1486" spans="1:6" outlineLevel="1" x14ac:dyDescent="0.2">
      <c r="A1486" s="33">
        <v>2</v>
      </c>
      <c r="B1486" s="38" t="s">
        <v>1557</v>
      </c>
      <c r="C1486" s="33"/>
      <c r="D1486" s="33"/>
      <c r="E1486" s="33"/>
      <c r="F1486" s="33"/>
    </row>
    <row r="1487" spans="1:6" outlineLevel="1" x14ac:dyDescent="0.2">
      <c r="A1487" s="33">
        <v>3</v>
      </c>
      <c r="B1487" s="38" t="s">
        <v>1558</v>
      </c>
      <c r="C1487" s="33"/>
      <c r="D1487" s="33"/>
      <c r="E1487" s="33"/>
      <c r="F1487" s="33"/>
    </row>
    <row r="1488" spans="1:6" ht="25.5" outlineLevel="1" x14ac:dyDescent="0.2">
      <c r="A1488" s="33">
        <v>4</v>
      </c>
      <c r="B1488" s="38" t="s">
        <v>1559</v>
      </c>
      <c r="C1488" s="33"/>
      <c r="D1488" s="33"/>
      <c r="E1488" s="33"/>
      <c r="F1488" s="33"/>
    </row>
    <row r="1489" spans="1:6" ht="25.5" outlineLevel="1" x14ac:dyDescent="0.2">
      <c r="A1489" s="33">
        <v>5</v>
      </c>
      <c r="B1489" s="38" t="s">
        <v>1560</v>
      </c>
      <c r="C1489" s="33"/>
      <c r="D1489" s="33"/>
      <c r="E1489" s="33"/>
      <c r="F1489" s="33"/>
    </row>
    <row r="1490" spans="1:6" ht="38.25" outlineLevel="1" x14ac:dyDescent="0.2">
      <c r="A1490" s="33">
        <v>6</v>
      </c>
      <c r="B1490" s="38" t="s">
        <v>1561</v>
      </c>
      <c r="C1490" s="33"/>
      <c r="D1490" s="33"/>
      <c r="E1490" s="33"/>
      <c r="F1490" s="33"/>
    </row>
    <row r="1491" spans="1:6" outlineLevel="1" x14ac:dyDescent="0.2">
      <c r="A1491" s="33"/>
      <c r="B1491" s="33"/>
      <c r="C1491" s="33"/>
      <c r="D1491" s="33"/>
      <c r="E1491" s="33"/>
      <c r="F1491" s="33"/>
    </row>
    <row r="1492" spans="1:6" outlineLevel="1" x14ac:dyDescent="0.2">
      <c r="A1492" s="76" t="s">
        <v>252</v>
      </c>
      <c r="B1492" s="76"/>
      <c r="C1492" s="76"/>
      <c r="D1492" s="76"/>
      <c r="E1492" s="76"/>
      <c r="F1492" s="76"/>
    </row>
    <row r="1493" spans="1:6" outlineLevel="1" x14ac:dyDescent="0.2">
      <c r="A1493" s="33">
        <v>1</v>
      </c>
      <c r="B1493" s="38" t="s">
        <v>253</v>
      </c>
      <c r="C1493" s="33"/>
      <c r="D1493" s="33"/>
      <c r="E1493" s="33"/>
      <c r="F1493" s="33"/>
    </row>
    <row r="1494" spans="1:6" outlineLevel="1" x14ac:dyDescent="0.2">
      <c r="A1494" s="33">
        <v>2</v>
      </c>
      <c r="B1494" s="38" t="s">
        <v>1553</v>
      </c>
      <c r="C1494" s="33"/>
      <c r="D1494" s="33"/>
      <c r="E1494" s="33"/>
      <c r="F1494" s="33"/>
    </row>
    <row r="1495" spans="1:6" outlineLevel="1" x14ac:dyDescent="0.2">
      <c r="A1495" s="33">
        <v>3</v>
      </c>
      <c r="B1495" s="38" t="s">
        <v>1554</v>
      </c>
      <c r="C1495" s="33"/>
      <c r="D1495" s="33"/>
      <c r="E1495" s="33"/>
      <c r="F1495" s="33"/>
    </row>
    <row r="1496" spans="1:6" ht="25.5" outlineLevel="1" x14ac:dyDescent="0.2">
      <c r="A1496" s="33">
        <v>4</v>
      </c>
      <c r="B1496" s="38" t="s">
        <v>1555</v>
      </c>
      <c r="C1496" s="33"/>
      <c r="D1496" s="33"/>
      <c r="E1496" s="33"/>
      <c r="F1496" s="33"/>
    </row>
    <row r="1497" spans="1:6" outlineLevel="1" x14ac:dyDescent="0.2">
      <c r="A1497" s="33">
        <v>5</v>
      </c>
      <c r="B1497" s="38" t="s">
        <v>1556</v>
      </c>
      <c r="C1497" s="33"/>
      <c r="D1497" s="33"/>
      <c r="E1497" s="33"/>
      <c r="F1497" s="33"/>
    </row>
    <row r="1498" spans="1:6" outlineLevel="1" x14ac:dyDescent="0.2">
      <c r="A1498" s="33"/>
      <c r="B1498" s="33"/>
      <c r="C1498" s="33"/>
      <c r="D1498" s="33"/>
      <c r="E1498" s="33"/>
      <c r="F1498" s="33"/>
    </row>
    <row r="1499" spans="1:6" outlineLevel="1" x14ac:dyDescent="0.2">
      <c r="A1499" s="76" t="s">
        <v>254</v>
      </c>
      <c r="B1499" s="76"/>
      <c r="C1499" s="76"/>
      <c r="D1499" s="76"/>
      <c r="E1499" s="76"/>
      <c r="F1499" s="76"/>
    </row>
    <row r="1500" spans="1:6" outlineLevel="1" x14ac:dyDescent="0.2">
      <c r="A1500" s="33">
        <v>1</v>
      </c>
      <c r="B1500" s="38" t="s">
        <v>255</v>
      </c>
      <c r="C1500" s="33"/>
      <c r="D1500" s="33"/>
      <c r="E1500" s="33"/>
      <c r="F1500" s="33"/>
    </row>
    <row r="1501" spans="1:6" outlineLevel="1" x14ac:dyDescent="0.2">
      <c r="A1501" s="33">
        <v>2</v>
      </c>
      <c r="B1501" s="38" t="s">
        <v>1562</v>
      </c>
      <c r="C1501" s="33"/>
      <c r="D1501" s="33"/>
      <c r="E1501" s="33"/>
      <c r="F1501" s="33"/>
    </row>
    <row r="1502" spans="1:6" ht="25.5" outlineLevel="1" x14ac:dyDescent="0.2">
      <c r="A1502" s="33">
        <v>3</v>
      </c>
      <c r="B1502" s="38" t="s">
        <v>1563</v>
      </c>
      <c r="C1502" s="33"/>
      <c r="D1502" s="33"/>
      <c r="E1502" s="33"/>
      <c r="F1502" s="33"/>
    </row>
    <row r="1503" spans="1:6" outlineLevel="1" x14ac:dyDescent="0.2">
      <c r="A1503" s="33">
        <v>4</v>
      </c>
      <c r="B1503" s="38" t="s">
        <v>1564</v>
      </c>
      <c r="C1503" s="33"/>
      <c r="D1503" s="33"/>
      <c r="E1503" s="33"/>
      <c r="F1503" s="33"/>
    </row>
    <row r="1504" spans="1:6" outlineLevel="1" x14ac:dyDescent="0.2">
      <c r="A1504" s="33"/>
      <c r="B1504" s="33"/>
      <c r="C1504" s="33"/>
      <c r="D1504" s="33"/>
      <c r="E1504" s="33"/>
      <c r="F1504" s="33"/>
    </row>
    <row r="1505" spans="1:6" outlineLevel="1" x14ac:dyDescent="0.2">
      <c r="A1505" s="76" t="s">
        <v>256</v>
      </c>
      <c r="B1505" s="76"/>
      <c r="C1505" s="76"/>
      <c r="D1505" s="76"/>
      <c r="E1505" s="76"/>
      <c r="F1505" s="76"/>
    </row>
    <row r="1506" spans="1:6" outlineLevel="1" x14ac:dyDescent="0.2">
      <c r="A1506" s="33">
        <v>1</v>
      </c>
      <c r="B1506" s="38" t="s">
        <v>258</v>
      </c>
      <c r="C1506" s="33"/>
      <c r="D1506" s="33"/>
      <c r="E1506" s="33"/>
      <c r="F1506" s="33"/>
    </row>
    <row r="1507" spans="1:6" outlineLevel="1" x14ac:dyDescent="0.2">
      <c r="A1507" s="33">
        <v>2</v>
      </c>
      <c r="B1507" s="38" t="s">
        <v>1565</v>
      </c>
      <c r="C1507" s="33"/>
      <c r="D1507" s="33"/>
      <c r="E1507" s="33"/>
      <c r="F1507" s="33"/>
    </row>
    <row r="1508" spans="1:6" outlineLevel="1" x14ac:dyDescent="0.2">
      <c r="A1508" s="33">
        <v>3</v>
      </c>
      <c r="B1508" s="38" t="s">
        <v>1566</v>
      </c>
      <c r="C1508" s="33"/>
      <c r="D1508" s="33"/>
      <c r="E1508" s="33"/>
      <c r="F1508" s="33"/>
    </row>
    <row r="1509" spans="1:6" ht="25.5" outlineLevel="1" x14ac:dyDescent="0.2">
      <c r="A1509" s="33">
        <v>4</v>
      </c>
      <c r="B1509" s="38" t="s">
        <v>1567</v>
      </c>
      <c r="C1509" s="33"/>
      <c r="D1509" s="33"/>
      <c r="E1509" s="33"/>
      <c r="F1509" s="33"/>
    </row>
    <row r="1510" spans="1:6" outlineLevel="1" x14ac:dyDescent="0.2">
      <c r="A1510" s="33"/>
      <c r="B1510" s="33"/>
      <c r="C1510" s="33"/>
      <c r="D1510" s="33"/>
      <c r="E1510" s="33"/>
      <c r="F1510" s="33"/>
    </row>
    <row r="1511" spans="1:6" outlineLevel="1" x14ac:dyDescent="0.2">
      <c r="A1511" s="76" t="s">
        <v>259</v>
      </c>
      <c r="B1511" s="76"/>
      <c r="C1511" s="76"/>
      <c r="D1511" s="76"/>
      <c r="E1511" s="76"/>
      <c r="F1511" s="76"/>
    </row>
    <row r="1512" spans="1:6" ht="25.5" outlineLevel="1" x14ac:dyDescent="0.2">
      <c r="A1512" s="33">
        <v>1</v>
      </c>
      <c r="B1512" s="38" t="s">
        <v>260</v>
      </c>
      <c r="C1512" s="33"/>
      <c r="D1512" s="33"/>
      <c r="E1512" s="33"/>
      <c r="F1512" s="33"/>
    </row>
    <row r="1513" spans="1:6" ht="25.5" outlineLevel="1" x14ac:dyDescent="0.2">
      <c r="A1513" s="33">
        <v>2</v>
      </c>
      <c r="B1513" s="38" t="s">
        <v>1568</v>
      </c>
      <c r="C1513" s="33"/>
      <c r="D1513" s="33"/>
      <c r="E1513" s="33"/>
      <c r="F1513" s="33"/>
    </row>
    <row r="1514" spans="1:6" ht="25.5" outlineLevel="1" x14ac:dyDescent="0.2">
      <c r="A1514" s="33">
        <v>3</v>
      </c>
      <c r="B1514" s="38" t="s">
        <v>1569</v>
      </c>
      <c r="C1514" s="33"/>
      <c r="D1514" s="33"/>
      <c r="E1514" s="33"/>
      <c r="F1514" s="33"/>
    </row>
    <row r="1515" spans="1:6" outlineLevel="1" x14ac:dyDescent="0.2">
      <c r="A1515" s="33">
        <v>4</v>
      </c>
      <c r="B1515" s="38" t="s">
        <v>1570</v>
      </c>
      <c r="C1515" s="33"/>
      <c r="D1515" s="33"/>
      <c r="E1515" s="33"/>
      <c r="F1515" s="33"/>
    </row>
    <row r="1516" spans="1:6" outlineLevel="1" x14ac:dyDescent="0.2">
      <c r="A1516" s="33"/>
      <c r="B1516" s="33"/>
      <c r="C1516" s="33"/>
      <c r="D1516" s="33"/>
      <c r="E1516" s="33"/>
      <c r="F1516" s="33"/>
    </row>
    <row r="1517" spans="1:6" outlineLevel="1" x14ac:dyDescent="0.2">
      <c r="A1517" s="76" t="s">
        <v>261</v>
      </c>
      <c r="B1517" s="76"/>
      <c r="C1517" s="76"/>
      <c r="D1517" s="76"/>
      <c r="E1517" s="76"/>
      <c r="F1517" s="76"/>
    </row>
    <row r="1518" spans="1:6" outlineLevel="1" x14ac:dyDescent="0.2">
      <c r="A1518" s="33">
        <v>1</v>
      </c>
      <c r="B1518" s="38" t="s">
        <v>262</v>
      </c>
      <c r="C1518" s="33"/>
      <c r="D1518" s="33"/>
      <c r="E1518" s="33"/>
      <c r="F1518" s="33"/>
    </row>
    <row r="1519" spans="1:6" outlineLevel="1" x14ac:dyDescent="0.2">
      <c r="A1519" s="33">
        <v>2</v>
      </c>
      <c r="B1519" s="38" t="s">
        <v>1553</v>
      </c>
      <c r="C1519" s="33"/>
      <c r="D1519" s="33"/>
      <c r="E1519" s="33"/>
      <c r="F1519" s="33"/>
    </row>
    <row r="1520" spans="1:6" outlineLevel="1" x14ac:dyDescent="0.2">
      <c r="A1520" s="33">
        <v>3</v>
      </c>
      <c r="B1520" s="38" t="s">
        <v>1554</v>
      </c>
      <c r="C1520" s="33"/>
      <c r="D1520" s="33"/>
      <c r="E1520" s="33"/>
      <c r="F1520" s="33"/>
    </row>
    <row r="1521" spans="1:6" ht="25.5" outlineLevel="1" x14ac:dyDescent="0.2">
      <c r="A1521" s="33">
        <v>4</v>
      </c>
      <c r="B1521" s="38" t="s">
        <v>1555</v>
      </c>
      <c r="C1521" s="33"/>
      <c r="D1521" s="33"/>
      <c r="E1521" s="33"/>
      <c r="F1521" s="33"/>
    </row>
    <row r="1522" spans="1:6" outlineLevel="1" x14ac:dyDescent="0.2">
      <c r="A1522" s="33">
        <v>5</v>
      </c>
      <c r="B1522" s="38" t="s">
        <v>1556</v>
      </c>
      <c r="C1522" s="33"/>
      <c r="D1522" s="33"/>
      <c r="E1522" s="33"/>
      <c r="F1522" s="33"/>
    </row>
    <row r="1523" spans="1:6" outlineLevel="1" x14ac:dyDescent="0.2">
      <c r="A1523" s="33"/>
      <c r="B1523" s="33"/>
      <c r="C1523" s="33"/>
      <c r="D1523" s="33"/>
      <c r="E1523" s="33"/>
      <c r="F1523" s="33"/>
    </row>
    <row r="1524" spans="1:6" outlineLevel="1" x14ac:dyDescent="0.2">
      <c r="A1524" s="76" t="s">
        <v>263</v>
      </c>
      <c r="B1524" s="76"/>
      <c r="C1524" s="76"/>
      <c r="D1524" s="76"/>
      <c r="E1524" s="76"/>
      <c r="F1524" s="76"/>
    </row>
    <row r="1525" spans="1:6" ht="25.5" outlineLevel="1" x14ac:dyDescent="0.2">
      <c r="A1525" s="33">
        <v>1</v>
      </c>
      <c r="B1525" s="38" t="s">
        <v>265</v>
      </c>
      <c r="C1525" s="33"/>
      <c r="D1525" s="33"/>
      <c r="E1525" s="33"/>
      <c r="F1525" s="33"/>
    </row>
    <row r="1526" spans="1:6" outlineLevel="1" x14ac:dyDescent="0.2">
      <c r="A1526" s="33">
        <v>2</v>
      </c>
      <c r="B1526" s="38" t="s">
        <v>1571</v>
      </c>
      <c r="C1526" s="33"/>
      <c r="D1526" s="33"/>
      <c r="E1526" s="33"/>
      <c r="F1526" s="33"/>
    </row>
    <row r="1527" spans="1:6" ht="25.5" outlineLevel="1" x14ac:dyDescent="0.2">
      <c r="A1527" s="33">
        <v>3</v>
      </c>
      <c r="B1527" s="38" t="s">
        <v>1572</v>
      </c>
      <c r="C1527" s="33"/>
      <c r="D1527" s="33"/>
      <c r="E1527" s="33"/>
      <c r="F1527" s="33"/>
    </row>
    <row r="1528" spans="1:6" outlineLevel="1" x14ac:dyDescent="0.2">
      <c r="A1528" s="33">
        <v>4</v>
      </c>
      <c r="B1528" s="38" t="s">
        <v>1573</v>
      </c>
      <c r="C1528" s="33"/>
      <c r="D1528" s="33"/>
      <c r="E1528" s="33"/>
      <c r="F1528" s="33"/>
    </row>
    <row r="1529" spans="1:6" outlineLevel="1" x14ac:dyDescent="0.2">
      <c r="A1529" s="33"/>
      <c r="B1529" s="33"/>
      <c r="C1529" s="33"/>
      <c r="D1529" s="33"/>
      <c r="E1529" s="33"/>
      <c r="F1529" s="33"/>
    </row>
    <row r="1530" spans="1:6" outlineLevel="1" x14ac:dyDescent="0.2">
      <c r="A1530" s="76" t="s">
        <v>266</v>
      </c>
      <c r="B1530" s="76"/>
      <c r="C1530" s="76"/>
      <c r="D1530" s="76"/>
      <c r="E1530" s="76"/>
      <c r="F1530" s="76"/>
    </row>
    <row r="1531" spans="1:6" outlineLevel="1" x14ac:dyDescent="0.2">
      <c r="A1531" s="33">
        <v>1</v>
      </c>
      <c r="B1531" s="38" t="s">
        <v>269</v>
      </c>
      <c r="C1531" s="33"/>
      <c r="D1531" s="33"/>
      <c r="E1531" s="33"/>
      <c r="F1531" s="33"/>
    </row>
    <row r="1532" spans="1:6" outlineLevel="1" x14ac:dyDescent="0.2">
      <c r="A1532" s="33">
        <v>2</v>
      </c>
      <c r="B1532" s="38" t="s">
        <v>1574</v>
      </c>
      <c r="C1532" s="33"/>
      <c r="D1532" s="33"/>
      <c r="E1532" s="33"/>
      <c r="F1532" s="33"/>
    </row>
    <row r="1533" spans="1:6" ht="25.5" outlineLevel="1" x14ac:dyDescent="0.2">
      <c r="A1533" s="33">
        <v>3</v>
      </c>
      <c r="B1533" s="38" t="s">
        <v>1575</v>
      </c>
      <c r="C1533" s="33"/>
      <c r="D1533" s="33"/>
      <c r="E1533" s="33"/>
      <c r="F1533" s="33"/>
    </row>
    <row r="1534" spans="1:6" outlineLevel="1" x14ac:dyDescent="0.2">
      <c r="A1534" s="33">
        <v>4</v>
      </c>
      <c r="B1534" s="38" t="s">
        <v>1576</v>
      </c>
      <c r="C1534" s="33"/>
      <c r="D1534" s="33"/>
      <c r="E1534" s="33"/>
      <c r="F1534" s="33"/>
    </row>
    <row r="1535" spans="1:6" outlineLevel="1" x14ac:dyDescent="0.2">
      <c r="A1535" s="33">
        <v>5</v>
      </c>
      <c r="B1535" s="38" t="s">
        <v>1577</v>
      </c>
      <c r="C1535" s="33"/>
      <c r="D1535" s="33"/>
      <c r="E1535" s="33"/>
      <c r="F1535" s="33"/>
    </row>
    <row r="1536" spans="1:6" outlineLevel="1" x14ac:dyDescent="0.2">
      <c r="A1536" s="33"/>
      <c r="B1536" s="33"/>
      <c r="C1536" s="33"/>
      <c r="D1536" s="33"/>
      <c r="E1536" s="33"/>
      <c r="F1536" s="33"/>
    </row>
    <row r="1537" spans="1:6" outlineLevel="1" x14ac:dyDescent="0.2">
      <c r="A1537" s="76" t="s">
        <v>270</v>
      </c>
      <c r="B1537" s="76"/>
      <c r="C1537" s="76"/>
      <c r="D1537" s="76"/>
      <c r="E1537" s="76"/>
      <c r="F1537" s="76"/>
    </row>
    <row r="1538" spans="1:6" ht="25.5" outlineLevel="1" x14ac:dyDescent="0.2">
      <c r="A1538" s="33">
        <v>1</v>
      </c>
      <c r="B1538" s="38" t="s">
        <v>272</v>
      </c>
      <c r="C1538" s="33"/>
      <c r="D1538" s="33"/>
      <c r="E1538" s="33"/>
      <c r="F1538" s="33"/>
    </row>
    <row r="1539" spans="1:6" outlineLevel="1" x14ac:dyDescent="0.2">
      <c r="A1539" s="33">
        <v>2</v>
      </c>
      <c r="B1539" s="38" t="s">
        <v>1574</v>
      </c>
      <c r="C1539" s="33"/>
      <c r="D1539" s="33"/>
      <c r="E1539" s="33"/>
      <c r="F1539" s="33"/>
    </row>
    <row r="1540" spans="1:6" ht="25.5" outlineLevel="1" x14ac:dyDescent="0.2">
      <c r="A1540" s="33">
        <v>3</v>
      </c>
      <c r="B1540" s="38" t="s">
        <v>1575</v>
      </c>
      <c r="C1540" s="33"/>
      <c r="D1540" s="33"/>
      <c r="E1540" s="33"/>
      <c r="F1540" s="33"/>
    </row>
    <row r="1541" spans="1:6" outlineLevel="1" x14ac:dyDescent="0.2">
      <c r="A1541" s="33">
        <v>4</v>
      </c>
      <c r="B1541" s="38" t="s">
        <v>1576</v>
      </c>
      <c r="C1541" s="33"/>
      <c r="D1541" s="33"/>
      <c r="E1541" s="33"/>
      <c r="F1541" s="33"/>
    </row>
    <row r="1542" spans="1:6" outlineLevel="1" x14ac:dyDescent="0.2">
      <c r="A1542" s="33">
        <v>5</v>
      </c>
      <c r="B1542" s="38" t="s">
        <v>1577</v>
      </c>
      <c r="C1542" s="33"/>
      <c r="D1542" s="33"/>
      <c r="E1542" s="33"/>
      <c r="F1542" s="33"/>
    </row>
    <row r="1543" spans="1:6" outlineLevel="1" x14ac:dyDescent="0.2">
      <c r="A1543" s="33"/>
      <c r="B1543" s="33"/>
      <c r="C1543" s="33"/>
      <c r="D1543" s="33"/>
      <c r="E1543" s="33"/>
      <c r="F1543" s="33"/>
    </row>
    <row r="1544" spans="1:6" outlineLevel="1" x14ac:dyDescent="0.2">
      <c r="A1544" s="76" t="s">
        <v>273</v>
      </c>
      <c r="B1544" s="76"/>
      <c r="C1544" s="76"/>
      <c r="D1544" s="76"/>
      <c r="E1544" s="76"/>
      <c r="F1544" s="76"/>
    </row>
    <row r="1545" spans="1:6" outlineLevel="1" x14ac:dyDescent="0.2">
      <c r="A1545" s="33">
        <v>1</v>
      </c>
      <c r="B1545" s="38" t="s">
        <v>275</v>
      </c>
      <c r="C1545" s="33"/>
      <c r="D1545" s="33"/>
      <c r="E1545" s="33"/>
      <c r="F1545" s="33"/>
    </row>
    <row r="1546" spans="1:6" outlineLevel="1" x14ac:dyDescent="0.2">
      <c r="A1546" s="33">
        <v>2</v>
      </c>
      <c r="B1546" s="38" t="s">
        <v>1574</v>
      </c>
      <c r="C1546" s="33"/>
      <c r="D1546" s="33"/>
      <c r="E1546" s="33"/>
      <c r="F1546" s="33"/>
    </row>
    <row r="1547" spans="1:6" ht="25.5" outlineLevel="1" x14ac:dyDescent="0.2">
      <c r="A1547" s="33">
        <v>3</v>
      </c>
      <c r="B1547" s="38" t="s">
        <v>1575</v>
      </c>
      <c r="C1547" s="33"/>
      <c r="D1547" s="33"/>
      <c r="E1547" s="33"/>
      <c r="F1547" s="33"/>
    </row>
    <row r="1548" spans="1:6" outlineLevel="1" x14ac:dyDescent="0.2">
      <c r="A1548" s="33">
        <v>4</v>
      </c>
      <c r="B1548" s="38" t="s">
        <v>1576</v>
      </c>
      <c r="C1548" s="33"/>
      <c r="D1548" s="33"/>
      <c r="E1548" s="33"/>
      <c r="F1548" s="33"/>
    </row>
    <row r="1549" spans="1:6" outlineLevel="1" x14ac:dyDescent="0.2">
      <c r="A1549" s="33">
        <v>5</v>
      </c>
      <c r="B1549" s="38" t="s">
        <v>1577</v>
      </c>
      <c r="C1549" s="33"/>
      <c r="D1549" s="33"/>
      <c r="E1549" s="33"/>
      <c r="F1549" s="33"/>
    </row>
    <row r="1550" spans="1:6" outlineLevel="1" x14ac:dyDescent="0.2">
      <c r="A1550" s="33"/>
      <c r="B1550" s="33"/>
      <c r="C1550" s="33"/>
      <c r="D1550" s="33"/>
      <c r="E1550" s="33"/>
      <c r="F1550" s="33"/>
    </row>
    <row r="1551" spans="1:6" outlineLevel="1" x14ac:dyDescent="0.2">
      <c r="A1551" s="76" t="s">
        <v>276</v>
      </c>
      <c r="B1551" s="76"/>
      <c r="C1551" s="76"/>
      <c r="D1551" s="76"/>
      <c r="E1551" s="76"/>
      <c r="F1551" s="76"/>
    </row>
    <row r="1552" spans="1:6" outlineLevel="1" x14ac:dyDescent="0.2">
      <c r="A1552" s="33">
        <v>1</v>
      </c>
      <c r="B1552" s="38" t="s">
        <v>278</v>
      </c>
      <c r="C1552" s="33"/>
      <c r="D1552" s="33"/>
      <c r="E1552" s="33"/>
      <c r="F1552" s="33"/>
    </row>
    <row r="1553" spans="1:6" outlineLevel="1" x14ac:dyDescent="0.2">
      <c r="A1553" s="33">
        <v>2</v>
      </c>
      <c r="B1553" s="38" t="s">
        <v>1574</v>
      </c>
      <c r="C1553" s="33"/>
      <c r="D1553" s="33"/>
      <c r="E1553" s="33"/>
      <c r="F1553" s="33"/>
    </row>
    <row r="1554" spans="1:6" ht="25.5" outlineLevel="1" x14ac:dyDescent="0.2">
      <c r="A1554" s="33">
        <v>3</v>
      </c>
      <c r="B1554" s="38" t="s">
        <v>1575</v>
      </c>
      <c r="C1554" s="33"/>
      <c r="D1554" s="33"/>
      <c r="E1554" s="33"/>
      <c r="F1554" s="33"/>
    </row>
    <row r="1555" spans="1:6" outlineLevel="1" x14ac:dyDescent="0.2">
      <c r="A1555" s="33">
        <v>4</v>
      </c>
      <c r="B1555" s="38" t="s">
        <v>1576</v>
      </c>
      <c r="C1555" s="33"/>
      <c r="D1555" s="33"/>
      <c r="E1555" s="33"/>
      <c r="F1555" s="33"/>
    </row>
    <row r="1556" spans="1:6" outlineLevel="1" x14ac:dyDescent="0.2">
      <c r="A1556" s="33">
        <v>5</v>
      </c>
      <c r="B1556" s="38" t="s">
        <v>1577</v>
      </c>
      <c r="C1556" s="33"/>
      <c r="D1556" s="33"/>
      <c r="E1556" s="33"/>
      <c r="F1556" s="33"/>
    </row>
    <row r="1557" spans="1:6" outlineLevel="1" x14ac:dyDescent="0.2">
      <c r="A1557" s="33"/>
      <c r="B1557" s="33"/>
      <c r="C1557" s="33"/>
      <c r="D1557" s="33"/>
      <c r="E1557" s="33"/>
      <c r="F1557" s="33"/>
    </row>
    <row r="1558" spans="1:6" outlineLevel="1" x14ac:dyDescent="0.2">
      <c r="A1558" s="76" t="s">
        <v>1578</v>
      </c>
      <c r="B1558" s="76"/>
      <c r="C1558" s="76"/>
      <c r="D1558" s="76"/>
      <c r="E1558" s="76"/>
      <c r="F1558" s="76"/>
    </row>
    <row r="1559" spans="1:6" ht="38.25" outlineLevel="1" x14ac:dyDescent="0.2">
      <c r="A1559" s="33">
        <v>1</v>
      </c>
      <c r="B1559" s="38" t="s">
        <v>1579</v>
      </c>
      <c r="C1559" s="33"/>
      <c r="D1559" s="33"/>
      <c r="E1559" s="33"/>
      <c r="F1559" s="33"/>
    </row>
    <row r="1560" spans="1:6" outlineLevel="1" x14ac:dyDescent="0.2">
      <c r="A1560" s="33">
        <v>2</v>
      </c>
      <c r="B1560" s="38" t="s">
        <v>1580</v>
      </c>
      <c r="C1560" s="33"/>
      <c r="D1560" s="33"/>
      <c r="E1560" s="33"/>
      <c r="F1560" s="33"/>
    </row>
    <row r="1561" spans="1:6" outlineLevel="1" x14ac:dyDescent="0.2">
      <c r="A1561" s="33">
        <v>3</v>
      </c>
      <c r="B1561" s="38" t="s">
        <v>1581</v>
      </c>
      <c r="C1561" s="33"/>
      <c r="D1561" s="33"/>
      <c r="E1561" s="33"/>
      <c r="F1561" s="33"/>
    </row>
    <row r="1562" spans="1:6" outlineLevel="1" x14ac:dyDescent="0.2">
      <c r="A1562" s="33"/>
      <c r="B1562" s="33"/>
      <c r="C1562" s="33"/>
      <c r="D1562" s="33"/>
      <c r="E1562" s="33"/>
      <c r="F1562" s="33"/>
    </row>
    <row r="1563" spans="1:6" outlineLevel="1" x14ac:dyDescent="0.2">
      <c r="A1563" s="76" t="s">
        <v>1582</v>
      </c>
      <c r="B1563" s="76"/>
      <c r="C1563" s="76"/>
      <c r="D1563" s="76"/>
      <c r="E1563" s="76"/>
      <c r="F1563" s="76"/>
    </row>
    <row r="1564" spans="1:6" ht="38.25" outlineLevel="1" x14ac:dyDescent="0.2">
      <c r="A1564" s="33">
        <v>1</v>
      </c>
      <c r="B1564" s="38" t="s">
        <v>1583</v>
      </c>
      <c r="C1564" s="33"/>
      <c r="D1564" s="33"/>
      <c r="E1564" s="33"/>
      <c r="F1564" s="33"/>
    </row>
    <row r="1565" spans="1:6" outlineLevel="1" x14ac:dyDescent="0.2">
      <c r="A1565" s="33">
        <v>2</v>
      </c>
      <c r="B1565" s="38" t="s">
        <v>1580</v>
      </c>
      <c r="C1565" s="33"/>
      <c r="D1565" s="33"/>
      <c r="E1565" s="33"/>
      <c r="F1565" s="33"/>
    </row>
    <row r="1566" spans="1:6" outlineLevel="1" x14ac:dyDescent="0.2">
      <c r="A1566" s="33">
        <v>3</v>
      </c>
      <c r="B1566" s="38" t="s">
        <v>1581</v>
      </c>
      <c r="C1566" s="33"/>
      <c r="D1566" s="33"/>
      <c r="E1566" s="33"/>
      <c r="F1566" s="33"/>
    </row>
    <row r="1567" spans="1:6" outlineLevel="1" x14ac:dyDescent="0.2">
      <c r="A1567" s="33"/>
      <c r="B1567" s="33"/>
      <c r="C1567" s="33"/>
      <c r="D1567" s="33"/>
      <c r="E1567" s="33"/>
      <c r="F1567" s="33"/>
    </row>
    <row r="1568" spans="1:6" outlineLevel="1" x14ac:dyDescent="0.2">
      <c r="A1568" s="76" t="s">
        <v>1584</v>
      </c>
      <c r="B1568" s="76"/>
      <c r="C1568" s="76"/>
      <c r="D1568" s="76"/>
      <c r="E1568" s="76"/>
      <c r="F1568" s="76"/>
    </row>
    <row r="1569" spans="1:6" ht="38.25" outlineLevel="1" x14ac:dyDescent="0.2">
      <c r="A1569" s="33">
        <v>1</v>
      </c>
      <c r="B1569" s="38" t="s">
        <v>1585</v>
      </c>
      <c r="C1569" s="33"/>
      <c r="D1569" s="33"/>
      <c r="E1569" s="33"/>
      <c r="F1569" s="33"/>
    </row>
    <row r="1570" spans="1:6" outlineLevel="1" x14ac:dyDescent="0.2">
      <c r="A1570" s="33">
        <v>2</v>
      </c>
      <c r="B1570" s="38" t="s">
        <v>1586</v>
      </c>
      <c r="C1570" s="33"/>
      <c r="D1570" s="33"/>
      <c r="E1570" s="33"/>
      <c r="F1570" s="33"/>
    </row>
    <row r="1571" spans="1:6" ht="25.5" outlineLevel="1" x14ac:dyDescent="0.2">
      <c r="A1571" s="33">
        <v>3</v>
      </c>
      <c r="B1571" s="38" t="s">
        <v>1587</v>
      </c>
      <c r="C1571" s="33"/>
      <c r="D1571" s="33"/>
      <c r="E1571" s="33"/>
      <c r="F1571" s="33"/>
    </row>
    <row r="1572" spans="1:6" ht="25.5" outlineLevel="1" x14ac:dyDescent="0.2">
      <c r="A1572" s="33">
        <v>4</v>
      </c>
      <c r="B1572" s="38" t="s">
        <v>1588</v>
      </c>
      <c r="C1572" s="33"/>
      <c r="D1572" s="33"/>
      <c r="E1572" s="33"/>
      <c r="F1572" s="33"/>
    </row>
    <row r="1573" spans="1:6" ht="38.25" outlineLevel="1" x14ac:dyDescent="0.2">
      <c r="A1573" s="33">
        <v>5</v>
      </c>
      <c r="B1573" s="38" t="s">
        <v>1589</v>
      </c>
      <c r="C1573" s="33"/>
      <c r="D1573" s="33"/>
      <c r="E1573" s="33"/>
      <c r="F1573" s="33"/>
    </row>
    <row r="1574" spans="1:6" ht="25.5" outlineLevel="1" x14ac:dyDescent="0.2">
      <c r="A1574" s="33">
        <v>6</v>
      </c>
      <c r="B1574" s="38" t="s">
        <v>1590</v>
      </c>
      <c r="C1574" s="33"/>
      <c r="D1574" s="33"/>
      <c r="E1574" s="33"/>
      <c r="F1574" s="33"/>
    </row>
    <row r="1575" spans="1:6" outlineLevel="1" x14ac:dyDescent="0.2">
      <c r="A1575" s="33">
        <v>7</v>
      </c>
      <c r="B1575" s="38" t="s">
        <v>1591</v>
      </c>
      <c r="C1575" s="33"/>
      <c r="D1575" s="33"/>
      <c r="E1575" s="33"/>
      <c r="F1575" s="33"/>
    </row>
    <row r="1576" spans="1:6" outlineLevel="1" x14ac:dyDescent="0.2">
      <c r="A1576" s="33"/>
      <c r="B1576" s="33"/>
      <c r="C1576" s="33"/>
      <c r="D1576" s="33"/>
      <c r="E1576" s="33"/>
      <c r="F1576" s="33"/>
    </row>
    <row r="1577" spans="1:6" outlineLevel="1" x14ac:dyDescent="0.2">
      <c r="A1577" s="76" t="s">
        <v>1592</v>
      </c>
      <c r="B1577" s="76"/>
      <c r="C1577" s="76"/>
      <c r="D1577" s="76"/>
      <c r="E1577" s="76"/>
      <c r="F1577" s="76"/>
    </row>
    <row r="1578" spans="1:6" ht="25.5" outlineLevel="1" x14ac:dyDescent="0.2">
      <c r="A1578" s="33">
        <v>1</v>
      </c>
      <c r="B1578" s="38" t="s">
        <v>1593</v>
      </c>
      <c r="C1578" s="33"/>
      <c r="D1578" s="33"/>
      <c r="E1578" s="33"/>
      <c r="F1578" s="33"/>
    </row>
    <row r="1579" spans="1:6" outlineLevel="1" x14ac:dyDescent="0.2">
      <c r="A1579" s="33">
        <v>2</v>
      </c>
      <c r="B1579" s="38" t="s">
        <v>1580</v>
      </c>
      <c r="C1579" s="33"/>
      <c r="D1579" s="33"/>
      <c r="E1579" s="33"/>
      <c r="F1579" s="33"/>
    </row>
    <row r="1580" spans="1:6" outlineLevel="1" x14ac:dyDescent="0.2">
      <c r="A1580" s="33">
        <v>3</v>
      </c>
      <c r="B1580" s="38" t="s">
        <v>1581</v>
      </c>
      <c r="C1580" s="33"/>
      <c r="D1580" s="33"/>
      <c r="E1580" s="33"/>
      <c r="F1580" s="33"/>
    </row>
    <row r="1581" spans="1:6" outlineLevel="1" x14ac:dyDescent="0.2">
      <c r="A1581" s="33"/>
      <c r="B1581" s="33"/>
      <c r="C1581" s="33"/>
      <c r="D1581" s="33"/>
      <c r="E1581" s="33"/>
      <c r="F1581" s="33"/>
    </row>
    <row r="1582" spans="1:6" outlineLevel="1" x14ac:dyDescent="0.2">
      <c r="A1582" s="76" t="s">
        <v>1594</v>
      </c>
      <c r="B1582" s="76"/>
      <c r="C1582" s="76"/>
      <c r="D1582" s="76"/>
      <c r="E1582" s="76"/>
      <c r="F1582" s="76"/>
    </row>
    <row r="1583" spans="1:6" ht="25.5" outlineLevel="1" x14ac:dyDescent="0.2">
      <c r="A1583" s="33">
        <v>1</v>
      </c>
      <c r="B1583" s="38" t="s">
        <v>1595</v>
      </c>
      <c r="C1583" s="33"/>
      <c r="D1583" s="33"/>
      <c r="E1583" s="33"/>
      <c r="F1583" s="33"/>
    </row>
    <row r="1584" spans="1:6" ht="25.5" outlineLevel="1" x14ac:dyDescent="0.2">
      <c r="A1584" s="33">
        <v>2</v>
      </c>
      <c r="B1584" s="38" t="s">
        <v>1596</v>
      </c>
      <c r="C1584" s="33"/>
      <c r="D1584" s="33"/>
      <c r="E1584" s="33"/>
      <c r="F1584" s="33"/>
    </row>
    <row r="1585" spans="1:6" outlineLevel="1" x14ac:dyDescent="0.2">
      <c r="A1585" s="33">
        <v>3</v>
      </c>
      <c r="B1585" s="38" t="s">
        <v>1597</v>
      </c>
      <c r="C1585" s="33"/>
      <c r="D1585" s="33"/>
      <c r="E1585" s="33"/>
      <c r="F1585" s="33"/>
    </row>
    <row r="1586" spans="1:6" outlineLevel="1" x14ac:dyDescent="0.2">
      <c r="A1586" s="33"/>
      <c r="B1586" s="33"/>
      <c r="C1586" s="33"/>
      <c r="D1586" s="33"/>
      <c r="E1586" s="33"/>
      <c r="F1586" s="33"/>
    </row>
    <row r="1587" spans="1:6" outlineLevel="1" x14ac:dyDescent="0.2">
      <c r="A1587" s="76" t="s">
        <v>1598</v>
      </c>
      <c r="B1587" s="76"/>
      <c r="C1587" s="76"/>
      <c r="D1587" s="76"/>
      <c r="E1587" s="76"/>
      <c r="F1587" s="76"/>
    </row>
    <row r="1588" spans="1:6" ht="25.5" outlineLevel="1" x14ac:dyDescent="0.2">
      <c r="A1588" s="33">
        <v>1</v>
      </c>
      <c r="B1588" s="38" t="s">
        <v>1599</v>
      </c>
      <c r="C1588" s="33"/>
      <c r="D1588" s="33"/>
      <c r="E1588" s="33"/>
      <c r="F1588" s="33"/>
    </row>
    <row r="1589" spans="1:6" ht="25.5" outlineLevel="1" x14ac:dyDescent="0.2">
      <c r="A1589" s="33">
        <v>2</v>
      </c>
      <c r="B1589" s="38" t="s">
        <v>1600</v>
      </c>
      <c r="C1589" s="33"/>
      <c r="D1589" s="33"/>
      <c r="E1589" s="33"/>
      <c r="F1589" s="33"/>
    </row>
    <row r="1590" spans="1:6" outlineLevel="1" x14ac:dyDescent="0.2">
      <c r="A1590" s="33">
        <v>3</v>
      </c>
      <c r="B1590" s="38" t="s">
        <v>1601</v>
      </c>
      <c r="C1590" s="33"/>
      <c r="D1590" s="33"/>
      <c r="E1590" s="33"/>
      <c r="F1590" s="33"/>
    </row>
    <row r="1591" spans="1:6" outlineLevel="1" x14ac:dyDescent="0.2">
      <c r="A1591" s="33"/>
      <c r="B1591" s="33"/>
      <c r="C1591" s="33"/>
      <c r="D1591" s="33"/>
      <c r="E1591" s="33"/>
      <c r="F1591" s="33"/>
    </row>
    <row r="1592" spans="1:6" outlineLevel="1" x14ac:dyDescent="0.2">
      <c r="A1592" s="76" t="s">
        <v>1602</v>
      </c>
      <c r="B1592" s="76"/>
      <c r="C1592" s="76"/>
      <c r="D1592" s="76"/>
      <c r="E1592" s="76"/>
      <c r="F1592" s="76"/>
    </row>
    <row r="1593" spans="1:6" ht="25.5" outlineLevel="1" x14ac:dyDescent="0.2">
      <c r="A1593" s="33">
        <v>1</v>
      </c>
      <c r="B1593" s="38" t="s">
        <v>1603</v>
      </c>
      <c r="C1593" s="33"/>
      <c r="D1593" s="33"/>
      <c r="E1593" s="33"/>
      <c r="F1593" s="33"/>
    </row>
    <row r="1594" spans="1:6" ht="25.5" outlineLevel="1" x14ac:dyDescent="0.2">
      <c r="A1594" s="33">
        <v>2</v>
      </c>
      <c r="B1594" s="38" t="s">
        <v>1604</v>
      </c>
      <c r="C1594" s="33"/>
      <c r="D1594" s="33"/>
      <c r="E1594" s="33"/>
      <c r="F1594" s="33"/>
    </row>
    <row r="1595" spans="1:6" ht="25.5" outlineLevel="1" x14ac:dyDescent="0.2">
      <c r="A1595" s="33">
        <v>3</v>
      </c>
      <c r="B1595" s="38" t="s">
        <v>1605</v>
      </c>
      <c r="C1595" s="33"/>
      <c r="D1595" s="33"/>
      <c r="E1595" s="33"/>
      <c r="F1595" s="33"/>
    </row>
    <row r="1596" spans="1:6" ht="25.5" outlineLevel="1" x14ac:dyDescent="0.2">
      <c r="A1596" s="33">
        <v>4</v>
      </c>
      <c r="B1596" s="38" t="s">
        <v>1606</v>
      </c>
      <c r="C1596" s="33"/>
      <c r="D1596" s="33"/>
      <c r="E1596" s="33"/>
      <c r="F1596" s="33"/>
    </row>
    <row r="1597" spans="1:6" ht="25.5" outlineLevel="1" x14ac:dyDescent="0.2">
      <c r="A1597" s="33">
        <v>5</v>
      </c>
      <c r="B1597" s="38" t="s">
        <v>1607</v>
      </c>
      <c r="C1597" s="33"/>
      <c r="D1597" s="33"/>
      <c r="E1597" s="33"/>
      <c r="F1597" s="33"/>
    </row>
    <row r="1598" spans="1:6" ht="25.5" outlineLevel="1" x14ac:dyDescent="0.2">
      <c r="A1598" s="33">
        <v>6</v>
      </c>
      <c r="B1598" s="38" t="s">
        <v>1608</v>
      </c>
      <c r="C1598" s="33"/>
      <c r="D1598" s="33"/>
      <c r="E1598" s="33"/>
      <c r="F1598" s="33"/>
    </row>
    <row r="1599" spans="1:6" ht="25.5" outlineLevel="1" x14ac:dyDescent="0.2">
      <c r="A1599" s="33">
        <v>7</v>
      </c>
      <c r="B1599" s="38" t="s">
        <v>1609</v>
      </c>
      <c r="C1599" s="33"/>
      <c r="D1599" s="33"/>
      <c r="E1599" s="33"/>
      <c r="F1599" s="33"/>
    </row>
    <row r="1600" spans="1:6" outlineLevel="1" x14ac:dyDescent="0.2">
      <c r="A1600" s="33"/>
      <c r="B1600" s="33"/>
      <c r="C1600" s="33"/>
      <c r="D1600" s="33"/>
      <c r="E1600" s="33"/>
      <c r="F1600" s="33"/>
    </row>
    <row r="1601" spans="1:6" outlineLevel="1" x14ac:dyDescent="0.2">
      <c r="A1601" s="76" t="s">
        <v>1610</v>
      </c>
      <c r="B1601" s="76"/>
      <c r="C1601" s="76"/>
      <c r="D1601" s="76"/>
      <c r="E1601" s="76"/>
      <c r="F1601" s="76"/>
    </row>
    <row r="1602" spans="1:6" ht="38.25" outlineLevel="1" x14ac:dyDescent="0.2">
      <c r="A1602" s="33">
        <v>1</v>
      </c>
      <c r="B1602" s="38" t="s">
        <v>1611</v>
      </c>
      <c r="C1602" s="33"/>
      <c r="D1602" s="33"/>
      <c r="E1602" s="33"/>
      <c r="F1602" s="33"/>
    </row>
    <row r="1603" spans="1:6" outlineLevel="1" x14ac:dyDescent="0.2">
      <c r="A1603" s="33">
        <v>2</v>
      </c>
      <c r="B1603" s="38" t="s">
        <v>1612</v>
      </c>
      <c r="C1603" s="33"/>
      <c r="D1603" s="33"/>
      <c r="E1603" s="33"/>
      <c r="F1603" s="33"/>
    </row>
    <row r="1604" spans="1:6" ht="25.5" outlineLevel="1" x14ac:dyDescent="0.2">
      <c r="A1604" s="33">
        <v>3</v>
      </c>
      <c r="B1604" s="38" t="s">
        <v>1613</v>
      </c>
      <c r="C1604" s="33"/>
      <c r="D1604" s="33"/>
      <c r="E1604" s="33"/>
      <c r="F1604" s="33"/>
    </row>
    <row r="1605" spans="1:6" ht="25.5" outlineLevel="1" x14ac:dyDescent="0.2">
      <c r="A1605" s="33">
        <v>4</v>
      </c>
      <c r="B1605" s="38" t="s">
        <v>1614</v>
      </c>
      <c r="C1605" s="33"/>
      <c r="D1605" s="33"/>
      <c r="E1605" s="33"/>
      <c r="F1605" s="33"/>
    </row>
    <row r="1606" spans="1:6" ht="25.5" outlineLevel="1" x14ac:dyDescent="0.2">
      <c r="A1606" s="33">
        <v>5</v>
      </c>
      <c r="B1606" s="38" t="s">
        <v>1615</v>
      </c>
      <c r="C1606" s="33"/>
      <c r="D1606" s="33"/>
      <c r="E1606" s="33"/>
      <c r="F1606" s="33"/>
    </row>
    <row r="1607" spans="1:6" outlineLevel="1" x14ac:dyDescent="0.2">
      <c r="A1607" s="33">
        <v>6</v>
      </c>
      <c r="B1607" s="38" t="s">
        <v>1616</v>
      </c>
      <c r="C1607" s="33"/>
      <c r="D1607" s="33"/>
      <c r="E1607" s="33"/>
      <c r="F1607" s="33"/>
    </row>
    <row r="1608" spans="1:6" outlineLevel="1" x14ac:dyDescent="0.2">
      <c r="A1608" s="33"/>
      <c r="B1608" s="33"/>
      <c r="C1608" s="33"/>
      <c r="D1608" s="33"/>
      <c r="E1608" s="33"/>
      <c r="F1608" s="33"/>
    </row>
    <row r="1609" spans="1:6" outlineLevel="1" x14ac:dyDescent="0.2">
      <c r="A1609" s="76" t="s">
        <v>1617</v>
      </c>
      <c r="B1609" s="76"/>
      <c r="C1609" s="76"/>
      <c r="D1609" s="76"/>
      <c r="E1609" s="76"/>
      <c r="F1609" s="76"/>
    </row>
    <row r="1610" spans="1:6" ht="38.25" outlineLevel="1" x14ac:dyDescent="0.2">
      <c r="A1610" s="33">
        <v>1</v>
      </c>
      <c r="B1610" s="38" t="s">
        <v>1618</v>
      </c>
      <c r="C1610" s="33"/>
      <c r="D1610" s="33"/>
      <c r="E1610" s="33"/>
      <c r="F1610" s="33"/>
    </row>
    <row r="1611" spans="1:6" outlineLevel="1" x14ac:dyDescent="0.2">
      <c r="A1611" s="33">
        <v>2</v>
      </c>
      <c r="B1611" s="38" t="s">
        <v>1619</v>
      </c>
      <c r="C1611" s="33"/>
      <c r="D1611" s="33"/>
      <c r="E1611" s="33"/>
      <c r="F1611" s="33"/>
    </row>
    <row r="1612" spans="1:6" ht="25.5" outlineLevel="1" x14ac:dyDescent="0.2">
      <c r="A1612" s="33">
        <v>3</v>
      </c>
      <c r="B1612" s="38" t="s">
        <v>1620</v>
      </c>
      <c r="C1612" s="33"/>
      <c r="D1612" s="33"/>
      <c r="E1612" s="33"/>
      <c r="F1612" s="33"/>
    </row>
    <row r="1613" spans="1:6" ht="25.5" outlineLevel="1" x14ac:dyDescent="0.2">
      <c r="A1613" s="33">
        <v>4</v>
      </c>
      <c r="B1613" s="38" t="s">
        <v>1621</v>
      </c>
      <c r="C1613" s="33"/>
      <c r="D1613" s="33"/>
      <c r="E1613" s="33"/>
      <c r="F1613" s="33"/>
    </row>
    <row r="1614" spans="1:6" ht="25.5" outlineLevel="1" x14ac:dyDescent="0.2">
      <c r="A1614" s="33">
        <v>5</v>
      </c>
      <c r="B1614" s="38" t="s">
        <v>1622</v>
      </c>
      <c r="C1614" s="33"/>
      <c r="D1614" s="33"/>
      <c r="E1614" s="33"/>
      <c r="F1614" s="33"/>
    </row>
    <row r="1615" spans="1:6" outlineLevel="1" x14ac:dyDescent="0.2">
      <c r="A1615" s="33"/>
      <c r="B1615" s="33"/>
      <c r="C1615" s="33"/>
      <c r="D1615" s="33"/>
      <c r="E1615" s="33"/>
      <c r="F1615" s="33"/>
    </row>
    <row r="1616" spans="1:6" outlineLevel="1" x14ac:dyDescent="0.2">
      <c r="A1616" s="76" t="s">
        <v>1623</v>
      </c>
      <c r="B1616" s="76"/>
      <c r="C1616" s="76"/>
      <c r="D1616" s="76"/>
      <c r="E1616" s="76"/>
      <c r="F1616" s="76"/>
    </row>
    <row r="1617" spans="1:6" outlineLevel="1" x14ac:dyDescent="0.2">
      <c r="A1617" s="33">
        <v>1</v>
      </c>
      <c r="B1617" s="38" t="s">
        <v>1624</v>
      </c>
      <c r="C1617" s="33"/>
      <c r="D1617" s="33"/>
      <c r="E1617" s="33"/>
      <c r="F1617" s="33"/>
    </row>
    <row r="1618" spans="1:6" ht="25.5" outlineLevel="1" x14ac:dyDescent="0.2">
      <c r="A1618" s="33">
        <v>2</v>
      </c>
      <c r="B1618" s="38" t="s">
        <v>1625</v>
      </c>
      <c r="C1618" s="33"/>
      <c r="D1618" s="33"/>
      <c r="E1618" s="33"/>
      <c r="F1618" s="33"/>
    </row>
    <row r="1619" spans="1:6" outlineLevel="1" x14ac:dyDescent="0.2">
      <c r="A1619" s="33">
        <v>3</v>
      </c>
      <c r="B1619" s="38" t="s">
        <v>1626</v>
      </c>
      <c r="C1619" s="33"/>
      <c r="D1619" s="33"/>
      <c r="E1619" s="33"/>
      <c r="F1619" s="33"/>
    </row>
    <row r="1620" spans="1:6" outlineLevel="1" x14ac:dyDescent="0.2">
      <c r="A1620" s="33"/>
      <c r="B1620" s="33"/>
      <c r="C1620" s="33"/>
      <c r="D1620" s="33"/>
      <c r="E1620" s="33"/>
      <c r="F1620" s="33"/>
    </row>
    <row r="1621" spans="1:6" outlineLevel="1" x14ac:dyDescent="0.2">
      <c r="A1621" s="76" t="s">
        <v>1627</v>
      </c>
      <c r="B1621" s="76"/>
      <c r="C1621" s="76"/>
      <c r="D1621" s="76"/>
      <c r="E1621" s="76"/>
      <c r="F1621" s="76"/>
    </row>
    <row r="1622" spans="1:6" outlineLevel="1" x14ac:dyDescent="0.2">
      <c r="A1622" s="33">
        <v>1</v>
      </c>
      <c r="B1622" s="38" t="s">
        <v>1628</v>
      </c>
      <c r="C1622" s="33"/>
      <c r="D1622" s="33"/>
      <c r="E1622" s="33"/>
      <c r="F1622" s="33"/>
    </row>
    <row r="1623" spans="1:6" outlineLevel="1" x14ac:dyDescent="0.2">
      <c r="A1623" s="33">
        <v>2</v>
      </c>
      <c r="B1623" s="38" t="s">
        <v>1629</v>
      </c>
      <c r="C1623" s="33"/>
      <c r="D1623" s="33"/>
      <c r="E1623" s="33"/>
      <c r="F1623" s="33"/>
    </row>
    <row r="1624" spans="1:6" outlineLevel="1" x14ac:dyDescent="0.2">
      <c r="A1624" s="33">
        <v>3</v>
      </c>
      <c r="B1624" s="38" t="s">
        <v>1630</v>
      </c>
      <c r="C1624" s="33"/>
      <c r="D1624" s="33"/>
      <c r="E1624" s="33"/>
      <c r="F1624" s="33"/>
    </row>
    <row r="1625" spans="1:6" outlineLevel="1" x14ac:dyDescent="0.2">
      <c r="A1625" s="33"/>
      <c r="B1625" s="33"/>
      <c r="C1625" s="33"/>
      <c r="D1625" s="33"/>
      <c r="E1625" s="33"/>
      <c r="F1625" s="33"/>
    </row>
    <row r="1626" spans="1:6" outlineLevel="1" x14ac:dyDescent="0.2">
      <c r="A1626" s="76" t="s">
        <v>1631</v>
      </c>
      <c r="B1626" s="76"/>
      <c r="C1626" s="76"/>
      <c r="D1626" s="76"/>
      <c r="E1626" s="76"/>
      <c r="F1626" s="76"/>
    </row>
    <row r="1627" spans="1:6" ht="25.5" outlineLevel="1" x14ac:dyDescent="0.2">
      <c r="A1627" s="33">
        <v>1</v>
      </c>
      <c r="B1627" s="38" t="s">
        <v>1632</v>
      </c>
      <c r="C1627" s="33"/>
      <c r="D1627" s="33"/>
      <c r="E1627" s="33"/>
      <c r="F1627" s="33"/>
    </row>
    <row r="1628" spans="1:6" outlineLevel="1" x14ac:dyDescent="0.2">
      <c r="A1628" s="33">
        <v>2</v>
      </c>
      <c r="B1628" s="38" t="s">
        <v>1633</v>
      </c>
      <c r="C1628" s="33"/>
      <c r="D1628" s="33"/>
      <c r="E1628" s="33"/>
      <c r="F1628" s="33"/>
    </row>
    <row r="1629" spans="1:6" ht="25.5" outlineLevel="1" x14ac:dyDescent="0.2">
      <c r="A1629" s="33">
        <v>3</v>
      </c>
      <c r="B1629" s="38" t="s">
        <v>1634</v>
      </c>
      <c r="C1629" s="33"/>
      <c r="D1629" s="33"/>
      <c r="E1629" s="33"/>
      <c r="F1629" s="33"/>
    </row>
    <row r="1630" spans="1:6" outlineLevel="1" x14ac:dyDescent="0.2">
      <c r="A1630" s="33"/>
      <c r="B1630" s="33"/>
      <c r="C1630" s="33"/>
      <c r="D1630" s="33"/>
      <c r="E1630" s="33"/>
      <c r="F1630" s="33"/>
    </row>
    <row r="1631" spans="1:6" outlineLevel="1" x14ac:dyDescent="0.2">
      <c r="A1631" s="76" t="s">
        <v>1635</v>
      </c>
      <c r="B1631" s="76"/>
      <c r="C1631" s="76"/>
      <c r="D1631" s="76"/>
      <c r="E1631" s="76"/>
      <c r="F1631" s="76"/>
    </row>
    <row r="1632" spans="1:6" ht="25.5" outlineLevel="1" x14ac:dyDescent="0.2">
      <c r="A1632" s="33">
        <v>1</v>
      </c>
      <c r="B1632" s="38" t="s">
        <v>1636</v>
      </c>
      <c r="C1632" s="33"/>
      <c r="D1632" s="33"/>
      <c r="E1632" s="33"/>
      <c r="F1632" s="33"/>
    </row>
    <row r="1633" spans="1:6" ht="25.5" outlineLevel="1" x14ac:dyDescent="0.2">
      <c r="A1633" s="33">
        <v>2</v>
      </c>
      <c r="B1633" s="38" t="s">
        <v>1637</v>
      </c>
      <c r="C1633" s="33"/>
      <c r="D1633" s="33"/>
      <c r="E1633" s="33"/>
      <c r="F1633" s="33"/>
    </row>
    <row r="1634" spans="1:6" outlineLevel="1" x14ac:dyDescent="0.2">
      <c r="A1634" s="33">
        <v>3</v>
      </c>
      <c r="B1634" s="38" t="s">
        <v>1638</v>
      </c>
      <c r="C1634" s="33"/>
      <c r="D1634" s="33"/>
      <c r="E1634" s="33"/>
      <c r="F1634" s="33"/>
    </row>
    <row r="1635" spans="1:6" outlineLevel="1" x14ac:dyDescent="0.2">
      <c r="A1635" s="33"/>
      <c r="B1635" s="33"/>
      <c r="C1635" s="33"/>
      <c r="D1635" s="33"/>
      <c r="E1635" s="33"/>
      <c r="F1635" s="33"/>
    </row>
    <row r="1636" spans="1:6" outlineLevel="1" x14ac:dyDescent="0.2">
      <c r="A1636" s="76" t="s">
        <v>1639</v>
      </c>
      <c r="B1636" s="76"/>
      <c r="C1636" s="76"/>
      <c r="D1636" s="76"/>
      <c r="E1636" s="76"/>
      <c r="F1636" s="76"/>
    </row>
    <row r="1637" spans="1:6" ht="25.5" outlineLevel="1" x14ac:dyDescent="0.2">
      <c r="A1637" s="33">
        <v>1</v>
      </c>
      <c r="B1637" s="38" t="s">
        <v>1640</v>
      </c>
      <c r="C1637" s="33"/>
      <c r="D1637" s="33"/>
      <c r="E1637" s="33"/>
      <c r="F1637" s="33"/>
    </row>
    <row r="1638" spans="1:6" ht="25.5" outlineLevel="1" x14ac:dyDescent="0.2">
      <c r="A1638" s="33">
        <v>2</v>
      </c>
      <c r="B1638" s="38" t="s">
        <v>1641</v>
      </c>
      <c r="C1638" s="33"/>
      <c r="D1638" s="33"/>
      <c r="E1638" s="33"/>
      <c r="F1638" s="33"/>
    </row>
    <row r="1639" spans="1:6" outlineLevel="1" x14ac:dyDescent="0.2">
      <c r="A1639" s="33"/>
      <c r="B1639" s="33"/>
      <c r="C1639" s="33"/>
      <c r="D1639" s="33"/>
      <c r="E1639" s="33"/>
      <c r="F1639" s="33"/>
    </row>
    <row r="1640" spans="1:6" outlineLevel="1" x14ac:dyDescent="0.2">
      <c r="A1640" s="76" t="s">
        <v>354</v>
      </c>
      <c r="B1640" s="76"/>
      <c r="C1640" s="76"/>
      <c r="D1640" s="76"/>
      <c r="E1640" s="76"/>
      <c r="F1640" s="76"/>
    </row>
    <row r="1641" spans="1:6" ht="25.5" outlineLevel="1" x14ac:dyDescent="0.2">
      <c r="A1641" s="33">
        <v>1</v>
      </c>
      <c r="B1641" s="38" t="s">
        <v>355</v>
      </c>
      <c r="C1641" s="33"/>
      <c r="D1641" s="33"/>
      <c r="E1641" s="33"/>
      <c r="F1641" s="33"/>
    </row>
    <row r="1642" spans="1:6" outlineLevel="1" x14ac:dyDescent="0.2">
      <c r="A1642" s="33">
        <v>2</v>
      </c>
      <c r="B1642" s="38" t="s">
        <v>1642</v>
      </c>
      <c r="C1642" s="33"/>
      <c r="D1642" s="33"/>
      <c r="E1642" s="33"/>
      <c r="F1642" s="33"/>
    </row>
    <row r="1643" spans="1:6" ht="25.5" outlineLevel="1" x14ac:dyDescent="0.2">
      <c r="A1643" s="33">
        <v>3</v>
      </c>
      <c r="B1643" s="38" t="s">
        <v>1643</v>
      </c>
      <c r="C1643" s="33"/>
      <c r="D1643" s="33"/>
      <c r="E1643" s="33"/>
      <c r="F1643" s="33"/>
    </row>
    <row r="1644" spans="1:6" ht="25.5" outlineLevel="1" x14ac:dyDescent="0.2">
      <c r="A1644" s="33">
        <v>4</v>
      </c>
      <c r="B1644" s="38" t="s">
        <v>1644</v>
      </c>
      <c r="C1644" s="33"/>
      <c r="D1644" s="33"/>
      <c r="E1644" s="33"/>
      <c r="F1644" s="33"/>
    </row>
    <row r="1645" spans="1:6" outlineLevel="1" x14ac:dyDescent="0.2">
      <c r="A1645" s="33"/>
      <c r="B1645" s="33"/>
      <c r="C1645" s="33"/>
      <c r="D1645" s="33"/>
      <c r="E1645" s="33"/>
      <c r="F1645" s="33"/>
    </row>
    <row r="1646" spans="1:6" outlineLevel="1" x14ac:dyDescent="0.2">
      <c r="A1646" s="76" t="s">
        <v>356</v>
      </c>
      <c r="B1646" s="76"/>
      <c r="C1646" s="76"/>
      <c r="D1646" s="76"/>
      <c r="E1646" s="76"/>
      <c r="F1646" s="76"/>
    </row>
    <row r="1647" spans="1:6" ht="25.5" outlineLevel="1" x14ac:dyDescent="0.2">
      <c r="A1647" s="33">
        <v>1</v>
      </c>
      <c r="B1647" s="38" t="s">
        <v>357</v>
      </c>
      <c r="C1647" s="33"/>
      <c r="D1647" s="33"/>
      <c r="E1647" s="33"/>
      <c r="F1647" s="33"/>
    </row>
    <row r="1648" spans="1:6" outlineLevel="1" x14ac:dyDescent="0.2">
      <c r="A1648" s="33">
        <v>2</v>
      </c>
      <c r="B1648" s="38" t="s">
        <v>1645</v>
      </c>
      <c r="C1648" s="33"/>
      <c r="D1648" s="33"/>
      <c r="E1648" s="33"/>
      <c r="F1648" s="33"/>
    </row>
    <row r="1649" spans="1:6" ht="25.5" outlineLevel="1" x14ac:dyDescent="0.2">
      <c r="A1649" s="33">
        <v>3</v>
      </c>
      <c r="B1649" s="38" t="s">
        <v>1646</v>
      </c>
      <c r="C1649" s="33"/>
      <c r="D1649" s="33"/>
      <c r="E1649" s="33"/>
      <c r="F1649" s="33"/>
    </row>
    <row r="1650" spans="1:6" ht="25.5" outlineLevel="1" x14ac:dyDescent="0.2">
      <c r="A1650" s="33">
        <v>4</v>
      </c>
      <c r="B1650" s="38" t="s">
        <v>1647</v>
      </c>
      <c r="C1650" s="33"/>
      <c r="D1650" s="33"/>
      <c r="E1650" s="33"/>
      <c r="F1650" s="33"/>
    </row>
    <row r="1651" spans="1:6" outlineLevel="1" x14ac:dyDescent="0.2">
      <c r="A1651" s="33"/>
      <c r="B1651" s="33"/>
      <c r="C1651" s="33"/>
      <c r="D1651" s="33"/>
      <c r="E1651" s="33"/>
      <c r="F1651" s="33"/>
    </row>
    <row r="1652" spans="1:6" outlineLevel="1" x14ac:dyDescent="0.2">
      <c r="A1652" s="76" t="s">
        <v>358</v>
      </c>
      <c r="B1652" s="76"/>
      <c r="C1652" s="76"/>
      <c r="D1652" s="76"/>
      <c r="E1652" s="76"/>
      <c r="F1652" s="76"/>
    </row>
    <row r="1653" spans="1:6" ht="25.5" outlineLevel="1" x14ac:dyDescent="0.2">
      <c r="A1653" s="33">
        <v>1</v>
      </c>
      <c r="B1653" s="38" t="s">
        <v>359</v>
      </c>
      <c r="C1653" s="33"/>
      <c r="D1653" s="33"/>
      <c r="E1653" s="33"/>
      <c r="F1653" s="33"/>
    </row>
    <row r="1654" spans="1:6" outlineLevel="1" x14ac:dyDescent="0.2">
      <c r="A1654" s="33">
        <v>2</v>
      </c>
      <c r="B1654" s="38" t="s">
        <v>1648</v>
      </c>
      <c r="C1654" s="33"/>
      <c r="D1654" s="33"/>
      <c r="E1654" s="33"/>
      <c r="F1654" s="33"/>
    </row>
    <row r="1655" spans="1:6" ht="25.5" outlineLevel="1" x14ac:dyDescent="0.2">
      <c r="A1655" s="33">
        <v>3</v>
      </c>
      <c r="B1655" s="38" t="s">
        <v>1649</v>
      </c>
      <c r="C1655" s="33"/>
      <c r="D1655" s="33"/>
      <c r="E1655" s="33"/>
      <c r="F1655" s="33"/>
    </row>
    <row r="1656" spans="1:6" outlineLevel="1" x14ac:dyDescent="0.2">
      <c r="A1656" s="33">
        <v>4</v>
      </c>
      <c r="B1656" s="38" t="s">
        <v>1650</v>
      </c>
      <c r="C1656" s="33"/>
      <c r="D1656" s="33"/>
      <c r="E1656" s="33"/>
      <c r="F1656" s="33"/>
    </row>
    <row r="1657" spans="1:6" ht="38.25" outlineLevel="1" x14ac:dyDescent="0.2">
      <c r="A1657" s="33">
        <v>5</v>
      </c>
      <c r="B1657" s="38" t="s">
        <v>1651</v>
      </c>
      <c r="C1657" s="33"/>
      <c r="D1657" s="33"/>
      <c r="E1657" s="33"/>
      <c r="F1657" s="33"/>
    </row>
    <row r="1658" spans="1:6" outlineLevel="1" x14ac:dyDescent="0.2">
      <c r="A1658" s="33"/>
      <c r="B1658" s="33"/>
      <c r="C1658" s="33"/>
      <c r="D1658" s="33"/>
      <c r="E1658" s="33"/>
      <c r="F1658" s="33"/>
    </row>
    <row r="1659" spans="1:6" outlineLevel="1" x14ac:dyDescent="0.2">
      <c r="A1659" s="76" t="s">
        <v>360</v>
      </c>
      <c r="B1659" s="76"/>
      <c r="C1659" s="76"/>
      <c r="D1659" s="76"/>
      <c r="E1659" s="76"/>
      <c r="F1659" s="76"/>
    </row>
    <row r="1660" spans="1:6" outlineLevel="1" x14ac:dyDescent="0.2">
      <c r="A1660" s="33">
        <v>1</v>
      </c>
      <c r="B1660" s="38" t="s">
        <v>361</v>
      </c>
      <c r="C1660" s="33"/>
      <c r="D1660" s="33"/>
      <c r="E1660" s="33"/>
      <c r="F1660" s="33"/>
    </row>
    <row r="1661" spans="1:6" outlineLevel="1" x14ac:dyDescent="0.2">
      <c r="A1661" s="33">
        <v>2</v>
      </c>
      <c r="B1661" s="38" t="s">
        <v>1652</v>
      </c>
      <c r="C1661" s="33"/>
      <c r="D1661" s="33"/>
      <c r="E1661" s="33"/>
      <c r="F1661" s="33"/>
    </row>
    <row r="1662" spans="1:6" ht="25.5" outlineLevel="1" x14ac:dyDescent="0.2">
      <c r="A1662" s="33">
        <v>3</v>
      </c>
      <c r="B1662" s="38" t="s">
        <v>1653</v>
      </c>
      <c r="C1662" s="33"/>
      <c r="D1662" s="33"/>
      <c r="E1662" s="33"/>
      <c r="F1662" s="33"/>
    </row>
    <row r="1663" spans="1:6" outlineLevel="1" x14ac:dyDescent="0.2">
      <c r="A1663" s="33">
        <v>4</v>
      </c>
      <c r="B1663" s="38" t="s">
        <v>1654</v>
      </c>
      <c r="C1663" s="33"/>
      <c r="D1663" s="33"/>
      <c r="E1663" s="33"/>
      <c r="F1663" s="33"/>
    </row>
    <row r="1664" spans="1:6" outlineLevel="1" x14ac:dyDescent="0.2">
      <c r="A1664" s="33"/>
      <c r="B1664" s="33"/>
      <c r="C1664" s="33"/>
      <c r="D1664" s="33"/>
      <c r="E1664" s="33"/>
      <c r="F1664" s="33"/>
    </row>
    <row r="1665" spans="1:6" outlineLevel="1" x14ac:dyDescent="0.2">
      <c r="A1665" s="76" t="s">
        <v>362</v>
      </c>
      <c r="B1665" s="76"/>
      <c r="C1665" s="76"/>
      <c r="D1665" s="76"/>
      <c r="E1665" s="76"/>
      <c r="F1665" s="76"/>
    </row>
    <row r="1666" spans="1:6" ht="25.5" outlineLevel="1" x14ac:dyDescent="0.2">
      <c r="A1666" s="33">
        <v>1</v>
      </c>
      <c r="B1666" s="38" t="s">
        <v>363</v>
      </c>
      <c r="C1666" s="33"/>
      <c r="D1666" s="33"/>
      <c r="E1666" s="33"/>
      <c r="F1666" s="33"/>
    </row>
    <row r="1667" spans="1:6" ht="25.5" outlineLevel="1" x14ac:dyDescent="0.2">
      <c r="A1667" s="33">
        <v>2</v>
      </c>
      <c r="B1667" s="38" t="s">
        <v>1655</v>
      </c>
      <c r="C1667" s="33"/>
      <c r="D1667" s="33"/>
      <c r="E1667" s="33"/>
      <c r="F1667" s="33"/>
    </row>
    <row r="1668" spans="1:6" ht="25.5" outlineLevel="1" x14ac:dyDescent="0.2">
      <c r="A1668" s="33">
        <v>3</v>
      </c>
      <c r="B1668" s="38" t="s">
        <v>1656</v>
      </c>
      <c r="C1668" s="33"/>
      <c r="D1668" s="33"/>
      <c r="E1668" s="33"/>
      <c r="F1668" s="33"/>
    </row>
    <row r="1669" spans="1:6" ht="25.5" outlineLevel="1" x14ac:dyDescent="0.2">
      <c r="A1669" s="33">
        <v>4</v>
      </c>
      <c r="B1669" s="38" t="s">
        <v>1657</v>
      </c>
      <c r="C1669" s="33"/>
      <c r="D1669" s="33"/>
      <c r="E1669" s="33"/>
      <c r="F1669" s="33"/>
    </row>
    <row r="1670" spans="1:6" ht="25.5" outlineLevel="1" x14ac:dyDescent="0.2">
      <c r="A1670" s="33">
        <v>5</v>
      </c>
      <c r="B1670" s="38" t="s">
        <v>1658</v>
      </c>
      <c r="C1670" s="33"/>
      <c r="D1670" s="33"/>
      <c r="E1670" s="33"/>
      <c r="F1670" s="33"/>
    </row>
    <row r="1671" spans="1:6" outlineLevel="1" x14ac:dyDescent="0.2">
      <c r="A1671" s="33"/>
      <c r="B1671" s="33"/>
      <c r="C1671" s="33"/>
      <c r="D1671" s="33"/>
      <c r="E1671" s="33"/>
      <c r="F1671" s="33"/>
    </row>
    <row r="1672" spans="1:6" outlineLevel="1" x14ac:dyDescent="0.2">
      <c r="A1672" s="76" t="s">
        <v>364</v>
      </c>
      <c r="B1672" s="76"/>
      <c r="C1672" s="76"/>
      <c r="D1672" s="76"/>
      <c r="E1672" s="76"/>
      <c r="F1672" s="76"/>
    </row>
    <row r="1673" spans="1:6" ht="25.5" outlineLevel="1" x14ac:dyDescent="0.2">
      <c r="A1673" s="33">
        <v>1</v>
      </c>
      <c r="B1673" s="38" t="s">
        <v>365</v>
      </c>
      <c r="C1673" s="33"/>
      <c r="D1673" s="33"/>
      <c r="E1673" s="33"/>
      <c r="F1673" s="33"/>
    </row>
    <row r="1674" spans="1:6" ht="25.5" outlineLevel="1" x14ac:dyDescent="0.2">
      <c r="A1674" s="33">
        <v>2</v>
      </c>
      <c r="B1674" s="38" t="s">
        <v>1655</v>
      </c>
      <c r="C1674" s="33"/>
      <c r="D1674" s="33"/>
      <c r="E1674" s="33"/>
      <c r="F1674" s="33"/>
    </row>
    <row r="1675" spans="1:6" ht="25.5" outlineLevel="1" x14ac:dyDescent="0.2">
      <c r="A1675" s="33">
        <v>3</v>
      </c>
      <c r="B1675" s="38" t="s">
        <v>1656</v>
      </c>
      <c r="C1675" s="33"/>
      <c r="D1675" s="33"/>
      <c r="E1675" s="33"/>
      <c r="F1675" s="33"/>
    </row>
    <row r="1676" spans="1:6" ht="25.5" outlineLevel="1" x14ac:dyDescent="0.2">
      <c r="A1676" s="33">
        <v>4</v>
      </c>
      <c r="B1676" s="38" t="s">
        <v>1657</v>
      </c>
      <c r="C1676" s="33"/>
      <c r="D1676" s="33"/>
      <c r="E1676" s="33"/>
      <c r="F1676" s="33"/>
    </row>
    <row r="1677" spans="1:6" ht="25.5" outlineLevel="1" x14ac:dyDescent="0.2">
      <c r="A1677" s="33">
        <v>5</v>
      </c>
      <c r="B1677" s="38" t="s">
        <v>1658</v>
      </c>
      <c r="C1677" s="33"/>
      <c r="D1677" s="33"/>
      <c r="E1677" s="33"/>
      <c r="F1677" s="33"/>
    </row>
    <row r="1678" spans="1:6" outlineLevel="1" x14ac:dyDescent="0.2">
      <c r="A1678" s="33"/>
      <c r="B1678" s="33"/>
      <c r="C1678" s="33"/>
      <c r="D1678" s="33"/>
      <c r="E1678" s="33"/>
      <c r="F1678" s="33"/>
    </row>
    <row r="1679" spans="1:6" outlineLevel="1" x14ac:dyDescent="0.2">
      <c r="A1679" s="76" t="s">
        <v>366</v>
      </c>
      <c r="B1679" s="76"/>
      <c r="C1679" s="76"/>
      <c r="D1679" s="76"/>
      <c r="E1679" s="76"/>
      <c r="F1679" s="76"/>
    </row>
    <row r="1680" spans="1:6" ht="25.5" outlineLevel="1" x14ac:dyDescent="0.2">
      <c r="A1680" s="33">
        <v>1</v>
      </c>
      <c r="B1680" s="38" t="s">
        <v>367</v>
      </c>
      <c r="C1680" s="33"/>
      <c r="D1680" s="33"/>
      <c r="E1680" s="33"/>
      <c r="F1680" s="33"/>
    </row>
    <row r="1681" spans="1:6" ht="25.5" outlineLevel="1" x14ac:dyDescent="0.2">
      <c r="A1681" s="33">
        <v>2</v>
      </c>
      <c r="B1681" s="38" t="s">
        <v>1655</v>
      </c>
      <c r="C1681" s="33"/>
      <c r="D1681" s="33"/>
      <c r="E1681" s="33"/>
      <c r="F1681" s="33"/>
    </row>
    <row r="1682" spans="1:6" ht="25.5" outlineLevel="1" x14ac:dyDescent="0.2">
      <c r="A1682" s="33">
        <v>3</v>
      </c>
      <c r="B1682" s="38" t="s">
        <v>1656</v>
      </c>
      <c r="C1682" s="33"/>
      <c r="D1682" s="33"/>
      <c r="E1682" s="33"/>
      <c r="F1682" s="33"/>
    </row>
    <row r="1683" spans="1:6" ht="25.5" outlineLevel="1" x14ac:dyDescent="0.2">
      <c r="A1683" s="33">
        <v>4</v>
      </c>
      <c r="B1683" s="38" t="s">
        <v>1657</v>
      </c>
      <c r="C1683" s="33"/>
      <c r="D1683" s="33"/>
      <c r="E1683" s="33"/>
      <c r="F1683" s="33"/>
    </row>
    <row r="1684" spans="1:6" ht="25.5" outlineLevel="1" x14ac:dyDescent="0.2">
      <c r="A1684" s="33">
        <v>5</v>
      </c>
      <c r="B1684" s="38" t="s">
        <v>1658</v>
      </c>
      <c r="C1684" s="33"/>
      <c r="D1684" s="33"/>
      <c r="E1684" s="33"/>
      <c r="F1684" s="33"/>
    </row>
    <row r="1685" spans="1:6" outlineLevel="1" x14ac:dyDescent="0.2">
      <c r="A1685" s="33"/>
      <c r="B1685" s="33"/>
      <c r="C1685" s="33"/>
      <c r="D1685" s="33"/>
      <c r="E1685" s="33"/>
      <c r="F1685" s="33"/>
    </row>
    <row r="1686" spans="1:6" outlineLevel="1" x14ac:dyDescent="0.2">
      <c r="A1686" s="76" t="s">
        <v>344</v>
      </c>
      <c r="B1686" s="76"/>
      <c r="C1686" s="76"/>
      <c r="D1686" s="76"/>
      <c r="E1686" s="76"/>
      <c r="F1686" s="76"/>
    </row>
    <row r="1687" spans="1:6" outlineLevel="1" x14ac:dyDescent="0.2">
      <c r="A1687" s="33">
        <v>1</v>
      </c>
      <c r="B1687" s="38" t="s">
        <v>345</v>
      </c>
      <c r="C1687" s="33"/>
      <c r="D1687" s="33"/>
      <c r="E1687" s="33"/>
      <c r="F1687" s="33"/>
    </row>
    <row r="1688" spans="1:6" outlineLevel="1" x14ac:dyDescent="0.2">
      <c r="A1688" s="33">
        <v>2</v>
      </c>
      <c r="B1688" s="38" t="s">
        <v>1659</v>
      </c>
      <c r="C1688" s="33"/>
      <c r="D1688" s="33"/>
      <c r="E1688" s="33"/>
      <c r="F1688" s="33"/>
    </row>
    <row r="1689" spans="1:6" ht="25.5" outlineLevel="1" x14ac:dyDescent="0.2">
      <c r="A1689" s="33">
        <v>3</v>
      </c>
      <c r="B1689" s="38" t="s">
        <v>1660</v>
      </c>
      <c r="C1689" s="33"/>
      <c r="D1689" s="33"/>
      <c r="E1689" s="33"/>
      <c r="F1689" s="33"/>
    </row>
    <row r="1690" spans="1:6" outlineLevel="1" x14ac:dyDescent="0.2">
      <c r="A1690" s="33">
        <v>4</v>
      </c>
      <c r="B1690" s="38" t="s">
        <v>1661</v>
      </c>
      <c r="C1690" s="33"/>
      <c r="D1690" s="33"/>
      <c r="E1690" s="33"/>
      <c r="F1690" s="33"/>
    </row>
    <row r="1691" spans="1:6" outlineLevel="1" x14ac:dyDescent="0.2">
      <c r="A1691" s="33"/>
      <c r="B1691" s="33"/>
      <c r="C1691" s="33"/>
      <c r="D1691" s="33"/>
      <c r="E1691" s="33"/>
      <c r="F1691" s="33"/>
    </row>
    <row r="1692" spans="1:6" outlineLevel="1" x14ac:dyDescent="0.2">
      <c r="A1692" s="76" t="s">
        <v>346</v>
      </c>
      <c r="B1692" s="76"/>
      <c r="C1692" s="76"/>
      <c r="D1692" s="76"/>
      <c r="E1692" s="76"/>
      <c r="F1692" s="76"/>
    </row>
    <row r="1693" spans="1:6" ht="25.5" outlineLevel="1" x14ac:dyDescent="0.2">
      <c r="A1693" s="33">
        <v>1</v>
      </c>
      <c r="B1693" s="38" t="s">
        <v>347</v>
      </c>
      <c r="C1693" s="33"/>
      <c r="D1693" s="33"/>
      <c r="E1693" s="33"/>
      <c r="F1693" s="33"/>
    </row>
    <row r="1694" spans="1:6" outlineLevel="1" x14ac:dyDescent="0.2">
      <c r="A1694" s="33">
        <v>2</v>
      </c>
      <c r="B1694" s="38" t="s">
        <v>1662</v>
      </c>
      <c r="C1694" s="33"/>
      <c r="D1694" s="33"/>
      <c r="E1694" s="33"/>
      <c r="F1694" s="33"/>
    </row>
    <row r="1695" spans="1:6" ht="25.5" outlineLevel="1" x14ac:dyDescent="0.2">
      <c r="A1695" s="33">
        <v>3</v>
      </c>
      <c r="B1695" s="38" t="s">
        <v>1663</v>
      </c>
      <c r="C1695" s="33"/>
      <c r="D1695" s="33"/>
      <c r="E1695" s="33"/>
      <c r="F1695" s="33"/>
    </row>
    <row r="1696" spans="1:6" ht="25.5" outlineLevel="1" x14ac:dyDescent="0.2">
      <c r="A1696" s="33">
        <v>4</v>
      </c>
      <c r="B1696" s="38" t="s">
        <v>1664</v>
      </c>
      <c r="C1696" s="33"/>
      <c r="D1696" s="33"/>
      <c r="E1696" s="33"/>
      <c r="F1696" s="33"/>
    </row>
    <row r="1697" spans="1:6" outlineLevel="1" x14ac:dyDescent="0.2">
      <c r="A1697" s="33"/>
      <c r="B1697" s="33"/>
      <c r="C1697" s="33"/>
      <c r="D1697" s="33"/>
      <c r="E1697" s="33"/>
      <c r="F1697" s="33"/>
    </row>
    <row r="1698" spans="1:6" outlineLevel="1" x14ac:dyDescent="0.2">
      <c r="A1698" s="76" t="s">
        <v>348</v>
      </c>
      <c r="B1698" s="76"/>
      <c r="C1698" s="76"/>
      <c r="D1698" s="76"/>
      <c r="E1698" s="76"/>
      <c r="F1698" s="76"/>
    </row>
    <row r="1699" spans="1:6" ht="25.5" outlineLevel="1" x14ac:dyDescent="0.2">
      <c r="A1699" s="33">
        <v>1</v>
      </c>
      <c r="B1699" s="38" t="s">
        <v>349</v>
      </c>
      <c r="C1699" s="33"/>
      <c r="D1699" s="33"/>
      <c r="E1699" s="33"/>
      <c r="F1699" s="33"/>
    </row>
    <row r="1700" spans="1:6" outlineLevel="1" x14ac:dyDescent="0.2">
      <c r="A1700" s="33">
        <v>2</v>
      </c>
      <c r="B1700" s="38" t="s">
        <v>1665</v>
      </c>
      <c r="C1700" s="33"/>
      <c r="D1700" s="33"/>
      <c r="E1700" s="33"/>
      <c r="F1700" s="33"/>
    </row>
    <row r="1701" spans="1:6" ht="25.5" outlineLevel="1" x14ac:dyDescent="0.2">
      <c r="A1701" s="33">
        <v>3</v>
      </c>
      <c r="B1701" s="38" t="s">
        <v>1666</v>
      </c>
      <c r="C1701" s="33"/>
      <c r="D1701" s="33"/>
      <c r="E1701" s="33"/>
      <c r="F1701" s="33"/>
    </row>
    <row r="1702" spans="1:6" outlineLevel="1" x14ac:dyDescent="0.2">
      <c r="A1702" s="33">
        <v>4</v>
      </c>
      <c r="B1702" s="38" t="s">
        <v>1667</v>
      </c>
      <c r="C1702" s="33"/>
      <c r="D1702" s="33"/>
      <c r="E1702" s="33"/>
      <c r="F1702" s="33"/>
    </row>
    <row r="1703" spans="1:6" outlineLevel="1" x14ac:dyDescent="0.2">
      <c r="A1703" s="33"/>
      <c r="B1703" s="33"/>
      <c r="C1703" s="33"/>
      <c r="D1703" s="33"/>
      <c r="E1703" s="33"/>
      <c r="F1703" s="33"/>
    </row>
    <row r="1704" spans="1:6" outlineLevel="1" x14ac:dyDescent="0.2">
      <c r="A1704" s="76" t="s">
        <v>350</v>
      </c>
      <c r="B1704" s="76"/>
      <c r="C1704" s="76"/>
      <c r="D1704" s="76"/>
      <c r="E1704" s="76"/>
      <c r="F1704" s="76"/>
    </row>
    <row r="1705" spans="1:6" ht="25.5" outlineLevel="1" x14ac:dyDescent="0.2">
      <c r="A1705" s="33">
        <v>1</v>
      </c>
      <c r="B1705" s="38" t="s">
        <v>351</v>
      </c>
      <c r="C1705" s="33"/>
      <c r="D1705" s="33"/>
      <c r="E1705" s="33"/>
      <c r="F1705" s="33"/>
    </row>
    <row r="1706" spans="1:6" ht="25.5" outlineLevel="1" x14ac:dyDescent="0.2">
      <c r="A1706" s="33">
        <v>2</v>
      </c>
      <c r="B1706" s="38" t="s">
        <v>1668</v>
      </c>
      <c r="C1706" s="33"/>
      <c r="D1706" s="33"/>
      <c r="E1706" s="33"/>
      <c r="F1706" s="33"/>
    </row>
    <row r="1707" spans="1:6" ht="25.5" outlineLevel="1" x14ac:dyDescent="0.2">
      <c r="A1707" s="33">
        <v>3</v>
      </c>
      <c r="B1707" s="38" t="s">
        <v>1669</v>
      </c>
      <c r="C1707" s="33"/>
      <c r="D1707" s="33"/>
      <c r="E1707" s="33"/>
      <c r="F1707" s="33"/>
    </row>
    <row r="1708" spans="1:6" ht="25.5" outlineLevel="1" x14ac:dyDescent="0.2">
      <c r="A1708" s="33">
        <v>4</v>
      </c>
      <c r="B1708" s="38" t="s">
        <v>1670</v>
      </c>
      <c r="C1708" s="33"/>
      <c r="D1708" s="33"/>
      <c r="E1708" s="33"/>
      <c r="F1708" s="33"/>
    </row>
    <row r="1709" spans="1:6" outlineLevel="1" x14ac:dyDescent="0.2">
      <c r="A1709" s="33"/>
      <c r="B1709" s="33"/>
      <c r="C1709" s="33"/>
      <c r="D1709" s="33"/>
      <c r="E1709" s="33"/>
      <c r="F1709" s="33"/>
    </row>
    <row r="1710" spans="1:6" outlineLevel="1" x14ac:dyDescent="0.2">
      <c r="A1710" s="76" t="s">
        <v>352</v>
      </c>
      <c r="B1710" s="76"/>
      <c r="C1710" s="76"/>
      <c r="D1710" s="76"/>
      <c r="E1710" s="76"/>
      <c r="F1710" s="76"/>
    </row>
    <row r="1711" spans="1:6" ht="25.5" outlineLevel="1" x14ac:dyDescent="0.2">
      <c r="A1711" s="33">
        <v>1</v>
      </c>
      <c r="B1711" s="38" t="s">
        <v>353</v>
      </c>
      <c r="C1711" s="33"/>
      <c r="D1711" s="33"/>
      <c r="E1711" s="33"/>
      <c r="F1711" s="33"/>
    </row>
    <row r="1712" spans="1:6" ht="25.5" outlineLevel="1" x14ac:dyDescent="0.2">
      <c r="A1712" s="33">
        <v>2</v>
      </c>
      <c r="B1712" s="38" t="s">
        <v>1668</v>
      </c>
      <c r="C1712" s="33"/>
      <c r="D1712" s="33"/>
      <c r="E1712" s="33"/>
      <c r="F1712" s="33"/>
    </row>
    <row r="1713" spans="1:6" ht="25.5" outlineLevel="1" x14ac:dyDescent="0.2">
      <c r="A1713" s="33">
        <v>3</v>
      </c>
      <c r="B1713" s="38" t="s">
        <v>1669</v>
      </c>
      <c r="C1713" s="33"/>
      <c r="D1713" s="33"/>
      <c r="E1713" s="33"/>
      <c r="F1713" s="33"/>
    </row>
    <row r="1714" spans="1:6" ht="25.5" outlineLevel="1" x14ac:dyDescent="0.2">
      <c r="A1714" s="33">
        <v>4</v>
      </c>
      <c r="B1714" s="38" t="s">
        <v>1670</v>
      </c>
      <c r="C1714" s="33"/>
      <c r="D1714" s="33"/>
      <c r="E1714" s="33"/>
      <c r="F1714" s="33"/>
    </row>
    <row r="1715" spans="1:6" x14ac:dyDescent="0.2">
      <c r="A1715" s="33"/>
      <c r="B1715" s="33"/>
      <c r="C1715" s="33"/>
      <c r="D1715" s="33"/>
      <c r="E1715" s="33"/>
      <c r="F1715" s="33"/>
    </row>
  </sheetData>
  <mergeCells count="748">
    <mergeCell ref="A617:F617"/>
    <mergeCell ref="A618:F618"/>
    <mergeCell ref="A611:F611"/>
    <mergeCell ref="A612:F612"/>
    <mergeCell ref="A613:F613"/>
    <mergeCell ref="A614:F614"/>
    <mergeCell ref="A615:F615"/>
    <mergeCell ref="A616:F616"/>
    <mergeCell ref="A605:F605"/>
    <mergeCell ref="A606:F606"/>
    <mergeCell ref="A607:F607"/>
    <mergeCell ref="A608:F608"/>
    <mergeCell ref="A609:F609"/>
    <mergeCell ref="A610:F610"/>
    <mergeCell ref="A599:F599"/>
    <mergeCell ref="A600:F600"/>
    <mergeCell ref="A601:F601"/>
    <mergeCell ref="A602:F602"/>
    <mergeCell ref="A603:F603"/>
    <mergeCell ref="A604:F604"/>
    <mergeCell ref="A593:F593"/>
    <mergeCell ref="A594:F594"/>
    <mergeCell ref="A595:F595"/>
    <mergeCell ref="A596:F596"/>
    <mergeCell ref="A597:F597"/>
    <mergeCell ref="A598:F598"/>
    <mergeCell ref="A587:F587"/>
    <mergeCell ref="A588:F588"/>
    <mergeCell ref="A589:F589"/>
    <mergeCell ref="A590:F590"/>
    <mergeCell ref="A591:F591"/>
    <mergeCell ref="A592:F592"/>
    <mergeCell ref="A581:F581"/>
    <mergeCell ref="A582:F582"/>
    <mergeCell ref="A583:F583"/>
    <mergeCell ref="A584:F584"/>
    <mergeCell ref="A585:F585"/>
    <mergeCell ref="A586:F586"/>
    <mergeCell ref="A575:F575"/>
    <mergeCell ref="A576:F576"/>
    <mergeCell ref="A577:F577"/>
    <mergeCell ref="A578:F578"/>
    <mergeCell ref="A579:F579"/>
    <mergeCell ref="A580:F580"/>
    <mergeCell ref="A569:F569"/>
    <mergeCell ref="A570:F570"/>
    <mergeCell ref="A571:F571"/>
    <mergeCell ref="A572:F572"/>
    <mergeCell ref="A573:F573"/>
    <mergeCell ref="A574:F574"/>
    <mergeCell ref="A565:F565"/>
    <mergeCell ref="A566:F566"/>
    <mergeCell ref="A567:F567"/>
    <mergeCell ref="A568:F568"/>
    <mergeCell ref="A557:F557"/>
    <mergeCell ref="A558:F558"/>
    <mergeCell ref="A559:F559"/>
    <mergeCell ref="A560:F560"/>
    <mergeCell ref="A561:F561"/>
    <mergeCell ref="A562:F562"/>
    <mergeCell ref="A549:F549"/>
    <mergeCell ref="A542:F542"/>
    <mergeCell ref="A543:F543"/>
    <mergeCell ref="A545:F545"/>
    <mergeCell ref="A546:F546"/>
    <mergeCell ref="A547:F547"/>
    <mergeCell ref="A548:F548"/>
    <mergeCell ref="A563:F563"/>
    <mergeCell ref="A564:F564"/>
    <mergeCell ref="A552:F552"/>
    <mergeCell ref="A553:F553"/>
    <mergeCell ref="A554:F554"/>
    <mergeCell ref="A555:F555"/>
    <mergeCell ref="A556:F556"/>
    <mergeCell ref="A536:F536"/>
    <mergeCell ref="A537:F537"/>
    <mergeCell ref="A538:F538"/>
    <mergeCell ref="A539:F539"/>
    <mergeCell ref="A540:F540"/>
    <mergeCell ref="A541:F541"/>
    <mergeCell ref="A529:F529"/>
    <mergeCell ref="A530:F530"/>
    <mergeCell ref="A531:F531"/>
    <mergeCell ref="A532:F532"/>
    <mergeCell ref="A533:F533"/>
    <mergeCell ref="A534:F534"/>
    <mergeCell ref="A525:F525"/>
    <mergeCell ref="A527:F527"/>
    <mergeCell ref="A528:F528"/>
    <mergeCell ref="A515:F515"/>
    <mergeCell ref="A516:F516"/>
    <mergeCell ref="A517:F517"/>
    <mergeCell ref="A518:F518"/>
    <mergeCell ref="A519:F519"/>
    <mergeCell ref="A521:F521"/>
    <mergeCell ref="A502:F502"/>
    <mergeCell ref="A503:F503"/>
    <mergeCell ref="A504:F504"/>
    <mergeCell ref="A505:F505"/>
    <mergeCell ref="A506:F506"/>
    <mergeCell ref="A507:F507"/>
    <mergeCell ref="A522:F522"/>
    <mergeCell ref="A523:F523"/>
    <mergeCell ref="A524:F524"/>
    <mergeCell ref="A1609:F1609"/>
    <mergeCell ref="A1616:F1616"/>
    <mergeCell ref="A1621:F1621"/>
    <mergeCell ref="A1626:F1626"/>
    <mergeCell ref="A1631:F1631"/>
    <mergeCell ref="A1636:F1636"/>
    <mergeCell ref="A1568:F1568"/>
    <mergeCell ref="A1577:F1577"/>
    <mergeCell ref="A1582:F1582"/>
    <mergeCell ref="A1587:F1587"/>
    <mergeCell ref="A1592:F1592"/>
    <mergeCell ref="A1601:F1601"/>
    <mergeCell ref="A1698:F1698"/>
    <mergeCell ref="A1704:F1704"/>
    <mergeCell ref="A1710:F1710"/>
    <mergeCell ref="A1640:F1640"/>
    <mergeCell ref="A1646:F1646"/>
    <mergeCell ref="A1652:F1652"/>
    <mergeCell ref="A1659:F1659"/>
    <mergeCell ref="A1665:F1665"/>
    <mergeCell ref="A1672:F1672"/>
    <mergeCell ref="A1679:F1679"/>
    <mergeCell ref="A1686:F1686"/>
    <mergeCell ref="A1692:F1692"/>
    <mergeCell ref="A1551:F1551"/>
    <mergeCell ref="A1558:F1558"/>
    <mergeCell ref="A1563:F1563"/>
    <mergeCell ref="A1492:F1492"/>
    <mergeCell ref="A1499:F1499"/>
    <mergeCell ref="A1505:F1505"/>
    <mergeCell ref="A1511:F1511"/>
    <mergeCell ref="A1517:F1517"/>
    <mergeCell ref="A1524:F1524"/>
    <mergeCell ref="A1530:F1530"/>
    <mergeCell ref="A1537:F1537"/>
    <mergeCell ref="A1544:F1544"/>
    <mergeCell ref="A1450:F1450"/>
    <mergeCell ref="A1457:F1457"/>
    <mergeCell ref="A1463:F1463"/>
    <mergeCell ref="A1470:F1470"/>
    <mergeCell ref="A1477:F1477"/>
    <mergeCell ref="A1484:F1484"/>
    <mergeCell ref="A1412:F1412"/>
    <mergeCell ref="A1418:F1418"/>
    <mergeCell ref="A1424:F1424"/>
    <mergeCell ref="A1430:F1430"/>
    <mergeCell ref="A1436:F1436"/>
    <mergeCell ref="A1442:F1442"/>
    <mergeCell ref="A1365:F1365"/>
    <mergeCell ref="A1370:F1370"/>
    <mergeCell ref="A1379:F1379"/>
    <mergeCell ref="A1388:F1388"/>
    <mergeCell ref="A1397:F1397"/>
    <mergeCell ref="A1406:F1406"/>
    <mergeCell ref="A1321:F1321"/>
    <mergeCell ref="A1329:F1329"/>
    <mergeCell ref="A1336:F1336"/>
    <mergeCell ref="A1344:F1344"/>
    <mergeCell ref="A1351:F1351"/>
    <mergeCell ref="A1358:F1358"/>
    <mergeCell ref="A1278:F1278"/>
    <mergeCell ref="A1284:F1284"/>
    <mergeCell ref="A1290:F1290"/>
    <mergeCell ref="A1296:F1296"/>
    <mergeCell ref="A1305:F1305"/>
    <mergeCell ref="A1314:F1314"/>
    <mergeCell ref="A1243:F1243"/>
    <mergeCell ref="A1248:F1248"/>
    <mergeCell ref="A1253:F1253"/>
    <mergeCell ref="A1258:F1258"/>
    <mergeCell ref="A1263:F1263"/>
    <mergeCell ref="A1268:F1268"/>
    <mergeCell ref="A1207:F1207"/>
    <mergeCell ref="A1213:F1213"/>
    <mergeCell ref="A1218:F1218"/>
    <mergeCell ref="A1226:F1226"/>
    <mergeCell ref="A1232:F1232"/>
    <mergeCell ref="A1238:F1238"/>
    <mergeCell ref="A1170:F1170"/>
    <mergeCell ref="A1177:F1177"/>
    <mergeCell ref="A1183:F1183"/>
    <mergeCell ref="A1191:F1191"/>
    <mergeCell ref="A1197:F1197"/>
    <mergeCell ref="A1202:F1202"/>
    <mergeCell ref="A1136:F1136"/>
    <mergeCell ref="A1141:F1141"/>
    <mergeCell ref="A1146:F1146"/>
    <mergeCell ref="A1151:F1151"/>
    <mergeCell ref="A1156:F1156"/>
    <mergeCell ref="A1161:F1161"/>
    <mergeCell ref="A1085:F1085"/>
    <mergeCell ref="A1093:F1093"/>
    <mergeCell ref="A1103:F1103"/>
    <mergeCell ref="A1113:F1113"/>
    <mergeCell ref="A1120:F1120"/>
    <mergeCell ref="A1131:F1131"/>
    <mergeCell ref="A1030:F1030"/>
    <mergeCell ref="A1039:F1039"/>
    <mergeCell ref="A1049:F1049"/>
    <mergeCell ref="A1059:F1059"/>
    <mergeCell ref="A1067:F1067"/>
    <mergeCell ref="A1076:F1076"/>
    <mergeCell ref="A975:F975"/>
    <mergeCell ref="A982:F982"/>
    <mergeCell ref="A990:F990"/>
    <mergeCell ref="A998:F998"/>
    <mergeCell ref="A1010:F1010"/>
    <mergeCell ref="A1022:F1022"/>
    <mergeCell ref="A929:F929"/>
    <mergeCell ref="A935:F935"/>
    <mergeCell ref="A941:F941"/>
    <mergeCell ref="A949:F949"/>
    <mergeCell ref="A959:F959"/>
    <mergeCell ref="A967:F967"/>
    <mergeCell ref="A888:F888"/>
    <mergeCell ref="A897:F897"/>
    <mergeCell ref="A904:F904"/>
    <mergeCell ref="A911:F911"/>
    <mergeCell ref="A917:F917"/>
    <mergeCell ref="A923:F923"/>
    <mergeCell ref="A832:F832"/>
    <mergeCell ref="A841:F841"/>
    <mergeCell ref="A848:F848"/>
    <mergeCell ref="A858:F858"/>
    <mergeCell ref="A868:F868"/>
    <mergeCell ref="A879:F879"/>
    <mergeCell ref="A781:F781"/>
    <mergeCell ref="A790:F790"/>
    <mergeCell ref="A797:F797"/>
    <mergeCell ref="A807:F807"/>
    <mergeCell ref="A815:F815"/>
    <mergeCell ref="A822:F822"/>
    <mergeCell ref="A732:F732"/>
    <mergeCell ref="A741:F741"/>
    <mergeCell ref="A751:F751"/>
    <mergeCell ref="A759:F759"/>
    <mergeCell ref="A766:F766"/>
    <mergeCell ref="A773:F773"/>
    <mergeCell ref="A680:F680"/>
    <mergeCell ref="A687:F687"/>
    <mergeCell ref="A695:F695"/>
    <mergeCell ref="A704:F704"/>
    <mergeCell ref="A712:F712"/>
    <mergeCell ref="A726:F726"/>
    <mergeCell ref="A491:F491"/>
    <mergeCell ref="A492:F492"/>
    <mergeCell ref="A621:F621"/>
    <mergeCell ref="A637:F637"/>
    <mergeCell ref="A648:F648"/>
    <mergeCell ref="A656:F656"/>
    <mergeCell ref="A485:F485"/>
    <mergeCell ref="A486:F486"/>
    <mergeCell ref="A487:F487"/>
    <mergeCell ref="A488:F488"/>
    <mergeCell ref="A489:F489"/>
    <mergeCell ref="A490:F490"/>
    <mergeCell ref="A495:F495"/>
    <mergeCell ref="A496:F496"/>
    <mergeCell ref="A497:F497"/>
    <mergeCell ref="A498:F498"/>
    <mergeCell ref="A499:F499"/>
    <mergeCell ref="A501:F501"/>
    <mergeCell ref="A508:F508"/>
    <mergeCell ref="A510:F510"/>
    <mergeCell ref="A511:F511"/>
    <mergeCell ref="A512:F512"/>
    <mergeCell ref="A513:F513"/>
    <mergeCell ref="A514:F514"/>
    <mergeCell ref="A479:F479"/>
    <mergeCell ref="A480:F480"/>
    <mergeCell ref="A481:F481"/>
    <mergeCell ref="A482:F482"/>
    <mergeCell ref="A483:F483"/>
    <mergeCell ref="A484:F484"/>
    <mergeCell ref="A473:F473"/>
    <mergeCell ref="A474:F474"/>
    <mergeCell ref="A475:F475"/>
    <mergeCell ref="A476:F476"/>
    <mergeCell ref="A477:F477"/>
    <mergeCell ref="A478:F478"/>
    <mergeCell ref="A467:F467"/>
    <mergeCell ref="A468:F468"/>
    <mergeCell ref="A469:F469"/>
    <mergeCell ref="A470:F470"/>
    <mergeCell ref="A471:F471"/>
    <mergeCell ref="A472:F472"/>
    <mergeCell ref="A461:F461"/>
    <mergeCell ref="A462:F462"/>
    <mergeCell ref="A463:F463"/>
    <mergeCell ref="A464:F464"/>
    <mergeCell ref="A465:F465"/>
    <mergeCell ref="A466:F466"/>
    <mergeCell ref="A455:F455"/>
    <mergeCell ref="A456:F456"/>
    <mergeCell ref="A457:F457"/>
    <mergeCell ref="A458:F458"/>
    <mergeCell ref="A459:F459"/>
    <mergeCell ref="A460:F460"/>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5:F425"/>
    <mergeCell ref="A426:F426"/>
    <mergeCell ref="A427:F427"/>
    <mergeCell ref="A428:F428"/>
    <mergeCell ref="A429:F429"/>
    <mergeCell ref="A430:F430"/>
    <mergeCell ref="A419:F419"/>
    <mergeCell ref="A420:F420"/>
    <mergeCell ref="A421:F421"/>
    <mergeCell ref="A422:F422"/>
    <mergeCell ref="A423:F423"/>
    <mergeCell ref="A424:F424"/>
    <mergeCell ref="A413:F413"/>
    <mergeCell ref="A414:F414"/>
    <mergeCell ref="A415:F415"/>
    <mergeCell ref="A416:F416"/>
    <mergeCell ref="A417:F417"/>
    <mergeCell ref="A418:F418"/>
    <mergeCell ref="A407:F407"/>
    <mergeCell ref="A408:F408"/>
    <mergeCell ref="A409:F409"/>
    <mergeCell ref="A410:F410"/>
    <mergeCell ref="A411:F411"/>
    <mergeCell ref="A412:F412"/>
    <mergeCell ref="A401:F401"/>
    <mergeCell ref="A402:F402"/>
    <mergeCell ref="A403:F403"/>
    <mergeCell ref="A404:F404"/>
    <mergeCell ref="A405:F405"/>
    <mergeCell ref="A406:F406"/>
    <mergeCell ref="A393:F393"/>
    <mergeCell ref="A394:F394"/>
    <mergeCell ref="A397:F397"/>
    <mergeCell ref="A398:F398"/>
    <mergeCell ref="A399:F399"/>
    <mergeCell ref="A400:F400"/>
    <mergeCell ref="A387:F387"/>
    <mergeCell ref="A388:F388"/>
    <mergeCell ref="A389:F389"/>
    <mergeCell ref="A390:F390"/>
    <mergeCell ref="A391:F391"/>
    <mergeCell ref="A392:F392"/>
    <mergeCell ref="A381:F381"/>
    <mergeCell ref="A382:F382"/>
    <mergeCell ref="A383:F383"/>
    <mergeCell ref="A384:F384"/>
    <mergeCell ref="A385:F385"/>
    <mergeCell ref="A386:F386"/>
    <mergeCell ref="A375:F375"/>
    <mergeCell ref="A376:F376"/>
    <mergeCell ref="A377:F377"/>
    <mergeCell ref="A378:F378"/>
    <mergeCell ref="A379:F379"/>
    <mergeCell ref="A380:F380"/>
    <mergeCell ref="A369:F369"/>
    <mergeCell ref="A370:F370"/>
    <mergeCell ref="A371:F371"/>
    <mergeCell ref="A372:F372"/>
    <mergeCell ref="A373:F373"/>
    <mergeCell ref="A374:F374"/>
    <mergeCell ref="A363:F363"/>
    <mergeCell ref="A364:F364"/>
    <mergeCell ref="A365:F365"/>
    <mergeCell ref="A366:F366"/>
    <mergeCell ref="A367:F367"/>
    <mergeCell ref="A368:F368"/>
    <mergeCell ref="A357:F357"/>
    <mergeCell ref="A358:F358"/>
    <mergeCell ref="A359:F359"/>
    <mergeCell ref="A360:F360"/>
    <mergeCell ref="A361:F361"/>
    <mergeCell ref="A362:F362"/>
    <mergeCell ref="A351:F351"/>
    <mergeCell ref="A352:F352"/>
    <mergeCell ref="A353:F353"/>
    <mergeCell ref="A354:F354"/>
    <mergeCell ref="A355:F355"/>
    <mergeCell ref="A356:F356"/>
    <mergeCell ref="A345:F345"/>
    <mergeCell ref="A346:F346"/>
    <mergeCell ref="A347:F347"/>
    <mergeCell ref="A348:F348"/>
    <mergeCell ref="A349:F349"/>
    <mergeCell ref="A350:F350"/>
    <mergeCell ref="A339:F339"/>
    <mergeCell ref="A340:F340"/>
    <mergeCell ref="A341:F341"/>
    <mergeCell ref="A342:F342"/>
    <mergeCell ref="A343:F343"/>
    <mergeCell ref="A344:F344"/>
    <mergeCell ref="A333:F333"/>
    <mergeCell ref="A334:F334"/>
    <mergeCell ref="A335:F335"/>
    <mergeCell ref="A336:F336"/>
    <mergeCell ref="A337:F337"/>
    <mergeCell ref="A338:F338"/>
    <mergeCell ref="A327:F327"/>
    <mergeCell ref="A328:F328"/>
    <mergeCell ref="A329:F329"/>
    <mergeCell ref="A330:F330"/>
    <mergeCell ref="A331:F331"/>
    <mergeCell ref="A332:F332"/>
    <mergeCell ref="A321:F321"/>
    <mergeCell ref="A322:F322"/>
    <mergeCell ref="A323:F323"/>
    <mergeCell ref="A324:F324"/>
    <mergeCell ref="A325:F325"/>
    <mergeCell ref="A326:F326"/>
    <mergeCell ref="A315:F315"/>
    <mergeCell ref="A316:F316"/>
    <mergeCell ref="A317:F317"/>
    <mergeCell ref="A318:F318"/>
    <mergeCell ref="A319:F319"/>
    <mergeCell ref="A320:F320"/>
    <mergeCell ref="A309:F309"/>
    <mergeCell ref="A310:F310"/>
    <mergeCell ref="A311:F311"/>
    <mergeCell ref="A312:F312"/>
    <mergeCell ref="A313:F313"/>
    <mergeCell ref="A314:F314"/>
    <mergeCell ref="A303:F303"/>
    <mergeCell ref="A304:F304"/>
    <mergeCell ref="A305:F305"/>
    <mergeCell ref="A306:F306"/>
    <mergeCell ref="A307:F307"/>
    <mergeCell ref="A308:F308"/>
    <mergeCell ref="A297:F297"/>
    <mergeCell ref="A298:F298"/>
    <mergeCell ref="A299:F299"/>
    <mergeCell ref="A300:F300"/>
    <mergeCell ref="A301:F301"/>
    <mergeCell ref="A302:F302"/>
    <mergeCell ref="A291:F291"/>
    <mergeCell ref="A292:F292"/>
    <mergeCell ref="A293:F293"/>
    <mergeCell ref="A294:F294"/>
    <mergeCell ref="A295:F295"/>
    <mergeCell ref="A296:F296"/>
    <mergeCell ref="A285:F285"/>
    <mergeCell ref="A286:F286"/>
    <mergeCell ref="A287:F287"/>
    <mergeCell ref="A288:F288"/>
    <mergeCell ref="A289:F289"/>
    <mergeCell ref="A290:F290"/>
    <mergeCell ref="A279:F279"/>
    <mergeCell ref="A280:F280"/>
    <mergeCell ref="A281:F281"/>
    <mergeCell ref="A282:F282"/>
    <mergeCell ref="A283:F283"/>
    <mergeCell ref="A284:F284"/>
    <mergeCell ref="A271:F271"/>
    <mergeCell ref="A272:F272"/>
    <mergeCell ref="A273:F273"/>
    <mergeCell ref="A276:F276"/>
    <mergeCell ref="A277:F277"/>
    <mergeCell ref="A278:F278"/>
    <mergeCell ref="A265:F265"/>
    <mergeCell ref="A266:F266"/>
    <mergeCell ref="A267:F267"/>
    <mergeCell ref="A268:F268"/>
    <mergeCell ref="A269:F269"/>
    <mergeCell ref="A270:F270"/>
    <mergeCell ref="A259:F259"/>
    <mergeCell ref="A260:F260"/>
    <mergeCell ref="A261:F261"/>
    <mergeCell ref="A262:F262"/>
    <mergeCell ref="A263:F263"/>
    <mergeCell ref="A264:F264"/>
    <mergeCell ref="A253:F253"/>
    <mergeCell ref="A254:F254"/>
    <mergeCell ref="A255:F255"/>
    <mergeCell ref="A256:F256"/>
    <mergeCell ref="A257:F257"/>
    <mergeCell ref="A258:F258"/>
    <mergeCell ref="A247:F247"/>
    <mergeCell ref="A248:F248"/>
    <mergeCell ref="A249:F249"/>
    <mergeCell ref="A250:F250"/>
    <mergeCell ref="A251:F251"/>
    <mergeCell ref="A252:F252"/>
    <mergeCell ref="A241:F241"/>
    <mergeCell ref="A242:F242"/>
    <mergeCell ref="A243:F243"/>
    <mergeCell ref="A244:F244"/>
    <mergeCell ref="A245:F245"/>
    <mergeCell ref="A246:F246"/>
    <mergeCell ref="A235:F235"/>
    <mergeCell ref="A236:F236"/>
    <mergeCell ref="A237:F237"/>
    <mergeCell ref="A238:F238"/>
    <mergeCell ref="A239:F239"/>
    <mergeCell ref="A240:F240"/>
    <mergeCell ref="A229:F229"/>
    <mergeCell ref="A230:F230"/>
    <mergeCell ref="A231:F231"/>
    <mergeCell ref="A232:F232"/>
    <mergeCell ref="A233:F233"/>
    <mergeCell ref="A234:F234"/>
    <mergeCell ref="A223:F223"/>
    <mergeCell ref="A224:F224"/>
    <mergeCell ref="A225:F225"/>
    <mergeCell ref="A226:F226"/>
    <mergeCell ref="A227:F227"/>
    <mergeCell ref="A228:F228"/>
    <mergeCell ref="A217:F217"/>
    <mergeCell ref="A218:F218"/>
    <mergeCell ref="A219:F219"/>
    <mergeCell ref="A220:F220"/>
    <mergeCell ref="A221:F221"/>
    <mergeCell ref="A222:F222"/>
    <mergeCell ref="A211:F211"/>
    <mergeCell ref="A212:F212"/>
    <mergeCell ref="A213:F213"/>
    <mergeCell ref="A214:F214"/>
    <mergeCell ref="A215:F215"/>
    <mergeCell ref="A216:F216"/>
    <mergeCell ref="A205:F205"/>
    <mergeCell ref="A206:F206"/>
    <mergeCell ref="A207:F207"/>
    <mergeCell ref="A208:F208"/>
    <mergeCell ref="A209:F209"/>
    <mergeCell ref="A210:F210"/>
    <mergeCell ref="A199:F199"/>
    <mergeCell ref="A200:F200"/>
    <mergeCell ref="A201:F201"/>
    <mergeCell ref="A202:F202"/>
    <mergeCell ref="A203:F203"/>
    <mergeCell ref="A204:F204"/>
    <mergeCell ref="A193:F193"/>
    <mergeCell ref="A194:F194"/>
    <mergeCell ref="A195:F195"/>
    <mergeCell ref="A196:F196"/>
    <mergeCell ref="A197:F197"/>
    <mergeCell ref="A198:F198"/>
    <mergeCell ref="A187:F187"/>
    <mergeCell ref="A188:F188"/>
    <mergeCell ref="A189:F189"/>
    <mergeCell ref="A190:F190"/>
    <mergeCell ref="A191:F191"/>
    <mergeCell ref="A192:F192"/>
    <mergeCell ref="A181:F181"/>
    <mergeCell ref="A182:F182"/>
    <mergeCell ref="A183:F183"/>
    <mergeCell ref="A184:F184"/>
    <mergeCell ref="A185:F185"/>
    <mergeCell ref="A186:F186"/>
    <mergeCell ref="A175:F175"/>
    <mergeCell ref="A176:F176"/>
    <mergeCell ref="A177:F177"/>
    <mergeCell ref="A178:F178"/>
    <mergeCell ref="A179:F179"/>
    <mergeCell ref="A180:F180"/>
    <mergeCell ref="A167:F167"/>
    <mergeCell ref="A168:F168"/>
    <mergeCell ref="A169:F169"/>
    <mergeCell ref="A170:F170"/>
    <mergeCell ref="A171:F171"/>
    <mergeCell ref="A172:F172"/>
    <mergeCell ref="A161:F161"/>
    <mergeCell ref="A162:F162"/>
    <mergeCell ref="A163:F163"/>
    <mergeCell ref="A164:F164"/>
    <mergeCell ref="A165:F165"/>
    <mergeCell ref="A166:F166"/>
    <mergeCell ref="A155:F155"/>
    <mergeCell ref="A156:F156"/>
    <mergeCell ref="A157:F157"/>
    <mergeCell ref="A158:F158"/>
    <mergeCell ref="A159:F159"/>
    <mergeCell ref="A160:F160"/>
    <mergeCell ref="A149:F149"/>
    <mergeCell ref="A150:F150"/>
    <mergeCell ref="A151:F151"/>
    <mergeCell ref="A152:F152"/>
    <mergeCell ref="A153:F153"/>
    <mergeCell ref="A154:F154"/>
    <mergeCell ref="A143:F143"/>
    <mergeCell ref="A144:F144"/>
    <mergeCell ref="A145:F145"/>
    <mergeCell ref="A146:F146"/>
    <mergeCell ref="A147:F147"/>
    <mergeCell ref="A148:F148"/>
    <mergeCell ref="A137:F137"/>
    <mergeCell ref="A138:F138"/>
    <mergeCell ref="A139:F139"/>
    <mergeCell ref="A140:F140"/>
    <mergeCell ref="A141:F141"/>
    <mergeCell ref="A142:F142"/>
    <mergeCell ref="A131:F131"/>
    <mergeCell ref="A132:F132"/>
    <mergeCell ref="A133:F133"/>
    <mergeCell ref="A134:F134"/>
    <mergeCell ref="A135:F135"/>
    <mergeCell ref="A136:F136"/>
    <mergeCell ref="A123:F123"/>
    <mergeCell ref="A124:F124"/>
    <mergeCell ref="A125:F125"/>
    <mergeCell ref="A126:F126"/>
    <mergeCell ref="A127:F127"/>
    <mergeCell ref="A130:F130"/>
    <mergeCell ref="A117:F117"/>
    <mergeCell ref="A118:F118"/>
    <mergeCell ref="A119:F119"/>
    <mergeCell ref="A120:F120"/>
    <mergeCell ref="A121:F121"/>
    <mergeCell ref="A122:F122"/>
    <mergeCell ref="A111:F111"/>
    <mergeCell ref="A112:F112"/>
    <mergeCell ref="A113:F113"/>
    <mergeCell ref="A114:F114"/>
    <mergeCell ref="A115:F115"/>
    <mergeCell ref="A116:F116"/>
    <mergeCell ref="A105:F105"/>
    <mergeCell ref="A106:F106"/>
    <mergeCell ref="A107:F107"/>
    <mergeCell ref="A108:F108"/>
    <mergeCell ref="A109:F109"/>
    <mergeCell ref="A110:F110"/>
    <mergeCell ref="A99:F99"/>
    <mergeCell ref="A100:F100"/>
    <mergeCell ref="A101:F101"/>
    <mergeCell ref="A102:F102"/>
    <mergeCell ref="A103:F103"/>
    <mergeCell ref="A104:F104"/>
    <mergeCell ref="A93:F93"/>
    <mergeCell ref="A94:F94"/>
    <mergeCell ref="A95:F95"/>
    <mergeCell ref="A96:F96"/>
    <mergeCell ref="A97:F97"/>
    <mergeCell ref="A98:F98"/>
    <mergeCell ref="A87:F87"/>
    <mergeCell ref="A88:F88"/>
    <mergeCell ref="A89:F89"/>
    <mergeCell ref="A90:F90"/>
    <mergeCell ref="A91:F91"/>
    <mergeCell ref="A92:F92"/>
    <mergeCell ref="A79:F79"/>
    <mergeCell ref="A80:F80"/>
    <mergeCell ref="A81:F81"/>
    <mergeCell ref="A82:F82"/>
    <mergeCell ref="A83:F83"/>
    <mergeCell ref="A86:F86"/>
    <mergeCell ref="A73:F73"/>
    <mergeCell ref="A74:F74"/>
    <mergeCell ref="A75:F75"/>
    <mergeCell ref="A76:F76"/>
    <mergeCell ref="A77:F77"/>
    <mergeCell ref="A78:F78"/>
    <mergeCell ref="A67:F67"/>
    <mergeCell ref="A68:F68"/>
    <mergeCell ref="A69:F69"/>
    <mergeCell ref="A70:F70"/>
    <mergeCell ref="A71:F71"/>
    <mergeCell ref="A72:F72"/>
    <mergeCell ref="A61:F61"/>
    <mergeCell ref="A62:F62"/>
    <mergeCell ref="A63:F63"/>
    <mergeCell ref="A64:F64"/>
    <mergeCell ref="A65:F65"/>
    <mergeCell ref="A66:F66"/>
    <mergeCell ref="A55:F55"/>
    <mergeCell ref="A56:F56"/>
    <mergeCell ref="A57:F57"/>
    <mergeCell ref="A58:F58"/>
    <mergeCell ref="A59:F59"/>
    <mergeCell ref="A60:F60"/>
    <mergeCell ref="A49:F49"/>
    <mergeCell ref="A50:F50"/>
    <mergeCell ref="A51:F51"/>
    <mergeCell ref="A52:F52"/>
    <mergeCell ref="A53:F53"/>
    <mergeCell ref="A54:F54"/>
    <mergeCell ref="A43:F43"/>
    <mergeCell ref="A44:F44"/>
    <mergeCell ref="A45:F45"/>
    <mergeCell ref="A46:F46"/>
    <mergeCell ref="A47:F47"/>
    <mergeCell ref="A48:F48"/>
    <mergeCell ref="A38:F38"/>
    <mergeCell ref="A39:F39"/>
    <mergeCell ref="A40:F40"/>
    <mergeCell ref="A41:F41"/>
    <mergeCell ref="A42:F42"/>
    <mergeCell ref="A31:F31"/>
    <mergeCell ref="A32:F32"/>
    <mergeCell ref="A33:F33"/>
    <mergeCell ref="A34:F34"/>
    <mergeCell ref="A35:F35"/>
    <mergeCell ref="A36:F36"/>
    <mergeCell ref="A29:F29"/>
    <mergeCell ref="A30:F30"/>
    <mergeCell ref="A19:F19"/>
    <mergeCell ref="A20:F20"/>
    <mergeCell ref="A21:F21"/>
    <mergeCell ref="A22:F22"/>
    <mergeCell ref="A23:F23"/>
    <mergeCell ref="A24:F24"/>
    <mergeCell ref="A37:F37"/>
    <mergeCell ref="A619:F619"/>
    <mergeCell ref="A620:F620"/>
    <mergeCell ref="A1:F1"/>
    <mergeCell ref="A2:F2"/>
    <mergeCell ref="A3:F3"/>
    <mergeCell ref="A4:F4"/>
    <mergeCell ref="A5:F5"/>
    <mergeCell ref="A6:F6"/>
    <mergeCell ref="A13:F13"/>
    <mergeCell ref="A14:F14"/>
    <mergeCell ref="A15:F15"/>
    <mergeCell ref="A16:F16"/>
    <mergeCell ref="A17:F17"/>
    <mergeCell ref="A18:F18"/>
    <mergeCell ref="A7:F7"/>
    <mergeCell ref="A8:F8"/>
    <mergeCell ref="A9:F9"/>
    <mergeCell ref="A10:F10"/>
    <mergeCell ref="A11:F11"/>
    <mergeCell ref="A12:F12"/>
    <mergeCell ref="A25:F25"/>
    <mergeCell ref="A26:F26"/>
    <mergeCell ref="A27:F27"/>
    <mergeCell ref="A28:F28"/>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4188A-76A1-4467-B92E-D34196C1918C}">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10294-3055-48D9-B737-7FA66149A375}">
  <sheetPr codeName="Лист4"/>
  <dimension ref="A1:CL156"/>
  <sheetViews>
    <sheetView workbookViewId="0"/>
  </sheetViews>
  <sheetFormatPr defaultRowHeight="15" customHeight="1" x14ac:dyDescent="0.25"/>
  <cols>
    <col min="1" max="1" width="15.7109375" customWidth="1"/>
    <col min="2" max="2" width="18.7109375" customWidth="1"/>
    <col min="3" max="3" width="21.7109375" customWidth="1"/>
    <col min="4" max="90"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90" ht="15" customHeight="1" x14ac:dyDescent="0.25">
      <c r="A154" s="44" t="s">
        <v>1770</v>
      </c>
      <c r="B154" s="43"/>
      <c r="C154" s="43"/>
      <c r="D154" s="43"/>
      <c r="E154" s="43"/>
      <c r="F154" s="43"/>
      <c r="G154" s="43"/>
      <c r="H154" s="43"/>
      <c r="I154" s="43"/>
      <c r="J154" s="43"/>
      <c r="K154" s="43"/>
      <c r="L154" s="43"/>
      <c r="M154" s="43"/>
      <c r="N154" s="43"/>
      <c r="O154" s="43"/>
      <c r="P154" s="43"/>
      <c r="Q154" s="43"/>
      <c r="R154" s="43"/>
      <c r="S154" s="43"/>
      <c r="T154" s="43"/>
      <c r="U154" s="43"/>
      <c r="V154" s="43"/>
      <c r="W154" s="43"/>
      <c r="X154" s="43"/>
      <c r="Y154" s="43"/>
      <c r="Z154" s="43"/>
      <c r="AA154" s="43"/>
      <c r="AB154" s="43"/>
      <c r="AC154" s="43"/>
      <c r="AD154" s="43"/>
      <c r="AE154" s="43"/>
      <c r="AF154" s="43"/>
      <c r="AG154" s="43"/>
      <c r="AH154" s="43"/>
      <c r="AI154" s="43"/>
      <c r="AJ154" s="43"/>
      <c r="AK154" s="43"/>
      <c r="AL154" s="43"/>
      <c r="AM154" s="43"/>
      <c r="AN154" s="43"/>
      <c r="AO154" s="43"/>
      <c r="AP154" s="43"/>
      <c r="AQ154" s="43"/>
      <c r="AR154" s="43"/>
      <c r="AS154" s="43"/>
      <c r="AT154" s="43"/>
      <c r="AU154" s="43"/>
      <c r="AV154" s="43"/>
      <c r="AW154" s="43"/>
      <c r="AX154" s="43"/>
      <c r="AY154" s="43"/>
      <c r="AZ154" s="43"/>
      <c r="BA154" s="43"/>
      <c r="BB154" s="43"/>
      <c r="BC154" s="43"/>
      <c r="BD154" s="43"/>
      <c r="BE154" s="43"/>
      <c r="BF154" s="43"/>
      <c r="BG154" s="43"/>
      <c r="BH154" s="43"/>
      <c r="BI154" s="43"/>
      <c r="BJ154" s="43"/>
      <c r="BK154" s="43"/>
      <c r="BL154" s="43"/>
      <c r="BM154" s="43"/>
      <c r="BN154" s="43"/>
      <c r="BO154" s="43"/>
      <c r="BP154" s="43"/>
      <c r="BQ154" s="43"/>
      <c r="BR154" s="43"/>
      <c r="BS154" s="43"/>
      <c r="BT154" s="43"/>
      <c r="BU154" s="43"/>
      <c r="BV154" s="43"/>
      <c r="BW154" s="43"/>
      <c r="BX154" s="43"/>
      <c r="BY154" s="43"/>
      <c r="BZ154" s="43"/>
      <c r="CA154" s="43"/>
      <c r="CB154" s="43"/>
      <c r="CC154" s="43"/>
      <c r="CD154" s="43"/>
      <c r="CE154" s="43"/>
      <c r="CF154" s="43"/>
      <c r="CG154" s="43"/>
      <c r="CH154" s="43"/>
      <c r="CI154" s="43"/>
      <c r="CJ154" s="43"/>
      <c r="CK154" s="43"/>
      <c r="CL154" s="43"/>
    </row>
    <row r="155" spans="1:90" ht="15" customHeight="1" x14ac:dyDescent="0.25">
      <c r="AC155" s="80" t="s">
        <v>1787</v>
      </c>
      <c r="AD155" s="80"/>
      <c r="AE155" s="80"/>
      <c r="AF155" s="80"/>
      <c r="AG155" s="80"/>
      <c r="AH155" s="80"/>
      <c r="AI155" s="80"/>
      <c r="AJ155" s="80"/>
      <c r="AK155" s="80"/>
      <c r="AL155" s="80"/>
      <c r="AM155" s="80"/>
      <c r="AN155" s="80"/>
      <c r="AO155" s="80"/>
      <c r="AP155" s="80"/>
      <c r="AQ155" s="80"/>
      <c r="AR155" s="80"/>
      <c r="AS155" s="80"/>
    </row>
    <row r="156" spans="1:90"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45" t="s">
        <v>1771</v>
      </c>
      <c r="AD156" s="45" t="s">
        <v>1772</v>
      </c>
      <c r="AE156" s="45" t="s">
        <v>1773</v>
      </c>
      <c r="AF156" s="45" t="s">
        <v>1774</v>
      </c>
      <c r="AG156" s="45" t="s">
        <v>1775</v>
      </c>
      <c r="AH156" s="45" t="s">
        <v>1776</v>
      </c>
      <c r="AI156" s="45" t="s">
        <v>1777</v>
      </c>
      <c r="AJ156" s="45" t="s">
        <v>1778</v>
      </c>
      <c r="AK156" s="45" t="s">
        <v>1779</v>
      </c>
      <c r="AL156" s="45" t="s">
        <v>1780</v>
      </c>
      <c r="AM156" s="45" t="s">
        <v>1781</v>
      </c>
      <c r="AN156" s="45" t="s">
        <v>1782</v>
      </c>
      <c r="AO156" s="45" t="s">
        <v>1783</v>
      </c>
      <c r="AP156" s="45" t="s">
        <v>1784</v>
      </c>
      <c r="AQ156" s="45" t="s">
        <v>1785</v>
      </c>
      <c r="AR156" s="45" t="s">
        <v>322</v>
      </c>
      <c r="AS156" s="45" t="s">
        <v>1786</v>
      </c>
      <c r="AV156" s="3"/>
      <c r="AW156" s="3"/>
      <c r="AX156" s="3"/>
      <c r="AY156" s="3"/>
      <c r="AZ156" s="3"/>
      <c r="BA156" s="3"/>
      <c r="BD156" s="3"/>
      <c r="BE156" s="3"/>
      <c r="BF156" s="3"/>
      <c r="BG156" s="3"/>
      <c r="BH156" s="3"/>
      <c r="BI156" s="3"/>
      <c r="BJ156" s="3"/>
      <c r="BK156" s="3"/>
      <c r="BL156" s="3"/>
      <c r="BM156" s="3"/>
      <c r="BN156" s="3"/>
      <c r="BQ156" s="3"/>
      <c r="BR156" s="3"/>
      <c r="BS156" s="3"/>
      <c r="BT156" s="3"/>
      <c r="BU156" s="3"/>
      <c r="BV156" s="3"/>
      <c r="BW156" s="3"/>
      <c r="BX156" s="3"/>
      <c r="BY156" s="3"/>
      <c r="BZ156" s="3"/>
      <c r="CA156" s="3"/>
      <c r="CB156" s="3"/>
      <c r="CC156" s="3"/>
      <c r="CD156" s="3"/>
      <c r="CE156" s="3"/>
      <c r="CF156" s="3"/>
      <c r="CG156" s="3"/>
      <c r="CH156" s="3"/>
      <c r="CI156" s="3"/>
      <c r="CJ156" s="3"/>
      <c r="CK156" s="3"/>
      <c r="CL156" s="3"/>
    </row>
  </sheetData>
  <mergeCells count="1">
    <mergeCell ref="AC155:AS155"/>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63</vt:i4>
      </vt:variant>
    </vt:vector>
  </HeadingPairs>
  <TitlesOfParts>
    <vt:vector size="67"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rngNDMSectionContours</vt:lpstr>
      <vt:lpstr>rngNDMSectionGeometry</vt:lpstr>
      <vt:lpstr>rngNDMSectionProperties</vt:lpstr>
      <vt:lpstr>rngPlotAnnotationSettings</vt:lpstr>
      <vt:lpstr>rngRebarInput</vt:lpstr>
      <vt:lpstr>rngRebarInput_Extra_Row1_bind2_Choices</vt:lpstr>
      <vt:lpstr>rngRebarInput_Extra_Row1_bind3_Choices</vt:lpstr>
      <vt:lpstr>rngRebarInput_Extra_Row1_pos2_Choices</vt:lpstr>
      <vt:lpstr>rngRebarInput_Extra_Row1_pos3_Choices</vt:lpstr>
      <vt:lpstr>rngRebarInput_Extra_Row2_bind2_Choices</vt:lpstr>
      <vt:lpstr>rngRebarInput_Extra_Row2_bind3_Choices</vt:lpstr>
      <vt:lpstr>rngRebarInput_Extra_Row2_pos2_Choices</vt:lpstr>
      <vt:lpstr>rngRebarInput_Extra_Row2_pos3_Choices</vt:lpstr>
      <vt:lpstr>rngRebarInput_Extra_Row3_bind2_Choices</vt:lpstr>
      <vt:lpstr>rngRebarInput_Extra_Row3_bind3_Choices</vt:lpstr>
      <vt:lpstr>rngRebarInput_Extra_Row3_pos2_Choices</vt:lpstr>
      <vt:lpstr>rngRebarInput_Extra_Row3_pos3_Choices</vt:lpstr>
      <vt:lpstr>rngRebarInput_Extra_Row4_bind2_Choices</vt:lpstr>
      <vt:lpstr>rngRebarInput_Extra_Row4_bind3_Choices</vt:lpstr>
      <vt:lpstr>rngRebarInput_Extra_Row4_pos2_Choices</vt:lpstr>
      <vt:lpstr>rngRebarInput_Extra_Row4_pos3_Choices</vt:lpstr>
      <vt:lpstr>rngRebarInput_Extra_Row5_bind2_Choices</vt:lpstr>
      <vt:lpstr>rngRebarInput_Extra_Row5_bind3_Choices</vt:lpstr>
      <vt:lpstr>rngRebarInput_Extra_Row5_pos2_Choices</vt:lpstr>
      <vt:lpstr>rngRebarInput_Extra_Row5_pos3_Choices</vt:lpstr>
      <vt:lpstr>rngRebarInput_Extra_Row6_bind2_Choices</vt:lpstr>
      <vt:lpstr>rngRebarInput_Extra_Row6_bind3_Choices</vt:lpstr>
      <vt:lpstr>rngRebarInput_Extra_Row6_pos2_Choices</vt:lpstr>
      <vt:lpstr>rngRebarInput_Extra_Row6_pos3_Choices</vt:lpstr>
      <vt:lpstr>rngRebarInput_Extra_Row7_bind2_Choices</vt:lpstr>
      <vt:lpstr>rngRebarInput_Extra_Row7_bind3_Choices</vt:lpstr>
      <vt:lpstr>rngRebarInput_Extra_Row7_pos2_Choices</vt:lpstr>
      <vt:lpstr>rngRebarInput_Extra_Row7_pos3_Choices</vt:lpstr>
      <vt:lpstr>rngRebarInput_Extra_Row8_bind2_Choices</vt:lpstr>
      <vt:lpstr>rngRebarInput_Extra_Row8_bind3_Choices</vt:lpstr>
      <vt:lpstr>rngRebarInput_Extra_Row8_pos2_Choices</vt:lpstr>
      <vt:lpstr>rngRebarInput_Extra_Row8_pos3_Choices</vt:lpstr>
      <vt:lpstr>rngRectSetGeometry</vt:lpstr>
      <vt:lpstr>rngRectSetGeometry_General_Shape_val_Choices</vt:lpstr>
      <vt:lpstr>rngRoundedRectangleGeometry</vt:lpstr>
      <vt:lpstr>rngRoundedRectangleGeometry_General_Left_Type_val_Choices</vt:lpstr>
      <vt:lpstr>rngRoundedRectangleGeometry_General_Right_Type_val_Choices</vt:lpstr>
      <vt:lpstr>rngSectionRecipeGuide</vt:lpstr>
      <vt:lpstr>rngSectionRecipeTypes</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2026-10-17T21:30:42Z</dcterms:created>
  <dcterms:modified xsi:type="dcterms:W3CDTF">2026-10-18T14:30:29Z</dcterms:modified>
</cp:coreProperties>
</file>