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haredRebarInput_2026-10-18\SectionsSheet_2026-10-19\"/>
    </mc:Choice>
  </mc:AlternateContent>
  <xr:revisionPtr revIDLastSave="0" documentId="13_ncr:1_{B8751349-C6B7-435B-A05D-FC821369895F}" xr6:coauthVersionLast="36" xr6:coauthVersionMax="36" xr10:uidLastSave="{00000000-0000-0000-0000-000000000000}"/>
  <bookViews>
    <workbookView xWindow="0" yWindow="0" windowWidth="38400" windowHeight="19515" activeTab="1" xr2:uid="{CC6A783C-F30C-4FD6-881C-18429889F68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Сечения!$A$94:$K$130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PointedRectGeometry">Сечения!$A$60:$K$90</definedName>
    <definedName name="rngRectSetGeometry">Сечения!$A$22:$K$56</definedName>
    <definedName name="rngSectionRecipeGuide">Справка!$A$552:$F$620</definedName>
    <definedName name="rngSectionRecipeTypes">Config!$BR$1:$BR$4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2" i="5" l="1"/>
  <c r="G122" i="5"/>
  <c r="D122" i="5"/>
  <c r="H122" i="5"/>
  <c r="C109" i="5"/>
  <c r="F109" i="5"/>
  <c r="D109" i="5"/>
  <c r="G109" i="5"/>
  <c r="D104" i="5"/>
  <c r="D103" i="5"/>
  <c r="D102" i="5"/>
  <c r="D101" i="5"/>
  <c r="D100" i="5"/>
  <c r="D99" i="5"/>
  <c r="D98" i="5"/>
  <c r="D97" i="5"/>
  <c r="C86" i="5"/>
  <c r="G86" i="5"/>
  <c r="D86" i="5"/>
  <c r="H86" i="5"/>
  <c r="C77" i="5"/>
  <c r="F77" i="5"/>
  <c r="D77" i="5"/>
  <c r="G77" i="5"/>
  <c r="D72" i="5"/>
  <c r="D71" i="5"/>
  <c r="D70" i="5"/>
  <c r="D68" i="5"/>
  <c r="D67" i="5"/>
  <c r="D66" i="5"/>
  <c r="D64" i="5"/>
  <c r="D63" i="5"/>
  <c r="C48" i="5"/>
  <c r="G48" i="5"/>
  <c r="D48" i="5"/>
  <c r="H48" i="5"/>
  <c r="C35" i="5"/>
  <c r="F35" i="5"/>
  <c r="D35" i="5"/>
  <c r="G35" i="5"/>
  <c r="D30" i="5"/>
  <c r="D29" i="5"/>
  <c r="D28" i="5"/>
  <c r="D27" i="5"/>
  <c r="D26" i="5"/>
  <c r="C17" i="5"/>
  <c r="G17" i="5"/>
  <c r="D17" i="5"/>
  <c r="H17" i="5"/>
  <c r="C11" i="5"/>
  <c r="F11" i="5"/>
  <c r="D11" i="5"/>
  <c r="G11" i="5"/>
  <c r="D6" i="5"/>
  <c r="BT31" i="4"/>
  <c r="BT30" i="4"/>
  <c r="BT29" i="4"/>
  <c r="BT28" i="4"/>
  <c r="BT27" i="4"/>
  <c r="BT26" i="4"/>
  <c r="BT25" i="4"/>
  <c r="BT24" i="4"/>
  <c r="BT23" i="4"/>
  <c r="BT22" i="4"/>
  <c r="BT21" i="4"/>
  <c r="BT20" i="4"/>
  <c r="BT19" i="4"/>
  <c r="BT18" i="4"/>
  <c r="BT17" i="4"/>
  <c r="BT16" i="4"/>
  <c r="BT15" i="4"/>
  <c r="BT14" i="4"/>
  <c r="BT13" i="4"/>
  <c r="BT12" i="4"/>
  <c r="BT11" i="4"/>
  <c r="BT10" i="4"/>
  <c r="BT9" i="4"/>
  <c r="BT8" i="4"/>
  <c r="BT7" i="4"/>
  <c r="BT6" i="4"/>
  <c r="BT5" i="4"/>
  <c r="BT4" i="4"/>
  <c r="BT3" i="4"/>
  <c r="BT2" i="4"/>
  <c r="BS4" i="4"/>
  <c r="BS3" i="4"/>
  <c r="BS2" i="4"/>
  <c r="BS1" i="4"/>
  <c r="P39" i="4" l="1"/>
  <c r="P38" i="4"/>
  <c r="K79" i="4" l="1"/>
  <c r="K78"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S37" i="4"/>
  <c r="R37" i="4"/>
  <c r="Q37" i="4"/>
  <c r="R3" i="4"/>
  <c r="Q3" i="4"/>
  <c r="P3"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<sst xmlns="http://schemas.openxmlformats.org/spreadsheetml/2006/main" count="5993" uniqueCount="2617">
  <si>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</si>
  <si>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</si>
  <si>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</si>
  <si>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</si>
  <si>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</si>
  <si>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</si>
  <si>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</si>
  <si>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</si>
  <si>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</si>
  <si>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</si>
  <si>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</si>
  <si>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</si>
  <si>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</si>
  <si>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</si>
  <si>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</si>
  <si>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</si>
  <si>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</si>
  <si>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</si>
  <si>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</si>
  <si>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</si>
  <si>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</si>
  <si>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</si>
  <si>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</si>
  <si>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</si>
  <si>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</si>
  <si>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</si>
  <si>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</si>
  <si>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RectSet</t>
  </si>
  <si>
    <t>Тип сечения для Geometry.Source = Generated. Поддерживается: RoundedRectangle, HollowRectangle, Circle или RectSet.</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</si>
  <si>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</si>
  <si>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</si>
  <si>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</si>
  <si>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</si>
  <si>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</si>
  <si>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</si>
  <si>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</si>
  <si>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</si>
  <si>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</si>
  <si>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</si>
  <si>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</si>
  <si>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</si>
  <si>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</si>
  <si>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</si>
  <si>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</si>
  <si>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</si>
  <si>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</si>
  <si>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</si>
  <si>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</si>
  <si>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</si>
  <si>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</si>
  <si>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</si>
  <si>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</si>
  <si>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</si>
  <si>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</si>
  <si>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</si>
  <si>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</si>
  <si>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</si>
  <si>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</si>
  <si>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</si>
  <si>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</si>
  <si>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</si>
  <si>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</si>
  <si>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</si>
  <si>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</si>
  <si>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</si>
  <si>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</si>
  <si>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</si>
  <si>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</si>
  <si>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</si>
  <si>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</si>
  <si>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</si>
  <si>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</si>
  <si>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</si>
  <si>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</si>
  <si>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</si>
  <si>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</si>
  <si>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</si>
  <si>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</si>
  <si>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</si>
  <si>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</si>
  <si>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</si>
  <si>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</si>
  <si>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</si>
  <si>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</si>
  <si>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</si>
  <si>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</si>
  <si>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</si>
  <si>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</si>
  <si>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</si>
  <si>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</si>
  <si>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</si>
  <si>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</si>
  <si>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</si>
  <si>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</si>
  <si>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</si>
  <si>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</si>
  <si>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</si>
  <si>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</si>
  <si>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</si>
  <si>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</si>
  <si>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</si>
  <si>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</si>
  <si>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</si>
  <si>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</si>
  <si>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</si>
  <si>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</si>
  <si>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</si>
  <si>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</si>
  <si>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</si>
  <si>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</si>
  <si>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</si>
  <si>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</si>
  <si>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</si>
  <si>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</si>
  <si>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</si>
  <si>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</si>
  <si>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</si>
  <si>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</si>
  <si>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</si>
  <si>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</si>
  <si>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</si>
  <si>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</si>
  <si>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</si>
  <si>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</si>
  <si>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</si>
  <si>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</si>
  <si>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</si>
  <si>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</si>
  <si>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</si>
  <si>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</si>
  <si>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</si>
  <si>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</si>
  <si>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</si>
  <si>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</si>
  <si>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</si>
  <si>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</si>
  <si>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</si>
  <si>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</si>
  <si>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</si>
  <si>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</si>
  <si>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</si>
  <si>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</si>
  <si>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</si>
  <si>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</si>
  <si>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</si>
  <si>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</si>
  <si>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</si>
  <si>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</si>
  <si>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</si>
  <si>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</si>
  <si>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</si>
  <si>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</si>
  <si>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</si>
  <si>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</si>
  <si>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</si>
  <si>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</si>
  <si>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</si>
  <si>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</si>
  <si>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</si>
  <si>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</si>
  <si>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</si>
  <si>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</si>
  <si>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</si>
  <si>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</si>
  <si>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</si>
  <si>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</si>
  <si>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</si>
  <si>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</si>
  <si>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</si>
  <si>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</si>
  <si>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</si>
  <si>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</si>
  <si>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</si>
  <si>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</si>
  <si>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</si>
  <si>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</si>
  <si>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</si>
  <si>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</si>
  <si>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</si>
  <si>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</si>
  <si>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</si>
  <si>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</si>
  <si>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</si>
  <si>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</si>
  <si>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</si>
  <si>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</si>
  <si>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</si>
  <si>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</si>
  <si>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</si>
  <si>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</si>
  <si>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</si>
  <si>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</si>
  <si>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</si>
  <si>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</si>
  <si>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</si>
  <si>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</si>
  <si>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</si>
  <si>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</si>
  <si>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</si>
  <si>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</si>
  <si>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</si>
  <si>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</si>
  <si>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</si>
  <si>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</si>
  <si>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</si>
  <si>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</si>
  <si>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</si>
  <si>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</si>
  <si>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</si>
  <si>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</si>
  <si>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</si>
  <si>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</si>
  <si>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</si>
  <si>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</si>
  <si>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</si>
  <si>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</si>
  <si>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</si>
  <si>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</si>
  <si>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</si>
  <si>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</si>
  <si>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</si>
  <si>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</si>
  <si>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</si>
  <si>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</si>
  <si>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</si>
  <si>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</si>
  <si>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</si>
  <si>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</si>
  <si>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</si>
  <si>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</si>
  <si>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</si>
  <si>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</si>
  <si>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</si>
  <si>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</si>
  <si>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</si>
  <si>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</si>
  <si>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</si>
  <si>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</si>
  <si>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</si>
  <si>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</si>
  <si>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</si>
  <si>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</si>
  <si>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</si>
  <si>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</si>
  <si>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</si>
  <si>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</si>
  <si>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</si>
  <si>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</si>
  <si>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</si>
  <si>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</si>
  <si>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</si>
  <si>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</si>
  <si>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</si>
  <si>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</si>
  <si>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</si>
  <si>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</si>
  <si>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</si>
  <si>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</si>
  <si>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</si>
  <si>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</si>
  <si>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</si>
  <si>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</si>
  <si>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</si>
  <si>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</si>
  <si>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</si>
  <si>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</si>
  <si>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</si>
  <si>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</si>
  <si>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</si>
  <si>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</si>
  <si>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</si>
  <si>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</si>
  <si>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</si>
  <si>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</si>
  <si>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</si>
  <si>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</si>
  <si>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</si>
  <si>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</si>
  <si>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</si>
  <si>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</si>
  <si>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</si>
  <si>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</si>
  <si>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</si>
  <si>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</si>
  <si>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</si>
  <si>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</si>
  <si>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</si>
  <si>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</si>
  <si>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</si>
  <si>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</si>
  <si>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</si>
  <si>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</si>
  <si>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</si>
  <si>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</si>
  <si>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</si>
  <si>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</si>
  <si>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</si>
  <si>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</si>
  <si>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</si>
  <si>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</si>
  <si>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</si>
  <si>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</si>
  <si>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</si>
  <si>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</si>
  <si>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</si>
  <si>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</si>
  <si>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</si>
  <si>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</si>
  <si>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</si>
  <si>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</si>
  <si>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</si>
  <si>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</si>
  <si>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</si>
  <si>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</si>
  <si>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</si>
  <si>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</si>
  <si>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</si>
  <si>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</si>
  <si>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</si>
  <si>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</si>
  <si>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</si>
  <si>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</si>
  <si>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</si>
  <si>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</si>
  <si>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</si>
  <si>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</si>
  <si>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</si>
  <si>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</si>
  <si>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</si>
  <si>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</si>
  <si>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</si>
  <si>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</si>
  <si>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</si>
  <si>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</si>
  <si>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</si>
  <si>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</si>
  <si>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</si>
  <si>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</si>
  <si>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</si>
  <si>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</si>
  <si>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</si>
  <si>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</si>
  <si>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</si>
  <si>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</si>
  <si>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</si>
  <si>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</si>
  <si>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</si>
  <si>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</si>
  <si>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</si>
  <si>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</si>
  <si>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</si>
  <si>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</si>
  <si>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</si>
  <si>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</si>
  <si>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</si>
  <si>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</si>
  <si>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</si>
  <si>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</si>
  <si>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</si>
  <si>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</si>
  <si>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</si>
  <si>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</si>
  <si>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</si>
  <si>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</si>
  <si>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</si>
  <si>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</si>
  <si>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</si>
  <si>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</si>
  <si>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</si>
  <si>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</si>
  <si>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</si>
  <si>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</si>
  <si>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</si>
  <si>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</si>
  <si>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</si>
  <si>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</si>
  <si>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</si>
  <si>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</si>
  <si>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</si>
  <si>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</si>
  <si>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</si>
  <si>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</si>
  <si>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</si>
  <si>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</si>
  <si>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</si>
  <si>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</si>
  <si>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</si>
  <si>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</si>
  <si>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</si>
  <si>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</si>
  <si>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</si>
  <si>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</si>
  <si>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</si>
  <si>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</si>
  <si>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</si>
  <si>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</si>
  <si>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</si>
  <si>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</si>
  <si>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</si>
  <si>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</si>
  <si>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</si>
  <si>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</si>
  <si>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</si>
  <si>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</si>
  <si>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</si>
  <si>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</si>
  <si>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</si>
  <si>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</si>
  <si>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</si>
  <si>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</si>
  <si>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</si>
  <si>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</si>
  <si>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</si>
  <si>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</si>
  <si>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</si>
  <si>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</si>
  <si>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</si>
  <si>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</si>
  <si>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</si>
  <si>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</si>
  <si>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</si>
  <si>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</si>
  <si>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</si>
  <si>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</si>
  <si>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</si>
  <si>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</si>
  <si>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</si>
  <si>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</si>
  <si>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</si>
  <si>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</si>
  <si>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</si>
  <si>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</si>
  <si>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</si>
  <si>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</si>
  <si>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</si>
  <si>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</si>
  <si>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</si>
  <si>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</si>
  <si>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</si>
  <si>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</si>
  <si>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</si>
  <si>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</si>
  <si>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</si>
  <si>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</si>
  <si>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</si>
  <si>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</si>
  <si>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</si>
  <si>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</si>
  <si>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</si>
  <si>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</si>
  <si>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</si>
  <si>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</si>
  <si>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</si>
  <si>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</si>
  <si>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</si>
  <si>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</si>
  <si>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</si>
  <si>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</si>
  <si>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</si>
  <si>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</si>
  <si>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</si>
  <si>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</si>
  <si>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</si>
  <si>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</si>
  <si>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</si>
  <si>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</si>
  <si>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</si>
  <si>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</si>
  <si>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</si>
  <si>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</si>
  <si>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</si>
  <si>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</si>
  <si>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</si>
  <si>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</si>
  <si>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</si>
  <si>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</si>
  <si>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</si>
  <si>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</si>
  <si>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</si>
  <si>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</si>
  <si>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</si>
  <si>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</si>
  <si>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</si>
  <si>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</si>
  <si>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</si>
  <si>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</si>
  <si>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</si>
  <si>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1. Общие настройки геометрии</t>
  </si>
  <si>
    <t>Ключ</t>
  </si>
  <si>
    <t>key</t>
  </si>
  <si>
    <t>name</t>
  </si>
  <si>
    <t>val</t>
  </si>
  <si>
    <t>unit</t>
  </si>
  <si>
    <t>note</t>
  </si>
  <si>
    <t>D</t>
  </si>
  <si>
    <t>Диаметр</t>
  </si>
  <si>
    <t>Наружный диаметр бетонного круга.</t>
  </si>
  <si>
    <t>Main</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</si>
  <si>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</si>
  <si>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</si>
  <si>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</si>
  <si>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</si>
  <si>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</si>
  <si>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</si>
  <si>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</si>
  <si>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</si>
  <si>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</si>
  <si>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</si>
  <si>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</si>
  <si>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</si>
  <si>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</si>
  <si>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</si>
  <si>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Extra</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</si>
  <si>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</si>
  <si>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</si>
  <si>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</si>
  <si>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</si>
  <si>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</si>
  <si>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</si>
  <si>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</si>
  <si>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</si>
  <si>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</si>
  <si>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</si>
  <si>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</si>
  <si>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</si>
  <si>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</si>
  <si>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</si>
  <si>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</si>
  <si>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</si>
  <si>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</si>
  <si>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</si>
  <si>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</si>
  <si>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Круглое сечение</t>
  </si>
  <si>
    <t>Shape</t>
  </si>
  <si>
    <t>Форма сечения</t>
  </si>
  <si>
    <t>LSection</t>
  </si>
  <si>
    <t>Rectangle — прямоугольник; LSection — Г-образное; TwoRectangles — два прямоугольника со смещением.</t>
  </si>
  <si>
    <t>H1</t>
  </si>
  <si>
    <t>Высота верхнего</t>
  </si>
  <si>
    <t>Высота верхнего прямоугольника; для Rectangle — высота всего сечения.</t>
  </si>
  <si>
    <t>B1</t>
  </si>
  <si>
    <t>Ширина верхнего</t>
  </si>
  <si>
    <t>Ширина верхнего прямоугольника; для Rectangle — ширина всего сечения.</t>
  </si>
  <si>
    <t>H2</t>
  </si>
  <si>
    <t>Высота нижнего</t>
  </si>
  <si>
    <t>Высота нижнего прямоугольника; для Rectangle не используется.</t>
  </si>
  <si>
    <t>B2</t>
  </si>
  <si>
    <t>Ширина нижнего</t>
  </si>
  <si>
    <t>Ширина нижнего прямоугольника; для Rectangle не используется.</t>
  </si>
  <si>
    <t>XOffset</t>
  </si>
  <si>
    <t>Смещение верха</t>
  </si>
  <si>
    <t>Для TwoRectangles: смещение верхнего прямоугольника относительно нижнего; плюс — вправо.</t>
  </si>
  <si>
    <t>R1.Top</t>
  </si>
  <si>
    <t>R1.Bottom</t>
  </si>
  <si>
    <t>R1.Left</t>
  </si>
  <si>
    <t>R1.Right</t>
  </si>
  <si>
    <t>Сечение из прямоугольников</t>
  </si>
  <si>
    <t>Rectangle</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</si>
  <si>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</si>
  <si>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</si>
  <si>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</si>
  <si>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</si>
  <si>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</si>
  <si>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</si>
  <si>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Simple</t>
  </si>
  <si>
    <t>Tapered</t>
  </si>
  <si>
    <t>Simple — вертикальный торец; Tapered — наклонный торец с носовым скруглением.</t>
  </si>
  <si>
    <t>Дополнительный вынос наклонного торца; для Simple не используется.</t>
  </si>
  <si>
    <t>Радиус углов</t>
  </si>
  <si>
    <t>Радиус верхнего и нижнего скруглений соответствующего торца.</t>
  </si>
  <si>
    <t>Радиус носового скругления наклонного торца; для Simple не используется.</t>
  </si>
  <si>
    <t>Top</t>
  </si>
  <si>
    <t>Bottom</t>
  </si>
  <si>
    <t>Left</t>
  </si>
  <si>
    <t>Right</t>
  </si>
  <si>
    <t>Скругленный прямоугольник</t>
  </si>
  <si>
    <t>Ширина сечения</t>
  </si>
  <si>
    <t>Наружный размер по горизонтали.</t>
  </si>
  <si>
    <t>Высота сечения</t>
  </si>
  <si>
    <t>Наружный размер по вертикали.</t>
  </si>
  <si>
    <t>R</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</si>
  <si>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</si>
  <si>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</si>
  <si>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</si>
  <si>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</si>
  <si>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</si>
  <si>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</si>
  <si>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</si>
  <si>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</si>
  <si>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</si>
  <si>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</si>
  <si>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</si>
  <si>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</si>
  <si>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</si>
  <si>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</si>
  <si>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</si>
  <si>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OpeningTop</t>
  </si>
  <si>
    <t>OpeningBottom</t>
  </si>
  <si>
    <t>OpeningLeft</t>
  </si>
  <si>
    <t>Отверстие: слева</t>
  </si>
  <si>
    <t>OpeningRight</t>
  </si>
  <si>
    <t>Отверстие: справа</t>
  </si>
  <si>
    <t>Пустотелый скругленный прямоугольник</t>
  </si>
  <si>
    <t>UltimateStrain</t>
  </si>
  <si>
    <t>CapacityState</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</si>
  <si>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</si>
  <si>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</si>
  <si>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</si>
  <si>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</si>
  <si>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</si>
  <si>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</si>
  <si>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</si>
  <si>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</si>
  <si>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</si>
  <si>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</si>
  <si>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</si>
  <si>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</si>
  <si>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</si>
  <si>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</si>
  <si>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</si>
  <si>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</si>
  <si>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</si>
  <si>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</si>
  <si>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</si>
  <si>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</si>
  <si>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</si>
  <si>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</si>
  <si>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</si>
  <si>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</si>
  <si>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</si>
  <si>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</si>
  <si>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</si>
  <si>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</si>
  <si>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</si>
  <si>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</si>
  <si>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</si>
  <si>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</si>
  <si>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</si>
  <si>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</si>
  <si>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</si>
  <si>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</si>
  <si>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</si>
  <si>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</si>
  <si>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</si>
  <si>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</si>
  <si>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</si>
  <si>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</si>
  <si>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</si>
  <si>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</si>
  <si>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</si>
  <si>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</si>
  <si>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</si>
  <si>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</si>
  <si>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</si>
  <si>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</si>
  <si>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</si>
  <si>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</si>
  <si>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</si>
  <si>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</si>
  <si>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</si>
  <si>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</si>
  <si>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</si>
  <si>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</si>
  <si>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</si>
  <si>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</si>
  <si>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</si>
  <si>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</si>
  <si>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</si>
  <si>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</si>
  <si>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</si>
  <si>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</si>
  <si>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</si>
  <si>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</si>
  <si>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</si>
  <si>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</si>
  <si>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</si>
  <si>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</si>
  <si>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</si>
  <si>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</si>
  <si>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</si>
  <si>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</si>
  <si>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</si>
  <si>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</si>
  <si>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</si>
  <si>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</si>
  <si>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</si>
  <si>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</si>
  <si>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</si>
  <si>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</si>
  <si>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</si>
  <si>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</si>
  <si>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</si>
  <si>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</si>
  <si>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</si>
  <si>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</si>
  <si>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</si>
  <si>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</si>
  <si>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</si>
  <si>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</si>
  <si>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</si>
  <si>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</si>
  <si>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</si>
  <si>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</si>
  <si>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</si>
  <si>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</si>
  <si>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</si>
  <si>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</si>
  <si>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</si>
  <si>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</si>
  <si>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</si>
  <si>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</si>
  <si>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</si>
  <si>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</si>
  <si>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</si>
  <si>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</si>
  <si>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</si>
  <si>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</si>
  <si>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</si>
  <si>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</si>
  <si>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</si>
  <si>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</si>
  <si>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</si>
  <si>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</si>
  <si>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</si>
  <si>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</si>
  <si>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</si>
  <si>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</si>
  <si>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</si>
  <si>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</si>
  <si>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</si>
  <si>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</si>
  <si>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</si>
  <si>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</si>
  <si>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</si>
  <si>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</si>
  <si>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</si>
  <si>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</si>
  <si>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</si>
  <si>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</si>
  <si>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</si>
  <si>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</si>
  <si>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</si>
  <si>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</si>
  <si>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</si>
  <si>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</si>
  <si>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</si>
  <si>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</si>
  <si>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</si>
  <si>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</si>
  <si>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</si>
  <si>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</si>
  <si>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</si>
  <si>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</si>
  <si>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</si>
  <si>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</si>
  <si>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</si>
  <si>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</si>
  <si>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</si>
  <si>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</si>
  <si>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</si>
  <si>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</si>
  <si>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</si>
  <si>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</si>
  <si>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</si>
  <si>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</si>
  <si>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</si>
  <si>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</si>
  <si>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</si>
  <si>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</si>
  <si>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</si>
  <si>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</si>
  <si>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</si>
  <si>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</si>
  <si>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</si>
  <si>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</si>
  <si>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</si>
  <si>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</si>
  <si>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</si>
  <si>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</si>
  <si>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</si>
  <si>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</si>
  <si>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</si>
  <si>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</si>
  <si>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</si>
  <si>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</si>
  <si>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</si>
  <si>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</si>
  <si>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</si>
  <si>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</si>
  <si>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</si>
  <si>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</si>
  <si>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</si>
  <si>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</si>
  <si>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</si>
  <si>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</si>
  <si>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</si>
  <si>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</si>
  <si>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</si>
  <si>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</si>
  <si>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</si>
  <si>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</si>
  <si>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</si>
  <si>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</si>
  <si>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</si>
  <si>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</si>
  <si>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</si>
  <si>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</si>
  <si>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</si>
  <si>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</si>
  <si>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</si>
  <si>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</si>
  <si>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</si>
  <si>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</si>
  <si>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</si>
  <si>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</si>
  <si>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</si>
  <si>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</si>
  <si>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</si>
  <si>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</si>
  <si>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</si>
  <si>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</si>
  <si>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</si>
  <si>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</si>
  <si>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</si>
  <si>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</si>
  <si>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</si>
  <si>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</si>
  <si>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</si>
  <si>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</si>
  <si>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</si>
  <si>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</si>
  <si>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</si>
  <si>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</si>
  <si>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</si>
  <si>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</si>
  <si>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</si>
  <si>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</si>
  <si>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</si>
  <si>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</si>
  <si>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</si>
  <si>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</si>
  <si>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</si>
  <si>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</si>
  <si>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</si>
  <si>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</si>
  <si>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</si>
  <si>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</si>
  <si>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</si>
  <si>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</si>
  <si>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</si>
  <si>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</si>
  <si>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</si>
  <si>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</si>
  <si>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</si>
  <si>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</si>
  <si>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</si>
  <si>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</si>
  <si>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</si>
  <si>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</si>
  <si>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</si>
  <si>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</si>
  <si>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</si>
  <si>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</si>
  <si>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</si>
  <si>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</si>
  <si>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</si>
  <si>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</si>
  <si>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</si>
  <si>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</si>
  <si>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</si>
  <si>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</si>
  <si>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</si>
  <si>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</si>
  <si>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</si>
  <si>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</si>
  <si>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</si>
  <si>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</si>
  <si>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</si>
  <si>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</si>
  <si>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</si>
  <si>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</si>
  <si>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</si>
  <si>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</si>
  <si>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</si>
  <si>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</si>
  <si>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</si>
  <si>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</si>
  <si>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</si>
  <si>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</si>
  <si>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</si>
  <si>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</si>
  <si>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</si>
  <si>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</si>
  <si>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</si>
  <si>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</si>
  <si>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</si>
  <si>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</si>
  <si>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</si>
  <si>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</si>
  <si>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</si>
  <si>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</si>
  <si>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</si>
  <si>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</si>
  <si>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</si>
  <si>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</si>
  <si>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</si>
  <si>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</si>
  <si>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</si>
  <si>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</si>
  <si>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</si>
  <si>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</si>
  <si>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</si>
  <si>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</si>
  <si>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</si>
  <si>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</si>
  <si>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</si>
  <si>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</si>
  <si>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</si>
  <si>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</si>
  <si>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</si>
  <si>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</si>
  <si>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</si>
  <si>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</si>
  <si>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</si>
  <si>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</si>
  <si>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</si>
  <si>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</si>
  <si>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</si>
  <si>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</si>
  <si>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</si>
  <si>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</si>
  <si>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</si>
  <si>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</si>
  <si>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</si>
  <si>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</si>
  <si>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</si>
  <si>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</si>
  <si>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</si>
  <si>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</si>
  <si>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</si>
  <si>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</si>
  <si>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</si>
  <si>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</si>
  <si>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</si>
  <si>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</si>
  <si>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</si>
  <si>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</si>
  <si>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</si>
  <si>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</si>
  <si>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</si>
  <si>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</si>
  <si>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</si>
  <si>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</si>
  <si>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</si>
  <si>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</si>
  <si>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</si>
  <si>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</si>
  <si>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</si>
  <si>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</si>
  <si>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</si>
  <si>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</si>
  <si>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</si>
  <si>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</si>
  <si>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</si>
  <si>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</si>
  <si>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</si>
  <si>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</si>
  <si>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</si>
  <si>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</si>
  <si>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</si>
  <si>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</si>
  <si>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</si>
  <si>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</si>
  <si>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</si>
  <si>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</si>
  <si>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</si>
  <si>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</si>
  <si>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</si>
  <si>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</si>
  <si>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</si>
  <si>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</si>
  <si>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</si>
  <si>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</si>
  <si>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</si>
  <si>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</si>
  <si>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</si>
  <si>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</si>
  <si>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</si>
  <si>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</si>
  <si>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</si>
  <si>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</si>
  <si>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</si>
  <si>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</si>
  <si>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</si>
  <si>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</si>
  <si>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</si>
  <si>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</si>
  <si>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</si>
  <si>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</si>
  <si>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</si>
  <si>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</si>
  <si>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</si>
  <si>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</si>
  <si>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</si>
  <si>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</si>
  <si>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</si>
  <si>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</si>
  <si>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</si>
  <si>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</si>
  <si>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</si>
  <si>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</si>
  <si>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</si>
  <si>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</si>
  <si>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</si>
  <si>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</si>
  <si>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</si>
  <si>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</si>
  <si>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</si>
  <si>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</si>
  <si>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</si>
  <si>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</si>
  <si>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</si>
  <si>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</si>
  <si>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</si>
  <si>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</si>
  <si>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</si>
  <si>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</si>
  <si>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</si>
  <si>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</si>
  <si>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</si>
  <si>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</si>
  <si>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</si>
  <si>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</si>
  <si>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</si>
  <si>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</si>
  <si>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</si>
  <si>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</si>
  <si>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</si>
  <si>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</si>
  <si>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</si>
  <si>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</si>
  <si>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</si>
  <si>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</si>
  <si>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</si>
  <si>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</si>
  <si>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</si>
  <si>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</si>
  <si>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</si>
  <si>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</si>
  <si>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</si>
  <si>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</si>
  <si>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</si>
  <si>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</si>
  <si>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</si>
  <si>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</si>
  <si>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</si>
  <si>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</si>
  <si>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</si>
  <si>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</si>
  <si>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</si>
  <si>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</si>
  <si>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</si>
  <si>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</si>
  <si>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</si>
  <si>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</si>
  <si>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</si>
  <si>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</si>
  <si>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</si>
  <si>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</si>
  <si>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</si>
  <si>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</si>
  <si>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</si>
  <si>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</si>
  <si>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Пользовательский Mx.</t>
  </si>
  <si>
    <t>N, My и моменты от смещения N.</t>
  </si>
  <si>
    <t>Ненулевой Mx.</t>
  </si>
  <si>
    <t>При Mx = 0.</t>
  </si>
  <si>
    <t>Пользовательский My.</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</si>
  <si>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</si>
  <si>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</si>
  <si>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</si>
  <si>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</si>
  <si>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</si>
  <si>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</si>
  <si>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</si>
  <si>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</si>
  <si>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</si>
  <si>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</si>
  <si>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</si>
  <si>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</si>
  <si>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</si>
  <si>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</si>
  <si>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</si>
  <si>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</si>
  <si>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</si>
  <si>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</si>
  <si>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</si>
  <si>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</si>
  <si>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</si>
  <si>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</si>
  <si>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</si>
  <si>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</si>
  <si>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</si>
  <si>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</si>
  <si>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</si>
  <si>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</si>
  <si>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</si>
  <si>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</si>
  <si>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</si>
  <si>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</si>
  <si>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</si>
  <si>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</si>
  <si>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</si>
  <si>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</si>
  <si>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</si>
  <si>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</si>
  <si>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</si>
  <si>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</si>
  <si>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</si>
  <si>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</si>
  <si>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</si>
  <si>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</si>
  <si>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</si>
  <si>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</si>
  <si>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</si>
  <si>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</si>
  <si>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</si>
  <si>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</si>
  <si>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</si>
  <si>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</si>
  <si>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</si>
  <si>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</si>
  <si>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</si>
  <si>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</si>
  <si>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</si>
  <si>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</si>
  <si>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</si>
  <si>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</si>
  <si>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</si>
  <si>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</si>
  <si>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</si>
  <si>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</si>
  <si>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</si>
  <si>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</si>
  <si>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</si>
  <si>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</si>
  <si>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</si>
  <si>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</si>
  <si>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</si>
  <si>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</si>
  <si>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</si>
  <si>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</si>
  <si>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</si>
  <si>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</si>
  <si>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</si>
  <si>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</si>
  <si>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RectSet. Форма Shape: Rectangle — один прямоугольник, LSection — Г-образное сечение, TwoRectangles — два смежных прямоугольника. H1/B1 задают высоту и ширину верхнего прямоугольника, H2/B2 — нижнего. Для Rectangle нужны только H1/B1.</t>
  </si>
  <si>
    <t>Строки R1 относятся к верхнему прямоугольнику, R2 — к нижнему. Для Rectangle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</si>
  <si>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</si>
  <si>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</si>
  <si>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</si>
  <si>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</si>
  <si>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</si>
  <si>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</si>
  <si>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</si>
  <si>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</si>
  <si>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</si>
  <si>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</si>
  <si>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</si>
  <si>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</si>
  <si>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</si>
  <si>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</si>
  <si>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</si>
  <si>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</si>
  <si>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</si>
  <si>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</si>
  <si>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</si>
  <si>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</si>
  <si>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</si>
  <si>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</si>
  <si>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</si>
  <si>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</si>
  <si>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</si>
  <si>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</si>
  <si>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</si>
  <si>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</si>
  <si>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</si>
  <si>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</si>
  <si>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</si>
  <si>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</si>
  <si>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</si>
  <si>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</si>
  <si>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</si>
  <si>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</si>
  <si>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</si>
  <si>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</si>
  <si>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</si>
  <si>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</si>
  <si>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</si>
  <si>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</si>
  <si>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</si>
  <si>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</si>
  <si>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</si>
  <si>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</si>
  <si>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</si>
  <si>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</si>
  <si>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</si>
  <si>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</si>
  <si>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</si>
  <si>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</si>
  <si>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</si>
  <si>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</si>
  <si>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</si>
  <si>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</si>
  <si>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</si>
  <si>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</si>
  <si>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</si>
  <si>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</si>
  <si>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</si>
  <si>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</si>
  <si>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</si>
  <si>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</si>
  <si>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</si>
  <si>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</si>
  <si>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</si>
  <si>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</si>
  <si>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</si>
  <si>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</si>
  <si>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</si>
  <si>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</si>
  <si>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</si>
  <si>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</si>
  <si>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</si>
  <si>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</si>
  <si>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</si>
  <si>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</si>
  <si>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</si>
  <si>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</si>
  <si>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</si>
  <si>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</si>
  <si>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</si>
  <si>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</si>
  <si>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</si>
  <si>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</si>
  <si>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</si>
  <si>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</si>
  <si>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</si>
  <si>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</si>
  <si>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</si>
  <si>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</si>
  <si>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</si>
  <si>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</si>
  <si>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</si>
  <si>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</si>
  <si>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</si>
  <si>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</si>
  <si>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</si>
  <si>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</si>
  <si>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</si>
  <si>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</si>
  <si>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</si>
  <si>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</si>
  <si>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</si>
  <si>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</si>
  <si>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</si>
  <si>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</si>
  <si>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</si>
  <si>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</si>
  <si>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</si>
  <si>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</si>
  <si>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</si>
  <si>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</si>
  <si>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</si>
  <si>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</si>
  <si>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</si>
  <si>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</si>
  <si>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</si>
  <si>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</si>
  <si>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</si>
  <si>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</si>
  <si>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</si>
  <si>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</si>
  <si>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</si>
  <si>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</si>
  <si>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</si>
  <si>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</si>
  <si>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</si>
  <si>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</si>
  <si>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</si>
  <si>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</si>
  <si>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</si>
  <si>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</si>
  <si>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</si>
  <si>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</si>
  <si>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</si>
  <si>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</si>
  <si>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</si>
  <si>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</si>
  <si>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</si>
  <si>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</si>
  <si>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</si>
  <si>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</si>
  <si>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</si>
  <si>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</si>
  <si>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</si>
  <si>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</si>
  <si>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</si>
  <si>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</si>
  <si>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</si>
  <si>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</si>
  <si>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</si>
  <si>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</si>
  <si>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</si>
  <si>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</si>
  <si>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</si>
  <si>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</si>
  <si>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</si>
  <si>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</si>
  <si>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</si>
  <si>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</si>
  <si>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</si>
  <si>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</si>
  <si>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</si>
  <si>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</si>
  <si>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</si>
  <si>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</si>
  <si>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</si>
  <si>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</si>
  <si>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</si>
  <si>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</si>
  <si>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</si>
  <si>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</si>
  <si>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</si>
  <si>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</si>
  <si>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</si>
  <si>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</si>
  <si>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</si>
  <si>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</si>
  <si>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</si>
  <si>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</si>
  <si>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</si>
  <si>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</si>
  <si>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</si>
  <si>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</si>
  <si>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</si>
  <si>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</si>
  <si>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</si>
  <si>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</si>
  <si>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</si>
  <si>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</si>
  <si>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</si>
  <si>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</si>
  <si>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</si>
  <si>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</si>
  <si>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</si>
  <si>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</si>
  <si>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</si>
  <si>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</si>
  <si>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</si>
  <si>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</si>
  <si>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</si>
  <si>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</si>
  <si>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</si>
  <si>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</si>
  <si>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</si>
  <si>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</si>
  <si>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</si>
  <si>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</si>
  <si>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</si>
  <si>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</si>
  <si>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</si>
  <si>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</si>
  <si>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</si>
  <si>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</si>
  <si>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</si>
  <si>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</si>
  <si>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</si>
  <si>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</si>
  <si>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</si>
  <si>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</si>
  <si>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</si>
  <si>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</si>
  <si>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</si>
  <si>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</si>
  <si>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</si>
  <si>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</si>
  <si>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</si>
  <si>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</si>
  <si>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</si>
  <si>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</si>
  <si>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</si>
  <si>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</si>
  <si>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</si>
  <si>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</si>
  <si>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</si>
  <si>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</si>
  <si>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</si>
  <si>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</si>
  <si>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</si>
  <si>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</si>
  <si>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</si>
  <si>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</si>
  <si>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</si>
  <si>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</si>
  <si>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</si>
  <si>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</si>
  <si>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</si>
  <si>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</si>
  <si>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</si>
  <si>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</si>
  <si>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</si>
  <si>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</si>
  <si>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</si>
  <si>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</si>
  <si>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</si>
  <si>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</si>
  <si>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</si>
  <si>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</si>
  <si>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</si>
  <si>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</si>
  <si>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</si>
  <si>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</si>
  <si>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</si>
  <si>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</si>
  <si>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</si>
  <si>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</si>
  <si>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</si>
  <si>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</si>
  <si>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</si>
  <si>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</si>
  <si>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</si>
  <si>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</si>
  <si>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</si>
  <si>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</si>
  <si>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</si>
  <si>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</si>
  <si>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</si>
  <si>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</si>
  <si>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</si>
  <si>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</si>
  <si>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</si>
  <si>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</si>
  <si>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</si>
  <si>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</si>
  <si>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</si>
  <si>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</si>
  <si>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</si>
  <si>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</si>
  <si>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</si>
  <si>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</si>
  <si>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</si>
  <si>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</si>
  <si>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</si>
  <si>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</si>
  <si>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</si>
  <si>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</si>
  <si>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</si>
  <si>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</si>
  <si>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</si>
  <si>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</si>
  <si>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</si>
  <si>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</si>
  <si>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</si>
  <si>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</si>
  <si>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</si>
  <si>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</si>
  <si>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</si>
  <si>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</si>
  <si>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</si>
  <si>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</si>
  <si>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</si>
  <si>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</si>
  <si>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</si>
  <si>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</si>
  <si>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</si>
  <si>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</si>
  <si>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</si>
  <si>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</si>
  <si>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</si>
  <si>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</si>
  <si>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</si>
  <si>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</si>
  <si>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</si>
  <si>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</si>
  <si>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</si>
  <si>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</si>
  <si>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</si>
  <si>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</si>
  <si>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</si>
  <si>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</si>
  <si>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</si>
  <si>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</si>
  <si>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</si>
  <si>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</si>
  <si>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</si>
  <si>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</si>
  <si>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</si>
  <si>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</si>
  <si>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</si>
  <si>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</si>
  <si>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</si>
  <si>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</si>
  <si>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</si>
  <si>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</si>
  <si>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</si>
  <si>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</si>
  <si>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</si>
  <si>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</si>
  <si>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</si>
  <si>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</si>
  <si>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</si>
  <si>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</si>
  <si>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</si>
  <si>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</si>
  <si>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</si>
  <si>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</si>
  <si>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</si>
  <si>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</si>
  <si>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</si>
  <si>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</si>
  <si>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</si>
  <si>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</si>
  <si>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</si>
  <si>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</si>
  <si>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</si>
  <si>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</si>
  <si>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</si>
  <si>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</si>
  <si>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</si>
  <si>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</si>
  <si>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</si>
  <si>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</si>
  <si>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</si>
  <si>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</si>
  <si>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</si>
  <si>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</si>
  <si>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</si>
  <si>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</si>
  <si>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</si>
  <si>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</si>
  <si>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</si>
  <si>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</si>
  <si>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</si>
  <si>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</si>
  <si>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</si>
  <si>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</si>
  <si>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</si>
  <si>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</si>
  <si>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</si>
  <si>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</si>
  <si>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</si>
  <si>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</si>
  <si>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</si>
  <si>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</si>
  <si>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</si>
  <si>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</si>
  <si>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</si>
  <si>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</si>
  <si>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</si>
  <si>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</si>
  <si>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</si>
  <si>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</si>
  <si>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</si>
  <si>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</si>
  <si>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</si>
  <si>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</si>
  <si>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</si>
  <si>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</si>
  <si>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</si>
  <si>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</si>
  <si>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</si>
  <si>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</si>
  <si>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</si>
  <si>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</si>
  <si>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</si>
  <si>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</si>
  <si>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</si>
  <si>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</si>
  <si>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</si>
  <si>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</si>
  <si>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</si>
  <si>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</si>
  <si>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</si>
  <si>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</si>
  <si>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</si>
  <si>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</si>
  <si>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</si>
  <si>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</si>
  <si>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</si>
  <si>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</si>
  <si>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</si>
  <si>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</si>
  <si>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</si>
  <si>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</si>
  <si>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</si>
  <si>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</si>
  <si>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</si>
  <si>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</si>
  <si>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</si>
  <si>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</si>
  <si>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</si>
  <si>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</si>
  <si>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</si>
  <si>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</si>
  <si>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</si>
  <si>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</si>
  <si>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</si>
  <si>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</si>
  <si>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</si>
  <si>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</si>
  <si>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</si>
  <si>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</si>
  <si>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</si>
  <si>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</si>
  <si>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</si>
  <si>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</si>
  <si>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</si>
  <si>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</si>
  <si>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</si>
  <si>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</si>
  <si>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</si>
  <si>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</si>
  <si>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</si>
  <si>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</si>
  <si>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</si>
  <si>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</si>
  <si>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</si>
  <si>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</si>
  <si>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</si>
  <si>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</si>
  <si>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</si>
  <si>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</si>
  <si>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</si>
  <si>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</si>
  <si>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</si>
  <si>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</si>
  <si>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</si>
  <si>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</si>
  <si>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</si>
  <si>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</si>
  <si>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</si>
  <si>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</si>
  <si>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</si>
  <si>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</si>
  <si>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</si>
  <si>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</si>
  <si>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</si>
  <si>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</si>
  <si>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</si>
  <si>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</si>
  <si>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</si>
  <si>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</si>
  <si>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</si>
  <si>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</si>
  <si>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</si>
  <si>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</si>
  <si>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</si>
  <si>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</si>
  <si>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</si>
  <si>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</si>
  <si>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</si>
  <si>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</si>
  <si>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</si>
  <si>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</si>
  <si>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</si>
  <si>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</si>
  <si>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</si>
  <si>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</si>
  <si>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</si>
  <si>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</si>
  <si>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</si>
  <si>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</si>
  <si>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</si>
  <si>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</si>
  <si>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</si>
  <si>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</si>
  <si>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</si>
  <si>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</si>
  <si>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</si>
  <si>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</si>
  <si>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</si>
  <si>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</si>
  <si>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</si>
  <si>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</si>
  <si>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</si>
  <si>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</si>
  <si>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</si>
  <si>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</si>
  <si>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</si>
  <si>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</si>
  <si>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</si>
  <si>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</si>
  <si>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</si>
  <si>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</si>
  <si>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</si>
  <si>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</si>
  <si>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</si>
  <si>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</si>
  <si>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</si>
  <si>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</si>
  <si>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</si>
  <si>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</si>
  <si>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</si>
  <si>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</si>
  <si>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</si>
  <si>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</si>
  <si>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</si>
  <si>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</si>
  <si>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</si>
  <si>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</si>
  <si>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</si>
  <si>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</si>
  <si>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</si>
  <si>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</si>
  <si>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</si>
  <si>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</si>
  <si>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</si>
  <si>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</si>
  <si>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</si>
  <si>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</si>
  <si>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</si>
  <si>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</si>
  <si>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</si>
  <si>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</si>
  <si>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</si>
  <si>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</si>
  <si>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</si>
  <si>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</si>
  <si>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</si>
  <si>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</si>
  <si>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</si>
  <si>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</si>
  <si>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</si>
  <si>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</si>
  <si>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</si>
  <si>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HollowRectangle</t>
  </si>
  <si>
    <t>General</t>
  </si>
  <si>
    <t>Left.Type</t>
  </si>
  <si>
    <t>Left.W</t>
  </si>
  <si>
    <t>Left.R1</t>
  </si>
  <si>
    <t>Left.R2</t>
  </si>
  <si>
    <t>Right.Type</t>
  </si>
  <si>
    <t>Right.W</t>
  </si>
  <si>
    <t>Right.R1</t>
  </si>
  <si>
    <t>Right.R2</t>
  </si>
  <si>
    <t>В General параметр XOffset задаёт смещение верхнего прямоугольника вправо относительно нижнего; используется для TwoRectangles. Прямоугольники должны иметь общий участок по X.</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</si>
  <si>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</si>
  <si>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</si>
  <si>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</si>
  <si>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t>Форма слева</t>
  </si>
  <si>
    <t>Вынос слева</t>
  </si>
  <si>
    <t>Радиус R1 слева</t>
  </si>
  <si>
    <t>Радиус R2 слева</t>
  </si>
  <si>
    <t>Форма справа</t>
  </si>
  <si>
    <t>Вынос справа</t>
  </si>
  <si>
    <t>Радиус R1 справа</t>
  </si>
  <si>
    <t>Радиус R2 справа</t>
  </si>
  <si>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</si>
  <si>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</si>
  <si>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</si>
  <si>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</si>
  <si>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</si>
  <si>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</si>
  <si>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</si>
  <si>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</si>
  <si>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</si>
  <si>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</si>
  <si>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</si>
  <si>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</si>
  <si>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</si>
  <si>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</si>
  <si>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</si>
  <si>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</si>
  <si>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</si>
  <si>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</si>
  <si>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</si>
  <si>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</si>
  <si>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</si>
  <si>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</si>
  <si>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</si>
  <si>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</si>
  <si>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</si>
  <si>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</si>
  <si>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</si>
  <si>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</si>
  <si>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</si>
  <si>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</si>
  <si>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</si>
  <si>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</si>
  <si>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</si>
  <si>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</si>
  <si>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</si>
  <si>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</si>
  <si>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</si>
  <si>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</si>
  <si>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</si>
  <si>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</si>
  <si>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</si>
  <si>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</si>
  <si>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</si>
  <si>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</si>
  <si>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</si>
  <si>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</si>
  <si>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</si>
  <si>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</si>
  <si>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</si>
  <si>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</si>
  <si>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</si>
  <si>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</si>
  <si>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</si>
  <si>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</si>
  <si>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</si>
  <si>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</si>
  <si>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</si>
  <si>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</si>
  <si>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</si>
  <si>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</si>
  <si>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</si>
  <si>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</si>
  <si>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</si>
  <si>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</si>
  <si>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</si>
  <si>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</si>
  <si>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</si>
  <si>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</si>
  <si>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</si>
  <si>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</si>
  <si>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</si>
  <si>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</si>
  <si>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</si>
  <si>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</si>
  <si>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</si>
  <si>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</si>
  <si>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</si>
  <si>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</si>
  <si>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</si>
  <si>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</si>
  <si>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</si>
  <si>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</si>
  <si>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</si>
  <si>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</si>
  <si>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</si>
  <si>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</si>
  <si>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</si>
  <si>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</si>
  <si>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</si>
  <si>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</si>
  <si>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</si>
  <si>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</si>
  <si>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</si>
  <si>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</si>
  <si>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</si>
  <si>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</si>
  <si>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</si>
  <si>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</si>
  <si>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</si>
  <si>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</si>
  <si>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</si>
  <si>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</si>
  <si>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</si>
  <si>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</si>
  <si>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</si>
  <si>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</si>
  <si>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</si>
  <si>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</si>
  <si>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</si>
  <si>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</si>
  <si>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</si>
  <si>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</si>
  <si>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</si>
  <si>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</si>
  <si>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</si>
  <si>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</si>
  <si>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</si>
  <si>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</si>
  <si>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</si>
  <si>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</si>
  <si>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</si>
  <si>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</si>
  <si>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</si>
  <si>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</si>
  <si>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</si>
  <si>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</si>
  <si>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</si>
  <si>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</si>
  <si>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</si>
  <si>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</si>
  <si>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</si>
  <si>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</si>
  <si>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</si>
  <si>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</si>
  <si>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</si>
  <si>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</si>
  <si>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</si>
  <si>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</si>
  <si>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</si>
  <si>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</si>
  <si>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</si>
  <si>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</si>
  <si>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</si>
  <si>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</si>
  <si>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</si>
  <si>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</si>
  <si>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</si>
  <si>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</si>
  <si>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</si>
  <si>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</si>
  <si>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</si>
  <si>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</si>
  <si>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</si>
  <si>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</si>
  <si>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</si>
  <si>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</si>
  <si>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</si>
  <si>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</si>
  <si>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</si>
  <si>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</si>
  <si>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</si>
  <si>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</si>
  <si>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</si>
  <si>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</si>
  <si>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</si>
  <si>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</si>
  <si>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</si>
  <si>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</si>
  <si>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</si>
  <si>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</si>
  <si>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</si>
  <si>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</si>
  <si>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</si>
  <si>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</si>
  <si>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</si>
  <si>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</si>
  <si>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</si>
  <si>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</si>
  <si>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</si>
  <si>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</si>
  <si>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</si>
  <si>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</si>
  <si>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</si>
  <si>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</si>
  <si>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</si>
  <si>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</si>
  <si>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</si>
  <si>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</si>
  <si>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</si>
  <si>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</si>
  <si>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</si>
  <si>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</si>
  <si>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</si>
  <si>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</si>
  <si>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</si>
  <si>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</si>
  <si>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</si>
  <si>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</si>
  <si>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</si>
  <si>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</si>
  <si>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</si>
  <si>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</si>
  <si>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</si>
  <si>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</si>
  <si>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</si>
  <si>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</si>
  <si>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</si>
  <si>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</si>
  <si>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</si>
  <si>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</si>
  <si>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</si>
  <si>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</si>
  <si>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</si>
  <si>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</si>
  <si>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</si>
  <si>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</si>
  <si>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</si>
  <si>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</si>
  <si>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</si>
  <si>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</si>
  <si>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</si>
  <si>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</si>
  <si>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</si>
  <si>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</si>
  <si>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</si>
  <si>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</si>
  <si>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</si>
  <si>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</si>
  <si>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</si>
  <si>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</si>
  <si>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</si>
  <si>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</si>
  <si>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</si>
  <si>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</si>
  <si>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</si>
  <si>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</si>
  <si>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</si>
  <si>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</si>
  <si>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</si>
  <si>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</si>
  <si>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</si>
  <si>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</si>
  <si>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</si>
  <si>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</si>
  <si>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</si>
  <si>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</si>
  <si>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</si>
  <si>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</si>
  <si>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</si>
  <si>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</si>
  <si>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</si>
  <si>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</si>
  <si>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</si>
  <si>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</si>
  <si>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</si>
  <si>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</si>
  <si>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</si>
  <si>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</si>
  <si>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</si>
  <si>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</si>
  <si>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</si>
  <si>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</si>
  <si>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</si>
  <si>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</si>
  <si>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</si>
  <si>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</si>
  <si>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</si>
  <si>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</si>
  <si>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</si>
  <si>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</si>
  <si>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</si>
  <si>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</si>
  <si>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</si>
  <si>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</si>
  <si>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</si>
  <si>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</si>
  <si>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</si>
  <si>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</si>
  <si>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</si>
  <si>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</si>
  <si>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</si>
  <si>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</si>
  <si>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</si>
  <si>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</si>
  <si>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</si>
  <si>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</si>
  <si>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</si>
  <si>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</si>
  <si>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</si>
  <si>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</si>
  <si>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</si>
  <si>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</si>
  <si>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</si>
  <si>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</si>
  <si>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</si>
  <si>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</si>
  <si>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</si>
  <si>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</si>
  <si>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</si>
  <si>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</si>
  <si>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</si>
  <si>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</si>
  <si>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</si>
  <si>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</si>
  <si>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</si>
  <si>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</si>
  <si>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</si>
  <si>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</si>
  <si>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</si>
  <si>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</si>
  <si>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</si>
  <si>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</si>
  <si>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</si>
  <si>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</si>
  <si>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</si>
  <si>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</si>
  <si>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</si>
  <si>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</si>
  <si>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</si>
  <si>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</si>
  <si>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</si>
  <si>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</si>
  <si>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</si>
  <si>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</si>
  <si>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</si>
  <si>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</si>
  <si>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</si>
  <si>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</si>
  <si>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</si>
  <si>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</si>
  <si>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</si>
  <si>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</si>
  <si>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</si>
  <si>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</si>
  <si>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</si>
  <si>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Проверка устойчивости по СП 35 выполнена.</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</si>
  <si>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</si>
  <si>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</si>
  <si>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</si>
  <si>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</si>
  <si>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</si>
  <si>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</si>
  <si>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</si>
  <si>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</si>
  <si>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</si>
  <si>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</si>
  <si>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</si>
  <si>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</si>
  <si>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</si>
  <si>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</si>
  <si>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</si>
  <si>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</si>
  <si>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</si>
  <si>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</si>
  <si>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</si>
  <si>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</si>
  <si>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</si>
  <si>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</si>
  <si>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</si>
  <si>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</si>
  <si>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</si>
  <si>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</si>
  <si>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</si>
  <si>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</si>
  <si>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</si>
  <si>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</si>
  <si>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</si>
  <si>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</si>
  <si>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</si>
  <si>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</si>
  <si>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</si>
  <si>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</si>
  <si>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</si>
  <si>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</si>
  <si>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</si>
  <si>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</si>
  <si>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</si>
  <si>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</si>
  <si>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</si>
  <si>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</si>
  <si>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</si>
  <si>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</si>
  <si>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</si>
  <si>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</si>
  <si>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</si>
  <si>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</si>
  <si>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</si>
  <si>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</si>
  <si>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</si>
  <si>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</si>
  <si>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</si>
  <si>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</si>
  <si>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</si>
  <si>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</si>
  <si>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</si>
  <si>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</si>
  <si>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</si>
  <si>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</si>
  <si>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</si>
  <si>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</si>
  <si>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</si>
  <si>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</si>
  <si>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</si>
  <si>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</si>
  <si>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</si>
  <si>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</si>
  <si>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</si>
  <si>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</si>
  <si>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</si>
  <si>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</si>
  <si>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</si>
  <si>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</si>
  <si>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</si>
  <si>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</si>
  <si>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</si>
  <si>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</si>
  <si>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</si>
  <si>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</si>
  <si>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</si>
  <si>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</si>
  <si>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</si>
  <si>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</si>
  <si>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</si>
  <si>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</si>
  <si>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</si>
  <si>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</si>
  <si>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</si>
  <si>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</si>
  <si>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</si>
  <si>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</si>
  <si>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</si>
  <si>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</si>
  <si>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</si>
  <si>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</si>
  <si>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</si>
  <si>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</si>
  <si>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</si>
  <si>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</si>
  <si>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</si>
  <si>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</si>
  <si>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</si>
  <si>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</si>
  <si>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</si>
  <si>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</si>
  <si>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</si>
  <si>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</si>
  <si>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</si>
  <si>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</si>
  <si>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</si>
  <si>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</si>
  <si>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</si>
  <si>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</si>
  <si>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</si>
  <si>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</si>
  <si>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</si>
  <si>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</si>
  <si>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R1</t>
  </si>
  <si>
    <t>Rebar</t>
  </si>
  <si>
    <t>HollowRectangle: B - верхняя наружная грань, ряд 1
RecipeTrace:RuleId=B.Top.Main|PathId=B.Top|SourcePositionId=B.Top.Main.1</t>
  </si>
  <si>
    <t>R2</t>
  </si>
  <si>
    <t>HollowRectangle: B - верхняя наружная грань, ряд 1
RecipeTrace:RuleId=B.Top.Main|PathId=B.Top|SourcePositionId=B.Top.Main.2</t>
  </si>
  <si>
    <t>R3</t>
  </si>
  <si>
    <t>HollowRectangle: B - нижняя наружная грань, ряд 1
RecipeTrace:RuleId=B.Bottom.Main|PathId=B.Bottom|SourcePositionId=B.Bottom.Main.1</t>
  </si>
  <si>
    <t>R4</t>
  </si>
  <si>
    <t>HollowRectangle: B - нижняя наружная грань, ряд 1
RecipeTrace:RuleId=B.Bottom.Main|PathId=B.Bottom|SourcePositionId=B.Bottom.Main.2</t>
  </si>
  <si>
    <t>R5</t>
  </si>
  <si>
    <t>R6</t>
  </si>
  <si>
    <t>R7</t>
  </si>
  <si>
    <t>R8</t>
  </si>
  <si>
    <t>R9</t>
  </si>
  <si>
    <t>R10</t>
  </si>
  <si>
    <t>HollowRectangle: H - правая наружная грань, ряд 1
RecipeTrace:RuleId=H.Right.Main|PathId=H.Right|SourcePositionId=H.Right.Main.1</t>
  </si>
  <si>
    <t>R11</t>
  </si>
  <si>
    <t>HollowRectangle: H - правая наружная грань, ряд 1
RecipeTrace:RuleId=H.Right.Main|PathId=H.Right|SourcePositionId=H.Right.Main.2</t>
  </si>
  <si>
    <t>R12</t>
  </si>
  <si>
    <t>HollowRectangle: H - правая наружная грань, ряд 1
RecipeTrace:RuleId=H.Right.Main|PathId=H.Right|SourcePositionId=H.Right.Main.3</t>
  </si>
  <si>
    <t>R13</t>
  </si>
  <si>
    <t>HollowRectangle: H - правая наружная грань, ряд 1
RecipeTrace:RuleId=H.Right.Main|PathId=H.Right|SourcePositionId=H.Right.Main.4</t>
  </si>
  <si>
    <t>R14</t>
  </si>
  <si>
    <t>HollowRectangle: H - правая наружная грань, ряд 1
RecipeTrace:RuleId=H.Right.Main|PathId=H.Right|SourcePositionId=H.Right.Main.5</t>
  </si>
  <si>
    <t>HollowRectangle: B_o - верхняя грань Opening, ряд 1
RecipeTrace:RuleId=Opening.B.Top.Main|PathId=Opening.B.Top|SourcePositionId=Opening.B.Top.Main.1</t>
  </si>
  <si>
    <t>HollowRectangle: B_o - верхняя грань Opening, ряд 1
RecipeTrace:RuleId=Opening.B.Top.Main|PathId=Opening.B.Top|SourcePositionId=Opening.B.Top.Main.2</t>
  </si>
  <si>
    <t>HollowRectangle: B_o - нижняя грань Opening, ряд 1
RecipeTrace:RuleId=Opening.B.Bottom.Main|PathId=Opening.B.Bottom|SourcePositionId=Opening.B.Bottom.Main.1</t>
  </si>
  <si>
    <t>HollowRectangle: B_o - нижняя грань Opening, ряд 1
RecipeTrace:RuleId=Opening.B.Bottom.Main|PathId=Opening.B.Bottom|SourcePositionId=Opening.B.Bottom.Main.2</t>
  </si>
  <si>
    <t>HollowRectangle: H_o - правая грань Opening, ряд 1
RecipeTrace:RuleId=Opening.H.Right.Main|PathId=Opening.H.Right|SourcePositionId=Opening.H.Right.Main.3</t>
  </si>
  <si>
    <t>Геометрия расчетных элементов сечения</t>
  </si>
  <si>
    <t>OUTER</t>
  </si>
  <si>
    <t>CONTOUR_OUTER_ARC_1</t>
  </si>
  <si>
    <t>Outer</t>
  </si>
  <si>
    <t>CONTOUR_ARC</t>
  </si>
  <si>
    <t>Дуга наружного контура HollowRectangle.</t>
  </si>
  <si>
    <t>CONTOUR_OUTER_LINE_2</t>
  </si>
  <si>
    <t>CONTOUR_LINE</t>
  </si>
  <si>
    <t>Прямой участок наружного контура HollowRectangle.</t>
  </si>
  <si>
    <t>CONTOUR_OUTER_ARC_3</t>
  </si>
  <si>
    <t>CONTOUR_OUTER_LINE_4</t>
  </si>
  <si>
    <t>CONTOUR_OUTER_ARC_5</t>
  </si>
  <si>
    <t>CONTOUR_OUTER_LINE_6</t>
  </si>
  <si>
    <t>CONTOUR_OUTER_ARC_7</t>
  </si>
  <si>
    <t>CONTOUR_OUTER_LINE_8</t>
  </si>
  <si>
    <t>OPENING</t>
  </si>
  <si>
    <t>CONTOUR_OPENING_ARC_1</t>
  </si>
  <si>
    <t>Opening</t>
  </si>
  <si>
    <t>Дуга внутреннего контура Opening HollowRectangle.</t>
  </si>
  <si>
    <t>CONTOUR_OPENING_LINE_2</t>
  </si>
  <si>
    <t>Прямой участок внутреннего контура Opening HollowRectangle.</t>
  </si>
  <si>
    <t>CONTOUR_OPENING_ARC_3</t>
  </si>
  <si>
    <t>CONTOUR_OPENING_LINE_4</t>
  </si>
  <si>
    <t>CONTOUR_OPENING_ARC_5</t>
  </si>
  <si>
    <t>CONTOUR_OPENING_LINE_6</t>
  </si>
  <si>
    <t>CONTOUR_OPENING_ARC_7</t>
  </si>
  <si>
    <t>CONTOUR_OPENING_LINE_8</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</si>
  <si>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</si>
  <si>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</si>
  <si>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</si>
  <si>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</si>
  <si>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</si>
  <si>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</si>
  <si>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</si>
  <si>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</si>
  <si>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</si>
  <si>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</si>
  <si>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</si>
  <si>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</si>
  <si>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</si>
  <si>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</si>
  <si>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</si>
  <si>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</si>
  <si>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</si>
  <si>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</si>
  <si>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</si>
  <si>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</si>
  <si>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</si>
  <si>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</si>
  <si>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Версия геометрии, к которой относятся состояния и расчетные области этого снимка.</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</si>
  <si>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</si>
  <si>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</si>
  <si>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</si>
  <si>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</si>
  <si>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</si>
  <si>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</si>
  <si>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</si>
  <si>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</si>
  <si>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</si>
  <si>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</si>
  <si>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</si>
  <si>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</si>
  <si>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</si>
  <si>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</si>
  <si>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</si>
  <si>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</si>
  <si>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</si>
  <si>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</si>
  <si>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</si>
  <si>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</si>
  <si>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</si>
  <si>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</si>
  <si>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</si>
  <si>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</si>
  <si>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</si>
  <si>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</si>
  <si>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</si>
  <si>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</si>
  <si>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</si>
  <si>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</si>
  <si>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</si>
  <si>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</si>
  <si>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</si>
  <si>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</si>
  <si>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</si>
  <si>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</si>
  <si>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</si>
  <si>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</si>
  <si>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</si>
  <si>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</si>
  <si>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</si>
  <si>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</si>
  <si>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</si>
  <si>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</si>
  <si>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</si>
  <si>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</si>
  <si>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</si>
  <si>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</si>
  <si>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</si>
  <si>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</si>
  <si>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</si>
  <si>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</si>
  <si>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</si>
  <si>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</si>
  <si>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</si>
  <si>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</si>
  <si>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</si>
  <si>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</si>
  <si>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</si>
  <si>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</si>
  <si>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</si>
  <si>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</si>
  <si>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</si>
  <si>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</si>
  <si>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</si>
  <si>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</si>
  <si>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</si>
  <si>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</si>
  <si>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</si>
  <si>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</si>
  <si>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</si>
  <si>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</si>
  <si>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</si>
  <si>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</si>
  <si>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</si>
  <si>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</si>
  <si>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</si>
  <si>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</si>
  <si>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</si>
  <si>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</si>
  <si>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</si>
  <si>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</si>
  <si>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</si>
  <si>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</si>
  <si>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</si>
  <si>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</si>
  <si>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</si>
  <si>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</si>
  <si>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</si>
  <si>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</si>
  <si>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</si>
  <si>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</si>
  <si>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</si>
  <si>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</si>
  <si>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</si>
  <si>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</si>
  <si>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</si>
  <si>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</si>
  <si>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</si>
  <si>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</si>
  <si>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</si>
  <si>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</si>
  <si>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</si>
  <si>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</si>
  <si>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</si>
  <si>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</si>
  <si>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</si>
  <si>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</si>
  <si>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</si>
  <si>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</si>
  <si>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</si>
  <si>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</si>
  <si>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</si>
  <si>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</si>
  <si>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</si>
  <si>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</si>
  <si>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</si>
  <si>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</si>
  <si>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</si>
  <si>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</si>
  <si>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</si>
  <si>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</si>
  <si>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</si>
  <si>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</si>
  <si>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</si>
  <si>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</si>
  <si>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</si>
  <si>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</si>
  <si>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</si>
  <si>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</si>
  <si>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</si>
  <si>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</si>
  <si>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</si>
  <si>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</si>
  <si>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</si>
  <si>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</si>
  <si>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</si>
  <si>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</si>
  <si>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</si>
  <si>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</si>
  <si>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</si>
  <si>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</si>
  <si>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</si>
  <si>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</si>
  <si>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</si>
  <si>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</si>
  <si>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</si>
  <si>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</si>
  <si>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</si>
  <si>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</si>
  <si>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</si>
  <si>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</si>
  <si>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</si>
  <si>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</si>
  <si>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</si>
  <si>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</si>
  <si>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</si>
  <si>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</si>
  <si>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</si>
  <si>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</si>
  <si>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</si>
  <si>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</si>
  <si>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</si>
  <si>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</si>
  <si>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</si>
  <si>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</si>
  <si>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</si>
  <si>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</si>
  <si>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</si>
  <si>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</si>
  <si>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</si>
  <si>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</si>
  <si>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</si>
  <si>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</si>
  <si>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</si>
  <si>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</si>
  <si>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</si>
  <si>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</si>
  <si>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</si>
  <si>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</si>
  <si>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</si>
  <si>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</si>
  <si>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</si>
  <si>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</si>
  <si>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</si>
  <si>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</si>
  <si>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</si>
  <si>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</si>
  <si>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</si>
  <si>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</si>
  <si>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</si>
  <si>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</si>
  <si>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</si>
  <si>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</si>
  <si>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</si>
  <si>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</si>
  <si>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</si>
  <si>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</si>
  <si>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</si>
  <si>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</si>
  <si>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</si>
  <si>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</si>
  <si>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Равновесие заданной плоскости подтверждено по N, Mx и My.</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</si>
  <si>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</si>
  <si>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</si>
  <si>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</si>
  <si>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</si>
  <si>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</si>
  <si>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</si>
  <si>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</si>
  <si>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</si>
  <si>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</si>
  <si>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</si>
  <si>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</si>
  <si>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</si>
  <si>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</si>
  <si>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</si>
  <si>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</si>
  <si>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</si>
  <si>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</si>
  <si>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</si>
  <si>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</si>
  <si>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</si>
  <si>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</si>
  <si>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</si>
  <si>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</si>
  <si>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</si>
  <si>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</si>
  <si>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</si>
  <si>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StateExtension</t>
  </si>
  <si>
    <t>Фактические диаграммы материалов</t>
  </si>
  <si>
    <t>AnnotationType</t>
  </si>
  <si>
    <t>AnnotationID</t>
  </si>
  <si>
    <t>OutsideNormalX</t>
  </si>
  <si>
    <t>OutsideNormalY</t>
  </si>
  <si>
    <t>Text</t>
  </si>
  <si>
    <t>Standard</t>
  </si>
  <si>
    <t>AnchorID</t>
  </si>
  <si>
    <t>SectionRevision</t>
  </si>
  <si>
    <t>RegionArea</t>
  </si>
  <si>
    <t>AreaUnit</t>
  </si>
  <si>
    <t>GeometrySource</t>
  </si>
  <si>
    <t>DIMENSION</t>
  </si>
  <si>
    <t>DIM_B</t>
  </si>
  <si>
    <t>B=0.5 m</t>
  </si>
  <si>
    <t>Наружная ширина HollowRectangle.</t>
  </si>
  <si>
    <t>DIM_H</t>
  </si>
  <si>
    <t>Наружная высота HollowRectangle.</t>
  </si>
  <si>
    <t>DIM_B_OPENING</t>
  </si>
  <si>
    <t>B_o=0.2 m</t>
  </si>
  <si>
    <t>Ширина внутреннего отверстия Opening.</t>
  </si>
  <si>
    <t>DIM_H_OPENING</t>
  </si>
  <si>
    <t>Высота внутреннего отверстия Opening.</t>
  </si>
  <si>
    <t>REBAR_ANNOTATION</t>
  </si>
  <si>
    <t>REBAR_B.Top</t>
  </si>
  <si>
    <t>2Ø32</t>
  </si>
  <si>
    <t>Групповая подпись арматуры по смысловой грани.</t>
  </si>
  <si>
    <t>REBAR_B.Bottom</t>
  </si>
  <si>
    <t>5Ø32</t>
  </si>
  <si>
    <t>REBAR_H.Right</t>
  </si>
  <si>
    <t>REBAR_Opening.B.Top</t>
  </si>
  <si>
    <t>REBAR_Opening.B.Bottom</t>
  </si>
  <si>
    <t>REBAR_Opening.H.Right</t>
  </si>
  <si>
    <t>Аннотации схемы</t>
  </si>
  <si>
    <t>H=0.5 m</t>
  </si>
  <si>
    <t>H_o=0.2 m</t>
  </si>
  <si>
    <t>1Ø32</t>
  </si>
  <si>
    <t xml:space="preserve">Requested=18; Created=14; Merged=0; Skipped=4; Conflicts=0; BarOverlaps=0; DiagnosticRecordsOmitted=0_x000D_
Rule=B.Top.Main; Requested=2; Created=2; Merged=0; Skipped=0; StationSteps=1; StationStepMin=100.471975511966; StationStepMax=100.471975511966; CenterStepMin=100.471975511966; CenterStepMax=100.471975511966_x000D_
Rule=B.Bottom.Main; Requested=2; Created=2; Merged=0; Skipped=0; StationSteps=1; StationStepMin=100.471975511966; StationStepMax=100.471975511966; CenterStepMin=100.471975511966; CenterStepMax=100.471975511966_x000D_
Rule=H.Right.Main; Requested=5; Created=5; Merged=0; Skipped=0; StationSteps=4; StationStepMin=67.5; StationStepMax=67.5; CenterStepMin=67.5; CenterStepMax=67.5_x000D_
Rule=Opening.B.Top.Main; Requested=2; Created=2; Merged=0; Skipped=0; StationSteps=1; StationStepMin=100.471975511966; StationStepMax=100.471975511966; CenterStepMin=100.471975511966; CenterStepMax=100.471975511966_x000D_
Rule=Opening.B.Bottom.Main; Requested=2; Created=2; Merged=0; Skipped=0; StationSteps=1; StationStepMin=100.471975511966; StationStepMax=100.471975511966; CenterStepMin=100.471975511966; CenterStepMax=100.471975511966_x000D_
Rule=Opening.H.Right.Main; Requested=5; Created=1; Merged=0; Skipped=4; StationSteps=0; StationStepMin=0; StationStepMax=0; CenterStepMin=0; CenterStepMax=0_x000D_
</t>
  </si>
  <si>
    <t>PointedRect</t>
  </si>
  <si>
    <t>2. Основное армирование</t>
  </si>
  <si>
    <t>as — расстояние от края бетона до осей стержней; s0 и s1 — отступы вдоль окружности от верхней точки по часовой стрелке.</t>
  </si>
  <si>
    <t>3. Дополнительное армирование</t>
  </si>
  <si>
    <t>a2 и a3 — независимые базовые смещения от основного ряда, мм.</t>
  </si>
  <si>
    <t>1: сверху</t>
  </si>
  <si>
    <t>Верхняя грань B1.</t>
  </si>
  <si>
    <t>1: снизу</t>
  </si>
  <si>
    <t>Нижняя грань B1.</t>
  </si>
  <si>
    <t>1: слева</t>
  </si>
  <si>
    <t>Левая грань H1.</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</si>
  <si>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</si>
  <si>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</si>
  <si>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</si>
  <si>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</si>
  <si>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</si>
  <si>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</si>
  <si>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</si>
  <si>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</si>
  <si>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</si>
  <si>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</si>
  <si>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</si>
  <si>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</si>
  <si>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</si>
  <si>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</si>
  <si>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</si>
  <si>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</si>
  <si>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</si>
  <si>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Сверху</t>
  </si>
  <si>
    <t>Арматура по верхнему прямому участку B между скруглениями.</t>
  </si>
  <si>
    <t>Снизу</t>
  </si>
  <si>
    <t>Арматура по нижнему прямому участку B между скруглениями.</t>
  </si>
  <si>
    <t>Слева</t>
  </si>
  <si>
    <t>Арматура вдоль левой боковой траектории H.</t>
  </si>
  <si>
    <t>Справа</t>
  </si>
  <si>
    <t>Арматура вдоль правой боковой траектории H.</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</si>
  <si>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</si>
  <si>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</si>
  <si>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</si>
  <si>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</si>
  <si>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</si>
  <si>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</si>
  <si>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</si>
  <si>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</si>
  <si>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Отверстие: верх</t>
  </si>
  <si>
    <t>Число стержней определяется проецированием наружного ряда; вручную не задаётся.</t>
  </si>
  <si>
    <t>Отверстие: низ</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</si>
  <si>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CSectionRecipePointedRect.</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</si>
  <si>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</si>
  <si>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Geometry.Type = PointedRect. В общих настройках B — ширина прямой базы, H — высота. Дополнительные настройки заданы отдельно слева и справа: Type = Simple — вертикальная сторона со скруглениями R1; Type = Tapered — выступ с наклонными сторонами. Для выступа дополнительно задаются вынос W и радиус носа R2; для Simple они не используются.</t>
  </si>
  <si>
    <t>Generated - параметрическое построение бетонной сетки, арматуры и аннотаций для Circle, PointedRect, HollowRectangle и RectSet.</t>
  </si>
  <si>
    <t>Тип сечения для Geometry.Source = Generated. Поддерживается: PointedRect, HollowRectangle, Circle или RectSet.</t>
  </si>
  <si>
    <t>Доступны Circle, PointedRect, HollowRectangle и RectSet. На листе «Сечения» каждому типу соответствует своя таблица с геометрией и армированием. При смене типа данные остальных сечений сохраняются. Оранжевым выделены доступные поля ввода.</t>
  </si>
  <si>
    <t>Для Circle, RectSet, PointedRect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</si>
  <si>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</si>
  <si>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</si>
  <si>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Как примеры нового сечения используйте штатные классы-рецепты CSectionRecipeCircle (круг), CSectionRecipeRectSet (прямоугольные сечения), CSectionRecipePointedRect (остроносое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</si>
</sst>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
    <numFmt numFmtId="167" formatCode="0.0000"/>
    <numFmt numFmtId="168" formatCode="0.000000"/>
  </numFmts>
  <fonts count="30" x14ac:knownFonts="1">
    <font>
      <sz val="11"/>
      <color theme="1"/>
      <name val="Calibri"/>
      <family val="2"/>
      <charset val="204"/>
      <scheme val="minor"/>
    </font>
    <font>
      <b/>
      <sz val="11"/>
      <color theme="1"/>
      <name val="Calibri"/>
      <family val="2"/>
      <charset val="204"/>
      <scheme val="minor"/>
    </font>
    <font>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3">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AFAFA"/>
        <bgColor indexed="64"/>
      </patternFill>
    </fill>
    <fill>
      <patternFill patternType="solid">
        <fgColor rgb="FFBDD7EE"/>
        <bgColor indexed="64"/>
      </patternFill>
    </fill>
    <fill>
      <patternFill patternType="solid">
        <fgColor rgb="FFFFF2E6"/>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50">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3" borderId="2" xfId="0" applyFont="1" applyFill="1" applyBorder="1" applyAlignment="1">
      <alignment horizontal="center" vertical="center"/>
    </xf>
    <xf numFmtId="0" fontId="3" fillId="4" borderId="2"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2" xfId="0" applyFont="1" applyFill="1" applyBorder="1" applyAlignment="1">
      <alignment horizontal="right" vertical="center"/>
    </xf>
    <xf numFmtId="0" fontId="5" fillId="3" borderId="2" xfId="0" applyFont="1" applyFill="1" applyBorder="1" applyAlignment="1">
      <alignment horizontal="center" vertical="center"/>
    </xf>
    <xf numFmtId="0" fontId="5" fillId="3" borderId="2" xfId="0" applyFont="1" applyFill="1" applyBorder="1" applyAlignment="1">
      <alignment horizontal="right" vertical="center"/>
    </xf>
    <xf numFmtId="0" fontId="3" fillId="4" borderId="2" xfId="0" applyFont="1" applyFill="1" applyBorder="1" applyAlignment="1">
      <alignment horizontal="right" vertical="center"/>
    </xf>
    <xf numFmtId="0" fontId="6" fillId="4" borderId="2" xfId="0" applyFont="1" applyFill="1" applyBorder="1" applyAlignment="1">
      <alignment horizontal="center" vertical="center"/>
    </xf>
    <xf numFmtId="0" fontId="6" fillId="4" borderId="2" xfId="0" applyFont="1" applyFill="1" applyBorder="1" applyAlignment="1">
      <alignment horizontal="right" vertical="center"/>
    </xf>
    <xf numFmtId="0" fontId="8" fillId="0" borderId="0" xfId="0" applyFont="1"/>
    <xf numFmtId="0" fontId="8" fillId="2" borderId="1" xfId="0" applyFont="1" applyFill="1" applyBorder="1"/>
    <xf numFmtId="0" fontId="2" fillId="0" borderId="1" xfId="0" applyFont="1" applyBorder="1"/>
    <xf numFmtId="0" fontId="8" fillId="2" borderId="2" xfId="0" applyFont="1" applyFill="1" applyBorder="1"/>
    <xf numFmtId="0" fontId="8" fillId="2" borderId="2" xfId="0" applyFont="1" applyFill="1" applyBorder="1" applyAlignment="1">
      <alignment horizontal="center" vertical="center"/>
    </xf>
    <xf numFmtId="0" fontId="8" fillId="2" borderId="2" xfId="0" applyFont="1" applyFill="1" applyBorder="1" applyAlignment="1">
      <alignment horizontal="left"/>
    </xf>
    <xf numFmtId="0" fontId="2" fillId="0" borderId="2" xfId="0" applyFont="1" applyBorder="1"/>
    <xf numFmtId="0" fontId="9" fillId="3" borderId="2" xfId="0" applyFont="1" applyFill="1" applyBorder="1"/>
    <xf numFmtId="0" fontId="9" fillId="3" borderId="2" xfId="0" applyFont="1" applyFill="1" applyBorder="1" applyAlignment="1">
      <alignment horizontal="center" vertical="center"/>
    </xf>
    <xf numFmtId="0" fontId="8"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8"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8" fillId="2" borderId="3" xfId="0" applyFont="1" applyFill="1" applyBorder="1"/>
    <xf numFmtId="0" fontId="9" fillId="3" borderId="3" xfId="0" applyFont="1" applyFill="1" applyBorder="1" applyAlignment="1">
      <alignment horizontal="center" vertical="center"/>
    </xf>
    <xf numFmtId="49" fontId="2" fillId="0" borderId="2" xfId="0" applyNumberFormat="1" applyFont="1" applyBorder="1" applyAlignment="1">
      <alignment horizontal="center" vertical="center"/>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5"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6" borderId="0" xfId="0" applyFill="1"/>
    <xf numFmtId="0" fontId="26" fillId="6" borderId="0" xfId="0" applyFont="1" applyFill="1" applyAlignment="1">
      <alignment horizontal="left" vertical="center"/>
    </xf>
    <xf numFmtId="0" fontId="2" fillId="0" borderId="2" xfId="0" applyFont="1" applyBorder="1" applyAlignment="1">
      <alignment horizontal="center" vertical="center"/>
    </xf>
    <xf numFmtId="0" fontId="8" fillId="2" borderId="2" xfId="0" applyFont="1" applyFill="1" applyBorder="1" applyAlignment="1">
      <alignment horizontal="center"/>
    </xf>
    <xf numFmtId="0" fontId="3" fillId="7" borderId="2" xfId="0" applyFont="1" applyFill="1" applyBorder="1" applyAlignment="1">
      <alignment horizontal="center" vertical="center"/>
    </xf>
    <xf numFmtId="164" fontId="2" fillId="7" borderId="2" xfId="0" applyNumberFormat="1" applyFont="1" applyFill="1" applyBorder="1" applyAlignment="1">
      <alignment horizontal="center" vertical="center"/>
    </xf>
    <xf numFmtId="0" fontId="2" fillId="7" borderId="3" xfId="0" applyFont="1" applyFill="1" applyBorder="1" applyAlignment="1">
      <alignment horizontal="center" vertical="center"/>
    </xf>
    <xf numFmtId="0" fontId="8" fillId="7" borderId="2" xfId="0" applyFont="1" applyFill="1" applyBorder="1" applyAlignment="1">
      <alignment horizontal="center" vertical="center"/>
    </xf>
    <xf numFmtId="0" fontId="8" fillId="7" borderId="3" xfId="0" applyFont="1" applyFill="1" applyBorder="1" applyAlignment="1">
      <alignment horizontal="center" vertical="center"/>
    </xf>
    <xf numFmtId="49" fontId="2" fillId="7" borderId="2" xfId="0" applyNumberFormat="1" applyFont="1" applyFill="1" applyBorder="1" applyAlignment="1">
      <alignment horizontal="center" vertical="center"/>
    </xf>
    <xf numFmtId="0" fontId="8"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2" fillId="0" borderId="2" xfId="0" applyFont="1" applyBorder="1" applyAlignment="1">
      <alignment horizontal="center" vertical="center"/>
    </xf>
    <xf numFmtId="0" fontId="2" fillId="7" borderId="2" xfId="0" applyFont="1" applyFill="1" applyBorder="1" applyAlignment="1">
      <alignment horizontal="center" vertical="center"/>
    </xf>
    <xf numFmtId="0" fontId="0" fillId="0" borderId="0" xfId="0"/>
    <xf numFmtId="0" fontId="2" fillId="7" borderId="2" xfId="0" applyFont="1" applyFill="1" applyBorder="1" applyAlignment="1">
      <alignment horizontal="left"/>
    </xf>
    <xf numFmtId="0" fontId="0" fillId="0" borderId="0" xfId="0" applyAlignment="1">
      <alignment horizontal="center" vertical="center"/>
    </xf>
    <xf numFmtId="0" fontId="2" fillId="0" borderId="5" xfId="0" applyFont="1" applyFill="1" applyBorder="1" applyAlignment="1">
      <alignment horizontal="center" vertical="center"/>
    </xf>
    <xf numFmtId="0" fontId="8" fillId="2" borderId="5" xfId="0" applyFont="1" applyFill="1" applyBorder="1" applyAlignment="1">
      <alignment horizontal="left" vertical="center"/>
    </xf>
    <xf numFmtId="165" fontId="8" fillId="2" borderId="5" xfId="0" applyNumberFormat="1" applyFont="1" applyFill="1" applyBorder="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8" fillId="0" borderId="0" xfId="0" applyFont="1" applyFill="1" applyBorder="1" applyAlignment="1">
      <alignment horizontal="center" vertical="center" wrapText="1"/>
    </xf>
    <xf numFmtId="0" fontId="8" fillId="0" borderId="0" xfId="0" applyFont="1" applyFill="1" applyBorder="1" applyAlignment="1">
      <alignment horizontal="center" vertical="center"/>
    </xf>
    <xf numFmtId="0" fontId="8" fillId="2" borderId="1"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7" xfId="0" applyFont="1" applyFill="1" applyBorder="1" applyAlignment="1">
      <alignment horizontal="left" vertical="center"/>
    </xf>
    <xf numFmtId="0" fontId="27" fillId="8" borderId="7" xfId="0" applyFont="1" applyFill="1" applyBorder="1" applyAlignment="1">
      <alignment horizontal="center" vertical="center"/>
    </xf>
    <xf numFmtId="0" fontId="27" fillId="0" borderId="7" xfId="0" applyFont="1" applyBorder="1" applyAlignment="1">
      <alignment horizontal="left" vertical="center"/>
    </xf>
    <xf numFmtId="0" fontId="27" fillId="10" borderId="7" xfId="0" applyFont="1" applyFill="1" applyBorder="1" applyAlignment="1">
      <alignment horizontal="center" vertical="center"/>
    </xf>
    <xf numFmtId="0" fontId="27" fillId="11" borderId="7" xfId="0" applyFont="1" applyFill="1" applyBorder="1" applyAlignment="1">
      <alignment horizontal="center" vertical="center"/>
    </xf>
    <xf numFmtId="0" fontId="27" fillId="12" borderId="7" xfId="0" applyFont="1" applyFill="1" applyBorder="1" applyAlignment="1">
      <alignment horizontal="center" vertical="center"/>
    </xf>
    <xf numFmtId="0" fontId="27" fillId="9" borderId="7" xfId="0" applyFont="1" applyFill="1" applyBorder="1" applyAlignment="1">
      <alignment horizontal="center" vertical="center"/>
    </xf>
    <xf numFmtId="0" fontId="2" fillId="2" borderId="7" xfId="0" applyFont="1" applyFill="1" applyBorder="1" applyAlignment="1">
      <alignment horizontal="center" vertical="center"/>
    </xf>
    <xf numFmtId="1" fontId="2" fillId="2" borderId="7" xfId="0" applyNumberFormat="1" applyFont="1" applyFill="1" applyBorder="1" applyAlignment="1">
      <alignment horizontal="center" vertical="center"/>
    </xf>
    <xf numFmtId="0" fontId="2" fillId="2" borderId="1" xfId="0" applyFont="1" applyFill="1" applyBorder="1" applyAlignment="1">
      <alignment horizontal="left" vertical="center"/>
    </xf>
    <xf numFmtId="0" fontId="2" fillId="2" borderId="7" xfId="0" applyFont="1" applyFill="1" applyBorder="1" applyAlignment="1">
      <alignment horizontal="left" vertical="center"/>
    </xf>
    <xf numFmtId="0" fontId="2" fillId="0" borderId="7" xfId="0" applyFont="1" applyFill="1" applyBorder="1" applyAlignment="1">
      <alignment horizontal="center" vertical="center"/>
    </xf>
    <xf numFmtId="0" fontId="2" fillId="0" borderId="7" xfId="0" applyFont="1" applyFill="1" applyBorder="1" applyAlignment="1">
      <alignment horizontal="left" vertical="center"/>
    </xf>
    <xf numFmtId="0" fontId="2" fillId="8" borderId="7" xfId="0" applyFont="1" applyFill="1" applyBorder="1" applyAlignment="1">
      <alignment horizontal="center" vertical="center"/>
    </xf>
    <xf numFmtId="0" fontId="8" fillId="2" borderId="1" xfId="0" applyFont="1" applyFill="1" applyBorder="1" applyAlignment="1">
      <alignment horizontal="center" vertical="center" wrapText="1"/>
    </xf>
    <xf numFmtId="0" fontId="8" fillId="2" borderId="7" xfId="0" applyFont="1" applyFill="1" applyBorder="1" applyAlignment="1">
      <alignment horizontal="center" vertical="center" wrapText="1"/>
    </xf>
    <xf numFmtId="0" fontId="2" fillId="9" borderId="7" xfId="0" applyFont="1" applyFill="1" applyBorder="1" applyAlignment="1">
      <alignment horizontal="center" vertical="center"/>
    </xf>
    <xf numFmtId="166" fontId="8" fillId="2" borderId="7" xfId="0" applyNumberFormat="1" applyFont="1" applyFill="1" applyBorder="1" applyAlignment="1">
      <alignment horizontal="center" vertical="center"/>
    </xf>
    <xf numFmtId="166" fontId="2" fillId="0" borderId="7" xfId="0" applyNumberFormat="1" applyFont="1" applyFill="1" applyBorder="1"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6" fontId="2" fillId="0" borderId="1" xfId="0" applyNumberFormat="1" applyFont="1" applyBorder="1" applyAlignment="1">
      <alignment horizontal="center" vertical="center"/>
    </xf>
    <xf numFmtId="166"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7" fontId="2" fillId="0" borderId="1" xfId="0" applyNumberFormat="1" applyFont="1" applyBorder="1" applyAlignment="1">
      <alignment horizontal="center" vertical="center"/>
    </xf>
    <xf numFmtId="168" fontId="2" fillId="0" borderId="1" xfId="0" applyNumberFormat="1" applyFont="1" applyBorder="1" applyAlignment="1">
      <alignment horizontal="center" vertical="center"/>
    </xf>
    <xf numFmtId="49" fontId="2" fillId="8" borderId="1" xfId="0" applyNumberFormat="1" applyFont="1" applyFill="1" applyBorder="1" applyAlignment="1">
      <alignment horizontal="center" vertical="center"/>
    </xf>
    <xf numFmtId="49" fontId="2" fillId="9" borderId="1" xfId="0" applyNumberFormat="1" applyFont="1" applyFill="1" applyBorder="1" applyAlignment="1">
      <alignment horizontal="center" vertical="center"/>
    </xf>
    <xf numFmtId="0" fontId="8" fillId="0" borderId="0" xfId="0" applyFont="1" applyAlignment="1">
      <alignment horizontal="center" vertical="center"/>
    </xf>
    <xf numFmtId="0" fontId="8" fillId="0" borderId="0" xfId="0" applyFont="1" applyAlignment="1">
      <alignment horizontal="center" vertical="center" wrapText="1"/>
    </xf>
    <xf numFmtId="0" fontId="29" fillId="2" borderId="7" xfId="0" applyFont="1" applyFill="1" applyBorder="1" applyAlignment="1">
      <alignment horizontal="left" vertical="center"/>
    </xf>
    <xf numFmtId="0" fontId="29" fillId="0" borderId="0" xfId="0" applyFont="1" applyAlignment="1">
      <alignment horizontal="left" vertical="center"/>
    </xf>
    <xf numFmtId="166" fontId="2" fillId="0" borderId="0" xfId="0" applyNumberFormat="1" applyFont="1" applyAlignment="1">
      <alignment horizontal="center" vertical="center"/>
    </xf>
    <xf numFmtId="49" fontId="2" fillId="0" borderId="7" xfId="0" applyNumberFormat="1" applyFont="1" applyFill="1" applyBorder="1" applyAlignment="1">
      <alignment horizontal="center" vertical="center"/>
    </xf>
    <xf numFmtId="49" fontId="2" fillId="0" borderId="7" xfId="0" applyNumberFormat="1" applyFont="1" applyFill="1" applyBorder="1" applyAlignment="1">
      <alignment horizontal="left" vertical="center"/>
    </xf>
    <xf numFmtId="49" fontId="2" fillId="8" borderId="7" xfId="0" applyNumberFormat="1" applyFont="1" applyFill="1" applyBorder="1" applyAlignment="1">
      <alignment horizontal="center" vertical="center"/>
    </xf>
    <xf numFmtId="166" fontId="2" fillId="8" borderId="7" xfId="0" applyNumberFormat="1" applyFont="1" applyFill="1" applyBorder="1" applyAlignment="1">
      <alignment horizontal="center" vertical="center"/>
    </xf>
    <xf numFmtId="166" fontId="2" fillId="9" borderId="7" xfId="0" applyNumberFormat="1" applyFont="1" applyFill="1" applyBorder="1" applyAlignment="1">
      <alignment horizontal="center" vertical="center"/>
    </xf>
    <xf numFmtId="0" fontId="2" fillId="0" borderId="5" xfId="0" applyFont="1" applyFill="1" applyBorder="1" applyAlignment="1">
      <alignment horizontal="center" vertical="center" wrapText="1"/>
    </xf>
    <xf numFmtId="165"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0" fontId="2" fillId="0" borderId="5" xfId="0" applyFont="1" applyFill="1" applyBorder="1" applyAlignment="1">
      <alignment horizontal="right" vertical="center" wrapText="1"/>
    </xf>
    <xf numFmtId="167" fontId="8"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0" xfId="0" applyFont="1"/>
    <xf numFmtId="0" fontId="3" fillId="3" borderId="0" xfId="1" applyFont="1" applyFill="1"/>
    <xf numFmtId="0" fontId="2" fillId="0" borderId="0" xfId="0" applyFont="1"/>
    <xf numFmtId="0" fontId="2" fillId="7" borderId="2" xfId="0" applyFont="1" applyFill="1" applyBorder="1" applyAlignment="1">
      <alignment horizontal="center" vertical="center"/>
    </xf>
    <xf numFmtId="0" fontId="18" fillId="3" borderId="0" xfId="1" applyFont="1" applyFill="1"/>
    <xf numFmtId="0" fontId="8" fillId="2" borderId="2" xfId="0" applyFont="1" applyFill="1" applyBorder="1" applyAlignment="1">
      <alignment horizontal="center"/>
    </xf>
    <xf numFmtId="0" fontId="8" fillId="2" borderId="3" xfId="0" applyFont="1" applyFill="1" applyBorder="1" applyAlignment="1">
      <alignment horizontal="center"/>
    </xf>
    <xf numFmtId="0" fontId="18" fillId="3" borderId="0" xfId="1" applyFont="1" applyFill="1" applyAlignment="1">
      <alignment horizontal="left"/>
    </xf>
    <xf numFmtId="0" fontId="8" fillId="3" borderId="0" xfId="0" applyFont="1" applyFill="1" applyAlignment="1">
      <alignment horizontal="left"/>
    </xf>
    <xf numFmtId="0" fontId="4" fillId="3" borderId="2" xfId="0" applyFont="1" applyFill="1" applyBorder="1" applyAlignment="1">
      <alignment horizontal="left" vertical="center"/>
    </xf>
    <xf numFmtId="49" fontId="20" fillId="0" borderId="4" xfId="0" applyNumberFormat="1" applyFont="1" applyFill="1" applyBorder="1" applyAlignment="1">
      <alignment horizontal="left" vertical="top" wrapText="1"/>
    </xf>
    <xf numFmtId="0" fontId="7" fillId="3" borderId="4" xfId="0"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49" fontId="11" fillId="0" borderId="4" xfId="0" applyNumberFormat="1" applyFont="1" applyBorder="1" applyAlignment="1">
      <alignment vertical="top" wrapText="1"/>
    </xf>
    <xf numFmtId="49" fontId="13" fillId="0" borderId="4" xfId="0" applyNumberFormat="1" applyFont="1" applyBorder="1" applyAlignment="1">
      <alignment vertical="top" wrapText="1"/>
    </xf>
    <xf numFmtId="0" fontId="14" fillId="5" borderId="4" xfId="0" applyFont="1" applyFill="1" applyBorder="1" applyAlignment="1">
      <alignment horizontal="center" vertical="top" wrapText="1"/>
    </xf>
    <xf numFmtId="0" fontId="15" fillId="3" borderId="4" xfId="0" applyFont="1" applyFill="1" applyBorder="1" applyAlignment="1">
      <alignment horizontal="left" vertical="top" wrapText="1"/>
    </xf>
    <xf numFmtId="0" fontId="11" fillId="3" borderId="4" xfId="0" applyFont="1" applyFill="1" applyBorder="1" applyAlignment="1">
      <alignment vertical="top"/>
    </xf>
    <xf numFmtId="49" fontId="22" fillId="3" borderId="4" xfId="0" applyNumberFormat="1"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0" fontId="8" fillId="2" borderId="7" xfId="0" applyFont="1" applyFill="1" applyBorder="1" applyAlignment="1">
      <alignment horizontal="center" vertical="center" wrapText="1"/>
    </xf>
    <xf numFmtId="0" fontId="8" fillId="2" borderId="6" xfId="0" applyFont="1" applyFill="1" applyBorder="1" applyAlignment="1">
      <alignment horizontal="center" vertical="center"/>
    </xf>
    <xf numFmtId="0" fontId="8" fillId="2" borderId="1" xfId="0" applyFont="1" applyFill="1" applyBorder="1" applyAlignment="1">
      <alignment horizontal="center" vertical="center" wrapText="1"/>
    </xf>
    <xf numFmtId="0" fontId="29" fillId="2" borderId="7" xfId="0" applyFont="1" applyFill="1" applyBorder="1" applyAlignment="1">
      <alignment horizontal="left" vertical="center"/>
    </xf>
    <xf numFmtId="0" fontId="8" fillId="2" borderId="7" xfId="0" applyFont="1" applyFill="1" applyBorder="1" applyAlignment="1">
      <alignment horizontal="center" vertical="center"/>
    </xf>
    <xf numFmtId="0" fontId="8" fillId="2" borderId="8" xfId="0" applyFont="1" applyFill="1" applyBorder="1" applyAlignment="1">
      <alignment horizontal="center" vertical="center" wrapText="1"/>
    </xf>
    <xf numFmtId="0" fontId="8" fillId="2" borderId="9"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7" xfId="0" applyFont="1" applyFill="1" applyBorder="1" applyAlignment="1">
      <alignment horizontal="left" vertical="center"/>
    </xf>
    <xf numFmtId="0" fontId="2" fillId="2" borderId="1" xfId="0" applyFont="1" applyFill="1" applyBorder="1" applyAlignment="1">
      <alignment horizontal="left" vertical="center"/>
    </xf>
    <xf numFmtId="0" fontId="8" fillId="2" borderId="1" xfId="0" applyFont="1" applyFill="1" applyBorder="1" applyAlignment="1">
      <alignment horizontal="center" vertical="center"/>
    </xf>
    <xf numFmtId="0" fontId="27" fillId="2" borderId="7"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5136-4EFB-B254-E7C91965B528}"/>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5136-4EFB-B254-E7C91965B528}"/>
            </c:ext>
          </c:extLst>
        </c:ser>
        <c:dLbls>
          <c:showLegendKey val="0"/>
          <c:showVal val="0"/>
          <c:showCatName val="0"/>
          <c:showSerName val="0"/>
          <c:showPercent val="0"/>
          <c:showBubbleSize val="0"/>
        </c:dLbls>
        <c:axId val="281339664"/>
        <c:axId val="281341960"/>
      </c:scatterChart>
      <c:valAx>
        <c:axId val="2813396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41960"/>
        <c:crossesAt val="0"/>
        <c:crossBetween val="midCat"/>
      </c:valAx>
      <c:valAx>
        <c:axId val="28134196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96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77C-4BE2-AC67-D83BCE9161BD}"/>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77C-4BE2-AC67-D83BCE9161BD}"/>
            </c:ext>
          </c:extLst>
        </c:ser>
        <c:dLbls>
          <c:showLegendKey val="0"/>
          <c:showVal val="0"/>
          <c:showCatName val="0"/>
          <c:showSerName val="0"/>
          <c:showPercent val="0"/>
          <c:showBubbleSize val="0"/>
        </c:dLbls>
        <c:axId val="281336712"/>
        <c:axId val="281339992"/>
      </c:scatterChart>
      <c:valAx>
        <c:axId val="2813367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39992"/>
        <c:crossesAt val="0"/>
        <c:crossBetween val="midCat"/>
      </c:valAx>
      <c:valAx>
        <c:axId val="28133999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67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97304040"/>
        <c:axId val="497311584"/>
      </c:scatterChart>
      <c:valAx>
        <c:axId val="497304040"/>
        <c:scaling>
          <c:orientation val="minMax"/>
          <c:max val="510.77507487763899"/>
          <c:min val="-510.7750748776389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97311584"/>
        <c:crosses val="autoZero"/>
        <c:crossBetween val="midCat"/>
      </c:valAx>
      <c:valAx>
        <c:axId val="497311584"/>
        <c:scaling>
          <c:orientation val="minMax"/>
          <c:max val="373.5042735042735"/>
          <c:min val="-373.5042735042735"/>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97304040"/>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114EF1F-9E76-4394-8D58-76A227A6E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0D532F8-3AE7-4BBF-A75D-8F9AC61C69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D043DB89-0B6C-4648-99D4-631CE75651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FB9B0AB3-5221-46FE-86D7-FEA6CBC55B4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1DA09C8B-BD38-4F58-AF91-C5416CD6B8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A57D9A27-0D11-4A9F-A388-51837B6E46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946A840A-BB3C-4DC7-9DB0-9733E42EB80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3" name="NDMHelpFormula_006" descr="M_x(λ) = M_{x,0} + λ·M_{x,base};    M_y(λ) = M_{y,0} + λ·M_{y,base}">
          <a:extLst>
            <a:ext uri="{FF2B5EF4-FFF2-40B4-BE49-F238E27FC236}">
              <a16:creationId xmlns:a16="http://schemas.microsoft.com/office/drawing/2014/main" id="{8BF5826B-571D-4DA5-A381-46C4E450DBE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417F5104-FA92-4E34-A961-D32DEBBB34E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87338FA7-691A-49D1-AF8A-2426E47A9D8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068F13EC-9537-460D-8A9D-47C28AE1303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B35FF20E-2A38-40A3-8106-AB51C2FEE08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21CC0450-3E8F-4824-A7BB-CD5871E22E0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CA1AA18A-C8CC-4475-A26D-AB367CC2FB2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5C89A7DE-8ED5-45C2-854F-78A98A19953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44101B57-FD15-4711-AB01-2FA808F18E9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2BDBBFE5-51C8-4B2E-867E-C4F0C8A4D80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8EAC184A-FF6A-4536-B4F7-3763B95FE57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2DD3D2DC-7F66-4DAE-880B-29FF0C1D947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85CBD5B0-5466-4B93-8140-6E6F9C49D21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A1CD6AF6-E1EC-476B-BE00-55595A9A931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9F1E442E-74A5-4244-BC29-3FA35B2B30D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669CE4DA-33FA-4846-9FE4-09B282BC15E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520C50F6-4F69-403A-A2F8-2BE79563B7A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8C533AA0-5078-4B32-868B-7ADC1A633C8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77ACDAED-4D72-4E99-89E6-D6A165E8E77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971F1C36-596A-4A00-B04C-007E4CDC272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950CC1C1-947A-42D9-AEB0-3E864D1A5D4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C1635399-2D22-475B-9246-5A8A5BF91CFF}"/>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CAF14FF2-5003-4C82-9ACD-7A13FB439BA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6D3DCBB9-6EA8-496B-B831-5966BA988B7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D6DDABA4-12B2-4A93-B7DF-C82BBA7B2F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CB56E384-9F13-4AE4-B195-58D3E1E77C8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FBACCE1D-9B42-40DC-A539-D751F8050B6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C87B9CAB-7032-4266-A3C3-88B728A90D3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92B3068C-FC4B-41FF-B61A-0F0DBA35C740}"/>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694D1FA1-C0F4-4DC7-8250-90E1A6CDCB4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AE19B7AA-8B45-4868-A485-E0C964D3C7E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7CFD9862-3207-4A6A-9A63-A4195E69143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9D95EAC-BD66-4075-9405-DBD20275212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F590F76B-7755-4A77-9FF0-F892DAF90C3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22ECBB43-CAF9-4EA7-8D4C-B64CBA7766F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4CE18377-2FC4-4861-B0CA-EC001A4A9B9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21950419-9340-45C9-A199-07C57B83703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537C9BC2-0D39-42B2-BB75-B7A4DD5FDB3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9D789EEA-4A43-4CE8-A3C8-BF828FE1536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659203AA-43B4-4CB1-BDAC-5518655AA26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A60DAF2-2CFB-4AB4-A81C-408494ECFDC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BB445912-4FC7-47AA-A6B7-758C8B816EA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58985E03-33D1-49AB-89C2-E0094F72AD4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BBB4AEB3-6064-4EA0-8584-EC3324B3204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5E80ECD5-ED9D-4B92-8BC7-FFA4161B7F8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32B45896-43E6-4AB3-9684-87D2B80C888B}"/>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89BCEE03-886B-4877-9332-622C93EDB15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F69EB6F2-B9D2-4749-AC4F-7F7C491741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A0489AFF-A74F-4A5C-B977-2E2230C134E9}"/>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D99BC759-3A3C-42CD-8427-913F18194B9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A92A49DA-0067-4AE5-85E2-41AE1F3ABF9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794FD062-A0FE-4855-98C1-7A6BD688D33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65CF6F02-609D-45D0-B48B-E68AE36D5E8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6FB55354-5F86-4292-8C59-E0B1045FC80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A928DC51-8ADE-4682-B49E-0B129CE13CD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B2554632-D0BF-4331-9690-40E4789011D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228215B3-F1B1-458E-B0E9-A0864FACF79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BF2E576D-9525-4302-8C81-D209C2B8EF50}"/>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CE0385A-C03E-4403-B48E-2439549A05E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C9D8AACF-0CDD-415F-AE7E-9C5B746A152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8917CC1B-29FD-4710-8C24-D702336814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27FD9604-6F25-449A-B715-F819141D314F}"/>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EF22183A-453D-4C68-BA46-D5BFDABE393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E12E2913-4101-4BEA-B5BB-D6DD5DBACDE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9EC33850-1E25-4C1C-978D-BE64136B9B4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1973A7B4-9DC9-4644-A016-615E27D12CD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627266AB-CD3B-47DE-B804-EB920643229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2FA39858-1D16-4C93-9EF8-715E1C1EE2A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F4B70A8B-A703-43A0-AA8A-16EDEA0B36B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E0C8B363-7663-4625-9551-0CD5017BF4D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331F0580-196B-4326-BC80-4B46D1CB46B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CA95C2FA-96DC-4AB1-9BE1-955F0383D7BD}"/>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7DF4BE4-4758-401E-AAC6-C031A7DE1E4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B773F423-27F7-409D-8EDB-5FAAAF52CDE2}"/>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D1744DE-336A-4951-ADF4-31425C5071BE}"/>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D699031-7083-4E82-A3B4-2D88B30F84A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8F34FC6-8816-4979-9F62-18937384A0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0.24399</cdr:x>
      <cdr:y>0.74815</cdr:y>
    </cdr:from>
    <cdr:to>
      <cdr:x>0.27073</cdr:x>
      <cdr:y>0.78875</cdr:y>
    </cdr:to>
    <cdr:sp macro="" textlink="">
      <cdr:nvSpPr>
        <cdr:cNvPr id="2171" name="NDMPlot_ElementConcrete1">
          <a:extLst xmlns:a="http://schemas.openxmlformats.org/drawingml/2006/main">
            <a:ext uri="{FF2B5EF4-FFF2-40B4-BE49-F238E27FC236}">
              <a16:creationId xmlns:a16="http://schemas.microsoft.com/office/drawing/2014/main" id="{B1CF8864-FCB1-49DE-8F30-02D0765EDF16}"/>
            </a:ext>
          </a:extLst>
        </cdr:cNvPr>
        <cdr:cNvSpPr/>
      </cdr:nvSpPr>
      <cdr:spPr>
        <a:xfrm xmlns:a="http://schemas.openxmlformats.org/drawingml/2006/main">
          <a:off x="2540940" y="5130781"/>
          <a:ext cx="278479" cy="2784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0.74815</cdr:y>
    </cdr:from>
    <cdr:to>
      <cdr:x>0.30893</cdr:x>
      <cdr:y>0.78875</cdr:y>
    </cdr:to>
    <cdr:sp macro="" textlink="">
      <cdr:nvSpPr>
        <cdr:cNvPr id="2172" name="NDMPlot_ElementConcrete2">
          <a:extLst xmlns:a="http://schemas.openxmlformats.org/drawingml/2006/main">
            <a:ext uri="{FF2B5EF4-FFF2-40B4-BE49-F238E27FC236}">
              <a16:creationId xmlns:a16="http://schemas.microsoft.com/office/drawing/2014/main" id="{3E8EE0B4-A538-43D4-819E-E9B14F47E0F6}"/>
            </a:ext>
          </a:extLst>
        </cdr:cNvPr>
        <cdr:cNvSpPr/>
      </cdr:nvSpPr>
      <cdr:spPr>
        <a:xfrm xmlns:a="http://schemas.openxmlformats.org/drawingml/2006/main">
          <a:off x="2938767" y="5130781"/>
          <a:ext cx="278479" cy="278479"/>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0.74815</cdr:y>
    </cdr:from>
    <cdr:to>
      <cdr:x>0.34714</cdr:x>
      <cdr:y>0.78875</cdr:y>
    </cdr:to>
    <cdr:sp macro="" textlink="">
      <cdr:nvSpPr>
        <cdr:cNvPr id="2173" name="NDMPlot_ElementConcrete3">
          <a:extLst xmlns:a="http://schemas.openxmlformats.org/drawingml/2006/main">
            <a:ext uri="{FF2B5EF4-FFF2-40B4-BE49-F238E27FC236}">
              <a16:creationId xmlns:a16="http://schemas.microsoft.com/office/drawing/2014/main" id="{42F2B8ED-0CCB-41F2-8855-10B6CF3A6073}"/>
            </a:ext>
          </a:extLst>
        </cdr:cNvPr>
        <cdr:cNvSpPr/>
      </cdr:nvSpPr>
      <cdr:spPr>
        <a:xfrm xmlns:a="http://schemas.openxmlformats.org/drawingml/2006/main">
          <a:off x="3336594" y="5130781"/>
          <a:ext cx="278478" cy="278479"/>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0.74815</cdr:y>
    </cdr:from>
    <cdr:to>
      <cdr:x>0.38534</cdr:x>
      <cdr:y>0.78875</cdr:y>
    </cdr:to>
    <cdr:sp macro="" textlink="">
      <cdr:nvSpPr>
        <cdr:cNvPr id="2174" name="NDMPlot_ElementConcrete4">
          <a:extLst xmlns:a="http://schemas.openxmlformats.org/drawingml/2006/main">
            <a:ext uri="{FF2B5EF4-FFF2-40B4-BE49-F238E27FC236}">
              <a16:creationId xmlns:a16="http://schemas.microsoft.com/office/drawing/2014/main" id="{731ACADD-3648-433E-9C83-5A8A492E88A6}"/>
            </a:ext>
          </a:extLst>
        </cdr:cNvPr>
        <cdr:cNvSpPr/>
      </cdr:nvSpPr>
      <cdr:spPr>
        <a:xfrm xmlns:a="http://schemas.openxmlformats.org/drawingml/2006/main">
          <a:off x="3734421" y="5130781"/>
          <a:ext cx="278478" cy="278479"/>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0.74815</cdr:y>
    </cdr:from>
    <cdr:to>
      <cdr:x>0.42354</cdr:x>
      <cdr:y>0.78875</cdr:y>
    </cdr:to>
    <cdr:sp macro="" textlink="">
      <cdr:nvSpPr>
        <cdr:cNvPr id="2175" name="NDMPlot_ElementConcrete5">
          <a:extLst xmlns:a="http://schemas.openxmlformats.org/drawingml/2006/main">
            <a:ext uri="{FF2B5EF4-FFF2-40B4-BE49-F238E27FC236}">
              <a16:creationId xmlns:a16="http://schemas.microsoft.com/office/drawing/2014/main" id="{B2A2AB86-BC08-4873-B073-7A96122AFFB2}"/>
            </a:ext>
          </a:extLst>
        </cdr:cNvPr>
        <cdr:cNvSpPr/>
      </cdr:nvSpPr>
      <cdr:spPr>
        <a:xfrm xmlns:a="http://schemas.openxmlformats.org/drawingml/2006/main">
          <a:off x="4132247" y="5130781"/>
          <a:ext cx="278479" cy="278479"/>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0.74815</cdr:y>
    </cdr:from>
    <cdr:to>
      <cdr:x>0.46174</cdr:x>
      <cdr:y>0.78875</cdr:y>
    </cdr:to>
    <cdr:sp macro="" textlink="">
      <cdr:nvSpPr>
        <cdr:cNvPr id="2176" name="NDMPlot_ElementConcrete6">
          <a:extLst xmlns:a="http://schemas.openxmlformats.org/drawingml/2006/main">
            <a:ext uri="{FF2B5EF4-FFF2-40B4-BE49-F238E27FC236}">
              <a16:creationId xmlns:a16="http://schemas.microsoft.com/office/drawing/2014/main" id="{0CAD2E10-D1EF-423F-86B9-6876A71CE622}"/>
            </a:ext>
          </a:extLst>
        </cdr:cNvPr>
        <cdr:cNvSpPr/>
      </cdr:nvSpPr>
      <cdr:spPr>
        <a:xfrm xmlns:a="http://schemas.openxmlformats.org/drawingml/2006/main">
          <a:off x="4530074" y="5130781"/>
          <a:ext cx="278479" cy="278479"/>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0.74815</cdr:y>
    </cdr:from>
    <cdr:to>
      <cdr:x>0.49994</cdr:x>
      <cdr:y>0.78875</cdr:y>
    </cdr:to>
    <cdr:sp macro="" textlink="">
      <cdr:nvSpPr>
        <cdr:cNvPr id="2177" name="NDMPlot_ElementConcrete7">
          <a:extLst xmlns:a="http://schemas.openxmlformats.org/drawingml/2006/main">
            <a:ext uri="{FF2B5EF4-FFF2-40B4-BE49-F238E27FC236}">
              <a16:creationId xmlns:a16="http://schemas.microsoft.com/office/drawing/2014/main" id="{49BAF91C-7E74-4ED9-A890-BCF46D1A1F7F}"/>
            </a:ext>
          </a:extLst>
        </cdr:cNvPr>
        <cdr:cNvSpPr/>
      </cdr:nvSpPr>
      <cdr:spPr>
        <a:xfrm xmlns:a="http://schemas.openxmlformats.org/drawingml/2006/main">
          <a:off x="4927901" y="5130781"/>
          <a:ext cx="278478" cy="278479"/>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0.74815</cdr:y>
    </cdr:from>
    <cdr:to>
      <cdr:x>0.53814</cdr:x>
      <cdr:y>0.78875</cdr:y>
    </cdr:to>
    <cdr:sp macro="" textlink="">
      <cdr:nvSpPr>
        <cdr:cNvPr id="2178" name="NDMPlot_ElementConcrete8">
          <a:extLst xmlns:a="http://schemas.openxmlformats.org/drawingml/2006/main">
            <a:ext uri="{FF2B5EF4-FFF2-40B4-BE49-F238E27FC236}">
              <a16:creationId xmlns:a16="http://schemas.microsoft.com/office/drawing/2014/main" id="{085B0FA2-B161-4283-960B-0B5192F94A45}"/>
            </a:ext>
          </a:extLst>
        </cdr:cNvPr>
        <cdr:cNvSpPr/>
      </cdr:nvSpPr>
      <cdr:spPr>
        <a:xfrm xmlns:a="http://schemas.openxmlformats.org/drawingml/2006/main">
          <a:off x="5325728" y="5130781"/>
          <a:ext cx="278478" cy="278479"/>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0.74815</cdr:y>
    </cdr:from>
    <cdr:to>
      <cdr:x>0.57634</cdr:x>
      <cdr:y>0.78875</cdr:y>
    </cdr:to>
    <cdr:sp macro="" textlink="">
      <cdr:nvSpPr>
        <cdr:cNvPr id="2179" name="NDMPlot_ElementConcrete9">
          <a:extLst xmlns:a="http://schemas.openxmlformats.org/drawingml/2006/main">
            <a:ext uri="{FF2B5EF4-FFF2-40B4-BE49-F238E27FC236}">
              <a16:creationId xmlns:a16="http://schemas.microsoft.com/office/drawing/2014/main" id="{C965B1C2-D50C-417C-9090-4C29CE99DFDF}"/>
            </a:ext>
          </a:extLst>
        </cdr:cNvPr>
        <cdr:cNvSpPr/>
      </cdr:nvSpPr>
      <cdr:spPr>
        <a:xfrm xmlns:a="http://schemas.openxmlformats.org/drawingml/2006/main">
          <a:off x="5723555" y="5130781"/>
          <a:ext cx="278478" cy="278479"/>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0.74815</cdr:y>
    </cdr:from>
    <cdr:to>
      <cdr:x>0.61454</cdr:x>
      <cdr:y>0.78875</cdr:y>
    </cdr:to>
    <cdr:sp macro="" textlink="">
      <cdr:nvSpPr>
        <cdr:cNvPr id="2180" name="NDMPlot_ElementConcrete10">
          <a:extLst xmlns:a="http://schemas.openxmlformats.org/drawingml/2006/main">
            <a:ext uri="{FF2B5EF4-FFF2-40B4-BE49-F238E27FC236}">
              <a16:creationId xmlns:a16="http://schemas.microsoft.com/office/drawing/2014/main" id="{940F1414-3173-43F6-B165-334B9E7558C3}"/>
            </a:ext>
          </a:extLst>
        </cdr:cNvPr>
        <cdr:cNvSpPr/>
      </cdr:nvSpPr>
      <cdr:spPr>
        <a:xfrm xmlns:a="http://schemas.openxmlformats.org/drawingml/2006/main">
          <a:off x="6121381" y="5130781"/>
          <a:ext cx="278479" cy="278479"/>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0.69014</cdr:y>
    </cdr:from>
    <cdr:to>
      <cdr:x>0.27073</cdr:x>
      <cdr:y>0.73074</cdr:y>
    </cdr:to>
    <cdr:sp macro="" textlink="">
      <cdr:nvSpPr>
        <cdr:cNvPr id="2181" name="NDMPlot_ElementConcrete11">
          <a:extLst xmlns:a="http://schemas.openxmlformats.org/drawingml/2006/main">
            <a:ext uri="{FF2B5EF4-FFF2-40B4-BE49-F238E27FC236}">
              <a16:creationId xmlns:a16="http://schemas.microsoft.com/office/drawing/2014/main" id="{5CD84BC6-D0B1-42DD-8A35-5E8E4C5FDFE9}"/>
            </a:ext>
          </a:extLst>
        </cdr:cNvPr>
        <cdr:cNvSpPr/>
      </cdr:nvSpPr>
      <cdr:spPr>
        <a:xfrm xmlns:a="http://schemas.openxmlformats.org/drawingml/2006/main">
          <a:off x="2540940" y="4732955"/>
          <a:ext cx="278479" cy="278478"/>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0.69014</cdr:y>
    </cdr:from>
    <cdr:to>
      <cdr:x>0.30893</cdr:x>
      <cdr:y>0.73074</cdr:y>
    </cdr:to>
    <cdr:sp macro="" textlink="">
      <cdr:nvSpPr>
        <cdr:cNvPr id="2182" name="NDMPlot_ElementConcrete12">
          <a:extLst xmlns:a="http://schemas.openxmlformats.org/drawingml/2006/main">
            <a:ext uri="{FF2B5EF4-FFF2-40B4-BE49-F238E27FC236}">
              <a16:creationId xmlns:a16="http://schemas.microsoft.com/office/drawing/2014/main" id="{D236927C-4780-45BC-9E08-2377F332FD8E}"/>
            </a:ext>
          </a:extLst>
        </cdr:cNvPr>
        <cdr:cNvSpPr/>
      </cdr:nvSpPr>
      <cdr:spPr>
        <a:xfrm xmlns:a="http://schemas.openxmlformats.org/drawingml/2006/main">
          <a:off x="2938767" y="4732955"/>
          <a:ext cx="278479" cy="278478"/>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0.69014</cdr:y>
    </cdr:from>
    <cdr:to>
      <cdr:x>0.34714</cdr:x>
      <cdr:y>0.73074</cdr:y>
    </cdr:to>
    <cdr:sp macro="" textlink="">
      <cdr:nvSpPr>
        <cdr:cNvPr id="2183" name="NDMPlot_ElementConcrete13">
          <a:extLst xmlns:a="http://schemas.openxmlformats.org/drawingml/2006/main">
            <a:ext uri="{FF2B5EF4-FFF2-40B4-BE49-F238E27FC236}">
              <a16:creationId xmlns:a16="http://schemas.microsoft.com/office/drawing/2014/main" id="{EEAA72BA-A0EF-4BEF-8E08-A6BF3B8A69AB}"/>
            </a:ext>
          </a:extLst>
        </cdr:cNvPr>
        <cdr:cNvSpPr/>
      </cdr:nvSpPr>
      <cdr:spPr>
        <a:xfrm xmlns:a="http://schemas.openxmlformats.org/drawingml/2006/main">
          <a:off x="3336594" y="4732955"/>
          <a:ext cx="278478" cy="278478"/>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0.69014</cdr:y>
    </cdr:from>
    <cdr:to>
      <cdr:x>0.38534</cdr:x>
      <cdr:y>0.73074</cdr:y>
    </cdr:to>
    <cdr:sp macro="" textlink="">
      <cdr:nvSpPr>
        <cdr:cNvPr id="2184" name="NDMPlot_ElementConcrete14">
          <a:extLst xmlns:a="http://schemas.openxmlformats.org/drawingml/2006/main">
            <a:ext uri="{FF2B5EF4-FFF2-40B4-BE49-F238E27FC236}">
              <a16:creationId xmlns:a16="http://schemas.microsoft.com/office/drawing/2014/main" id="{5F73F0D0-EFA2-440F-BF76-452D4AE00A1F}"/>
            </a:ext>
          </a:extLst>
        </cdr:cNvPr>
        <cdr:cNvSpPr/>
      </cdr:nvSpPr>
      <cdr:spPr>
        <a:xfrm xmlns:a="http://schemas.openxmlformats.org/drawingml/2006/main">
          <a:off x="3734421" y="4732955"/>
          <a:ext cx="278478" cy="278478"/>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0.69014</cdr:y>
    </cdr:from>
    <cdr:to>
      <cdr:x>0.42354</cdr:x>
      <cdr:y>0.73074</cdr:y>
    </cdr:to>
    <cdr:sp macro="" textlink="">
      <cdr:nvSpPr>
        <cdr:cNvPr id="2185" name="NDMPlot_ElementConcrete15">
          <a:extLst xmlns:a="http://schemas.openxmlformats.org/drawingml/2006/main">
            <a:ext uri="{FF2B5EF4-FFF2-40B4-BE49-F238E27FC236}">
              <a16:creationId xmlns:a16="http://schemas.microsoft.com/office/drawing/2014/main" id="{D9806EAB-3D59-4E0B-9529-91948098EBC8}"/>
            </a:ext>
          </a:extLst>
        </cdr:cNvPr>
        <cdr:cNvSpPr/>
      </cdr:nvSpPr>
      <cdr:spPr>
        <a:xfrm xmlns:a="http://schemas.openxmlformats.org/drawingml/2006/main">
          <a:off x="4132247" y="4732955"/>
          <a:ext cx="278479" cy="278478"/>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0.69014</cdr:y>
    </cdr:from>
    <cdr:to>
      <cdr:x>0.46174</cdr:x>
      <cdr:y>0.73074</cdr:y>
    </cdr:to>
    <cdr:sp macro="" textlink="">
      <cdr:nvSpPr>
        <cdr:cNvPr id="2186" name="NDMPlot_ElementConcrete16">
          <a:extLst xmlns:a="http://schemas.openxmlformats.org/drawingml/2006/main">
            <a:ext uri="{FF2B5EF4-FFF2-40B4-BE49-F238E27FC236}">
              <a16:creationId xmlns:a16="http://schemas.microsoft.com/office/drawing/2014/main" id="{82A9CA31-6E2E-4E42-81E2-3CAA6FEF8ABB}"/>
            </a:ext>
          </a:extLst>
        </cdr:cNvPr>
        <cdr:cNvSpPr/>
      </cdr:nvSpPr>
      <cdr:spPr>
        <a:xfrm xmlns:a="http://schemas.openxmlformats.org/drawingml/2006/main">
          <a:off x="4530074" y="4732955"/>
          <a:ext cx="278479" cy="278478"/>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0.69014</cdr:y>
    </cdr:from>
    <cdr:to>
      <cdr:x>0.49994</cdr:x>
      <cdr:y>0.73074</cdr:y>
    </cdr:to>
    <cdr:sp macro="" textlink="">
      <cdr:nvSpPr>
        <cdr:cNvPr id="2187" name="NDMPlot_ElementConcrete17">
          <a:extLst xmlns:a="http://schemas.openxmlformats.org/drawingml/2006/main">
            <a:ext uri="{FF2B5EF4-FFF2-40B4-BE49-F238E27FC236}">
              <a16:creationId xmlns:a16="http://schemas.microsoft.com/office/drawing/2014/main" id="{DBDAD631-1C3D-4A13-A60A-F7972E62D3A4}"/>
            </a:ext>
          </a:extLst>
        </cdr:cNvPr>
        <cdr:cNvSpPr/>
      </cdr:nvSpPr>
      <cdr:spPr>
        <a:xfrm xmlns:a="http://schemas.openxmlformats.org/drawingml/2006/main">
          <a:off x="4927901" y="4732955"/>
          <a:ext cx="278478" cy="278478"/>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0.69014</cdr:y>
    </cdr:from>
    <cdr:to>
      <cdr:x>0.53814</cdr:x>
      <cdr:y>0.73074</cdr:y>
    </cdr:to>
    <cdr:sp macro="" textlink="">
      <cdr:nvSpPr>
        <cdr:cNvPr id="2188" name="NDMPlot_ElementConcrete18">
          <a:extLst xmlns:a="http://schemas.openxmlformats.org/drawingml/2006/main">
            <a:ext uri="{FF2B5EF4-FFF2-40B4-BE49-F238E27FC236}">
              <a16:creationId xmlns:a16="http://schemas.microsoft.com/office/drawing/2014/main" id="{442D8AE9-E9B5-4D57-9F2D-A1E17A96CBDF}"/>
            </a:ext>
          </a:extLst>
        </cdr:cNvPr>
        <cdr:cNvSpPr/>
      </cdr:nvSpPr>
      <cdr:spPr>
        <a:xfrm xmlns:a="http://schemas.openxmlformats.org/drawingml/2006/main">
          <a:off x="5325728" y="4732955"/>
          <a:ext cx="278478" cy="278478"/>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0.69014</cdr:y>
    </cdr:from>
    <cdr:to>
      <cdr:x>0.57634</cdr:x>
      <cdr:y>0.73074</cdr:y>
    </cdr:to>
    <cdr:sp macro="" textlink="">
      <cdr:nvSpPr>
        <cdr:cNvPr id="2189" name="NDMPlot_ElementConcrete19">
          <a:extLst xmlns:a="http://schemas.openxmlformats.org/drawingml/2006/main">
            <a:ext uri="{FF2B5EF4-FFF2-40B4-BE49-F238E27FC236}">
              <a16:creationId xmlns:a16="http://schemas.microsoft.com/office/drawing/2014/main" id="{A2386237-65F3-442C-B619-0421A8D4D536}"/>
            </a:ext>
          </a:extLst>
        </cdr:cNvPr>
        <cdr:cNvSpPr/>
      </cdr:nvSpPr>
      <cdr:spPr>
        <a:xfrm xmlns:a="http://schemas.openxmlformats.org/drawingml/2006/main">
          <a:off x="5723555" y="4732955"/>
          <a:ext cx="278478" cy="278478"/>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0.69014</cdr:y>
    </cdr:from>
    <cdr:to>
      <cdr:x>0.61454</cdr:x>
      <cdr:y>0.73074</cdr:y>
    </cdr:to>
    <cdr:sp macro="" textlink="">
      <cdr:nvSpPr>
        <cdr:cNvPr id="2190" name="NDMPlot_ElementConcrete20">
          <a:extLst xmlns:a="http://schemas.openxmlformats.org/drawingml/2006/main">
            <a:ext uri="{FF2B5EF4-FFF2-40B4-BE49-F238E27FC236}">
              <a16:creationId xmlns:a16="http://schemas.microsoft.com/office/drawing/2014/main" id="{BA90F0E7-26EA-4CC5-A177-C94DE1B58AEB}"/>
            </a:ext>
          </a:extLst>
        </cdr:cNvPr>
        <cdr:cNvSpPr/>
      </cdr:nvSpPr>
      <cdr:spPr>
        <a:xfrm xmlns:a="http://schemas.openxmlformats.org/drawingml/2006/main">
          <a:off x="6121381" y="4732955"/>
          <a:ext cx="278479" cy="278478"/>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0.63213</cdr:y>
    </cdr:from>
    <cdr:to>
      <cdr:x>0.27073</cdr:x>
      <cdr:y>0.67273</cdr:y>
    </cdr:to>
    <cdr:sp macro="" textlink="">
      <cdr:nvSpPr>
        <cdr:cNvPr id="2191" name="NDMPlot_ElementConcrete21">
          <a:extLst xmlns:a="http://schemas.openxmlformats.org/drawingml/2006/main">
            <a:ext uri="{FF2B5EF4-FFF2-40B4-BE49-F238E27FC236}">
              <a16:creationId xmlns:a16="http://schemas.microsoft.com/office/drawing/2014/main" id="{A158ABFF-3416-47FF-A5D7-C3FE8AE28D88}"/>
            </a:ext>
          </a:extLst>
        </cdr:cNvPr>
        <cdr:cNvSpPr/>
      </cdr:nvSpPr>
      <cdr:spPr>
        <a:xfrm xmlns:a="http://schemas.openxmlformats.org/drawingml/2006/main">
          <a:off x="2540940" y="4335128"/>
          <a:ext cx="278479" cy="278478"/>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0.63213</cdr:y>
    </cdr:from>
    <cdr:to>
      <cdr:x>0.30893</cdr:x>
      <cdr:y>0.67273</cdr:y>
    </cdr:to>
    <cdr:sp macro="" textlink="">
      <cdr:nvSpPr>
        <cdr:cNvPr id="2192" name="NDMPlot_ElementConcrete22">
          <a:extLst xmlns:a="http://schemas.openxmlformats.org/drawingml/2006/main">
            <a:ext uri="{FF2B5EF4-FFF2-40B4-BE49-F238E27FC236}">
              <a16:creationId xmlns:a16="http://schemas.microsoft.com/office/drawing/2014/main" id="{B53F670B-0EED-44E3-9544-5E0C7BF5978C}"/>
            </a:ext>
          </a:extLst>
        </cdr:cNvPr>
        <cdr:cNvSpPr/>
      </cdr:nvSpPr>
      <cdr:spPr>
        <a:xfrm xmlns:a="http://schemas.openxmlformats.org/drawingml/2006/main">
          <a:off x="2938767" y="4335128"/>
          <a:ext cx="278479" cy="278478"/>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0.63213</cdr:y>
    </cdr:from>
    <cdr:to>
      <cdr:x>0.34714</cdr:x>
      <cdr:y>0.67273</cdr:y>
    </cdr:to>
    <cdr:sp macro="" textlink="">
      <cdr:nvSpPr>
        <cdr:cNvPr id="2193" name="NDMPlot_ElementConcrete23">
          <a:extLst xmlns:a="http://schemas.openxmlformats.org/drawingml/2006/main">
            <a:ext uri="{FF2B5EF4-FFF2-40B4-BE49-F238E27FC236}">
              <a16:creationId xmlns:a16="http://schemas.microsoft.com/office/drawing/2014/main" id="{A00D02E2-3F32-43AB-A4AA-C9A3D1FE56F7}"/>
            </a:ext>
          </a:extLst>
        </cdr:cNvPr>
        <cdr:cNvSpPr/>
      </cdr:nvSpPr>
      <cdr:spPr>
        <a:xfrm xmlns:a="http://schemas.openxmlformats.org/drawingml/2006/main">
          <a:off x="3336594" y="4335128"/>
          <a:ext cx="278478" cy="278478"/>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0.63213</cdr:y>
    </cdr:from>
    <cdr:to>
      <cdr:x>0.38534</cdr:x>
      <cdr:y>0.67273</cdr:y>
    </cdr:to>
    <cdr:sp macro="" textlink="">
      <cdr:nvSpPr>
        <cdr:cNvPr id="2194" name="NDMPlot_ElementConcrete24">
          <a:extLst xmlns:a="http://schemas.openxmlformats.org/drawingml/2006/main">
            <a:ext uri="{FF2B5EF4-FFF2-40B4-BE49-F238E27FC236}">
              <a16:creationId xmlns:a16="http://schemas.microsoft.com/office/drawing/2014/main" id="{423F44DE-F393-4134-B552-E6663F756FE7}"/>
            </a:ext>
          </a:extLst>
        </cdr:cNvPr>
        <cdr:cNvSpPr/>
      </cdr:nvSpPr>
      <cdr:spPr>
        <a:xfrm xmlns:a="http://schemas.openxmlformats.org/drawingml/2006/main">
          <a:off x="3734421" y="4335128"/>
          <a:ext cx="278478" cy="278478"/>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0.63213</cdr:y>
    </cdr:from>
    <cdr:to>
      <cdr:x>0.42354</cdr:x>
      <cdr:y>0.67273</cdr:y>
    </cdr:to>
    <cdr:sp macro="" textlink="">
      <cdr:nvSpPr>
        <cdr:cNvPr id="2195" name="NDMPlot_ElementConcrete25">
          <a:extLst xmlns:a="http://schemas.openxmlformats.org/drawingml/2006/main">
            <a:ext uri="{FF2B5EF4-FFF2-40B4-BE49-F238E27FC236}">
              <a16:creationId xmlns:a16="http://schemas.microsoft.com/office/drawing/2014/main" id="{6EDC51CE-73C8-4C22-94E7-616354AFB31A}"/>
            </a:ext>
          </a:extLst>
        </cdr:cNvPr>
        <cdr:cNvSpPr/>
      </cdr:nvSpPr>
      <cdr:spPr>
        <a:xfrm xmlns:a="http://schemas.openxmlformats.org/drawingml/2006/main">
          <a:off x="4132247" y="4335128"/>
          <a:ext cx="278479" cy="278478"/>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0.63213</cdr:y>
    </cdr:from>
    <cdr:to>
      <cdr:x>0.46174</cdr:x>
      <cdr:y>0.67273</cdr:y>
    </cdr:to>
    <cdr:sp macro="" textlink="">
      <cdr:nvSpPr>
        <cdr:cNvPr id="2196" name="NDMPlot_ElementConcrete26">
          <a:extLst xmlns:a="http://schemas.openxmlformats.org/drawingml/2006/main">
            <a:ext uri="{FF2B5EF4-FFF2-40B4-BE49-F238E27FC236}">
              <a16:creationId xmlns:a16="http://schemas.microsoft.com/office/drawing/2014/main" id="{6FC41320-5827-466F-B064-D34045D0343F}"/>
            </a:ext>
          </a:extLst>
        </cdr:cNvPr>
        <cdr:cNvSpPr/>
      </cdr:nvSpPr>
      <cdr:spPr>
        <a:xfrm xmlns:a="http://schemas.openxmlformats.org/drawingml/2006/main">
          <a:off x="4530074" y="4335128"/>
          <a:ext cx="278479" cy="278478"/>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0.63213</cdr:y>
    </cdr:from>
    <cdr:to>
      <cdr:x>0.49994</cdr:x>
      <cdr:y>0.67273</cdr:y>
    </cdr:to>
    <cdr:sp macro="" textlink="">
      <cdr:nvSpPr>
        <cdr:cNvPr id="2197" name="NDMPlot_ElementConcrete27">
          <a:extLst xmlns:a="http://schemas.openxmlformats.org/drawingml/2006/main">
            <a:ext uri="{FF2B5EF4-FFF2-40B4-BE49-F238E27FC236}">
              <a16:creationId xmlns:a16="http://schemas.microsoft.com/office/drawing/2014/main" id="{0B6F92CC-BA27-4A01-99CE-49F68B9B8E68}"/>
            </a:ext>
          </a:extLst>
        </cdr:cNvPr>
        <cdr:cNvSpPr/>
      </cdr:nvSpPr>
      <cdr:spPr>
        <a:xfrm xmlns:a="http://schemas.openxmlformats.org/drawingml/2006/main">
          <a:off x="4927901" y="4335128"/>
          <a:ext cx="278478" cy="278478"/>
        </a:xfrm>
        <a:prstGeom xmlns:a="http://schemas.openxmlformats.org/drawingml/2006/main" prst="rect">
          <a:avLst/>
        </a:prstGeom>
        <a:solidFill xmlns:a="http://schemas.openxmlformats.org/drawingml/2006/main">
          <a:srgbClr val="8B3FD3"/>
        </a:solidFill>
        <a:ln xmlns:a="http://schemas.openxmlformats.org/drawingml/2006/main" w="1905">
          <a:solidFill>
            <a:srgbClr val="8B3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0.63213</cdr:y>
    </cdr:from>
    <cdr:to>
      <cdr:x>0.53814</cdr:x>
      <cdr:y>0.67273</cdr:y>
    </cdr:to>
    <cdr:sp macro="" textlink="">
      <cdr:nvSpPr>
        <cdr:cNvPr id="2198" name="NDMPlot_ElementConcrete28">
          <a:extLst xmlns:a="http://schemas.openxmlformats.org/drawingml/2006/main">
            <a:ext uri="{FF2B5EF4-FFF2-40B4-BE49-F238E27FC236}">
              <a16:creationId xmlns:a16="http://schemas.microsoft.com/office/drawing/2014/main" id="{AAB40ACB-0BCF-4E7F-8CD1-B21ACD184836}"/>
            </a:ext>
          </a:extLst>
        </cdr:cNvPr>
        <cdr:cNvSpPr/>
      </cdr:nvSpPr>
      <cdr:spPr>
        <a:xfrm xmlns:a="http://schemas.openxmlformats.org/drawingml/2006/main">
          <a:off x="5325728" y="4335128"/>
          <a:ext cx="278478" cy="278478"/>
        </a:xfrm>
        <a:prstGeom xmlns:a="http://schemas.openxmlformats.org/drawingml/2006/main" prst="rect">
          <a:avLst/>
        </a:prstGeom>
        <a:solidFill xmlns:a="http://schemas.openxmlformats.org/drawingml/2006/main">
          <a:srgbClr val="9552D4"/>
        </a:solidFill>
        <a:ln xmlns:a="http://schemas.openxmlformats.org/drawingml/2006/main" w="1905">
          <a:solidFill>
            <a:srgbClr val="9552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0.63213</cdr:y>
    </cdr:from>
    <cdr:to>
      <cdr:x>0.57634</cdr:x>
      <cdr:y>0.67273</cdr:y>
    </cdr:to>
    <cdr:sp macro="" textlink="">
      <cdr:nvSpPr>
        <cdr:cNvPr id="2199" name="NDMPlot_ElementConcrete29">
          <a:extLst xmlns:a="http://schemas.openxmlformats.org/drawingml/2006/main">
            <a:ext uri="{FF2B5EF4-FFF2-40B4-BE49-F238E27FC236}">
              <a16:creationId xmlns:a16="http://schemas.microsoft.com/office/drawing/2014/main" id="{638D0BBA-6648-49A9-B6C0-A33D79199DB4}"/>
            </a:ext>
          </a:extLst>
        </cdr:cNvPr>
        <cdr:cNvSpPr/>
      </cdr:nvSpPr>
      <cdr:spPr>
        <a:xfrm xmlns:a="http://schemas.openxmlformats.org/drawingml/2006/main">
          <a:off x="5723555" y="4335128"/>
          <a:ext cx="278478" cy="278478"/>
        </a:xfrm>
        <a:prstGeom xmlns:a="http://schemas.openxmlformats.org/drawingml/2006/main" prst="rect">
          <a:avLst/>
        </a:prstGeom>
        <a:solidFill xmlns:a="http://schemas.openxmlformats.org/drawingml/2006/main">
          <a:srgbClr val="9E64D5"/>
        </a:solidFill>
        <a:ln xmlns:a="http://schemas.openxmlformats.org/drawingml/2006/main" w="1905">
          <a:solidFill>
            <a:srgbClr val="9E64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0.63213</cdr:y>
    </cdr:from>
    <cdr:to>
      <cdr:x>0.61454</cdr:x>
      <cdr:y>0.67273</cdr:y>
    </cdr:to>
    <cdr:sp macro="" textlink="">
      <cdr:nvSpPr>
        <cdr:cNvPr id="2200" name="NDMPlot_ElementConcrete30">
          <a:extLst xmlns:a="http://schemas.openxmlformats.org/drawingml/2006/main">
            <a:ext uri="{FF2B5EF4-FFF2-40B4-BE49-F238E27FC236}">
              <a16:creationId xmlns:a16="http://schemas.microsoft.com/office/drawing/2014/main" id="{F474E589-5DB8-4894-99B8-699BC6ADFBF4}"/>
            </a:ext>
          </a:extLst>
        </cdr:cNvPr>
        <cdr:cNvSpPr/>
      </cdr:nvSpPr>
      <cdr:spPr>
        <a:xfrm xmlns:a="http://schemas.openxmlformats.org/drawingml/2006/main">
          <a:off x="6121381" y="4335128"/>
          <a:ext cx="278479" cy="278478"/>
        </a:xfrm>
        <a:prstGeom xmlns:a="http://schemas.openxmlformats.org/drawingml/2006/main" prst="rect">
          <a:avLst/>
        </a:prstGeom>
        <a:solidFill xmlns:a="http://schemas.openxmlformats.org/drawingml/2006/main">
          <a:srgbClr val="A776D6"/>
        </a:solidFill>
        <a:ln xmlns:a="http://schemas.openxmlformats.org/drawingml/2006/main" w="1905">
          <a:solidFill>
            <a:srgbClr val="A77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0.57412</cdr:y>
    </cdr:from>
    <cdr:to>
      <cdr:x>0.27073</cdr:x>
      <cdr:y>0.61472</cdr:y>
    </cdr:to>
    <cdr:sp macro="" textlink="">
      <cdr:nvSpPr>
        <cdr:cNvPr id="2201" name="NDMPlot_ElementConcrete31">
          <a:extLst xmlns:a="http://schemas.openxmlformats.org/drawingml/2006/main">
            <a:ext uri="{FF2B5EF4-FFF2-40B4-BE49-F238E27FC236}">
              <a16:creationId xmlns:a16="http://schemas.microsoft.com/office/drawing/2014/main" id="{619D95EE-1A57-439B-872F-FA0BB78B2442}"/>
            </a:ext>
          </a:extLst>
        </cdr:cNvPr>
        <cdr:cNvSpPr/>
      </cdr:nvSpPr>
      <cdr:spPr>
        <a:xfrm xmlns:a="http://schemas.openxmlformats.org/drawingml/2006/main">
          <a:off x="2540940" y="3937301"/>
          <a:ext cx="278479" cy="278478"/>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0.57412</cdr:y>
    </cdr:from>
    <cdr:to>
      <cdr:x>0.30893</cdr:x>
      <cdr:y>0.61472</cdr:y>
    </cdr:to>
    <cdr:sp macro="" textlink="">
      <cdr:nvSpPr>
        <cdr:cNvPr id="2202" name="NDMPlot_ElementConcrete32">
          <a:extLst xmlns:a="http://schemas.openxmlformats.org/drawingml/2006/main">
            <a:ext uri="{FF2B5EF4-FFF2-40B4-BE49-F238E27FC236}">
              <a16:creationId xmlns:a16="http://schemas.microsoft.com/office/drawing/2014/main" id="{08D047B4-D527-4E70-8859-3C5D10BA3578}"/>
            </a:ext>
          </a:extLst>
        </cdr:cNvPr>
        <cdr:cNvSpPr/>
      </cdr:nvSpPr>
      <cdr:spPr>
        <a:xfrm xmlns:a="http://schemas.openxmlformats.org/drawingml/2006/main">
          <a:off x="2938767" y="3937301"/>
          <a:ext cx="278479" cy="278478"/>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0.57412</cdr:y>
    </cdr:from>
    <cdr:to>
      <cdr:x>0.34714</cdr:x>
      <cdr:y>0.61472</cdr:y>
    </cdr:to>
    <cdr:sp macro="" textlink="">
      <cdr:nvSpPr>
        <cdr:cNvPr id="2203" name="NDMPlot_ElementConcrete33">
          <a:extLst xmlns:a="http://schemas.openxmlformats.org/drawingml/2006/main">
            <a:ext uri="{FF2B5EF4-FFF2-40B4-BE49-F238E27FC236}">
              <a16:creationId xmlns:a16="http://schemas.microsoft.com/office/drawing/2014/main" id="{B476DA92-37F3-470B-AE21-6B7D1B8BCB75}"/>
            </a:ext>
          </a:extLst>
        </cdr:cNvPr>
        <cdr:cNvSpPr/>
      </cdr:nvSpPr>
      <cdr:spPr>
        <a:xfrm xmlns:a="http://schemas.openxmlformats.org/drawingml/2006/main">
          <a:off x="3336594" y="3937301"/>
          <a:ext cx="278478" cy="278478"/>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0.57412</cdr:y>
    </cdr:from>
    <cdr:to>
      <cdr:x>0.53814</cdr:x>
      <cdr:y>0.61472</cdr:y>
    </cdr:to>
    <cdr:sp macro="" textlink="">
      <cdr:nvSpPr>
        <cdr:cNvPr id="2204" name="NDMPlot_ElementConcrete34">
          <a:extLst xmlns:a="http://schemas.openxmlformats.org/drawingml/2006/main">
            <a:ext uri="{FF2B5EF4-FFF2-40B4-BE49-F238E27FC236}">
              <a16:creationId xmlns:a16="http://schemas.microsoft.com/office/drawing/2014/main" id="{71F9827E-FB71-4F49-A9DC-8799C9CA2C70}"/>
            </a:ext>
          </a:extLst>
        </cdr:cNvPr>
        <cdr:cNvSpPr/>
      </cdr:nvSpPr>
      <cdr:spPr>
        <a:xfrm xmlns:a="http://schemas.openxmlformats.org/drawingml/2006/main">
          <a:off x="5325728" y="3937301"/>
          <a:ext cx="278478" cy="278478"/>
        </a:xfrm>
        <a:prstGeom xmlns:a="http://schemas.openxmlformats.org/drawingml/2006/main" prst="rect">
          <a:avLst/>
        </a:prstGeom>
        <a:solidFill xmlns:a="http://schemas.openxmlformats.org/drawingml/2006/main">
          <a:srgbClr val="AE84D6"/>
        </a:solidFill>
        <a:ln xmlns:a="http://schemas.openxmlformats.org/drawingml/2006/main" w="1905">
          <a:solidFill>
            <a:srgbClr val="AE8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0.57412</cdr:y>
    </cdr:from>
    <cdr:to>
      <cdr:x>0.57634</cdr:x>
      <cdr:y>0.61472</cdr:y>
    </cdr:to>
    <cdr:sp macro="" textlink="">
      <cdr:nvSpPr>
        <cdr:cNvPr id="2205" name="NDMPlot_ElementConcrete35">
          <a:extLst xmlns:a="http://schemas.openxmlformats.org/drawingml/2006/main">
            <a:ext uri="{FF2B5EF4-FFF2-40B4-BE49-F238E27FC236}">
              <a16:creationId xmlns:a16="http://schemas.microsoft.com/office/drawing/2014/main" id="{38F83B8B-FEF7-4D50-81ED-428DE0FB7ED9}"/>
            </a:ext>
          </a:extLst>
        </cdr:cNvPr>
        <cdr:cNvSpPr/>
      </cdr:nvSpPr>
      <cdr:spPr>
        <a:xfrm xmlns:a="http://schemas.openxmlformats.org/drawingml/2006/main">
          <a:off x="5723555" y="3937301"/>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0.57412</cdr:y>
    </cdr:from>
    <cdr:to>
      <cdr:x>0.61454</cdr:x>
      <cdr:y>0.61472</cdr:y>
    </cdr:to>
    <cdr:sp macro="" textlink="">
      <cdr:nvSpPr>
        <cdr:cNvPr id="2206" name="NDMPlot_ElementConcrete36">
          <a:extLst xmlns:a="http://schemas.openxmlformats.org/drawingml/2006/main">
            <a:ext uri="{FF2B5EF4-FFF2-40B4-BE49-F238E27FC236}">
              <a16:creationId xmlns:a16="http://schemas.microsoft.com/office/drawing/2014/main" id="{9C2F5A0F-6F83-475E-8D89-1A1766F15A7F}"/>
            </a:ext>
          </a:extLst>
        </cdr:cNvPr>
        <cdr:cNvSpPr/>
      </cdr:nvSpPr>
      <cdr:spPr>
        <a:xfrm xmlns:a="http://schemas.openxmlformats.org/drawingml/2006/main">
          <a:off x="6121381" y="3937301"/>
          <a:ext cx="278479" cy="278478"/>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0.51611</cdr:y>
    </cdr:from>
    <cdr:to>
      <cdr:x>0.27073</cdr:x>
      <cdr:y>0.55672</cdr:y>
    </cdr:to>
    <cdr:sp macro="" textlink="">
      <cdr:nvSpPr>
        <cdr:cNvPr id="2207" name="NDMPlot_ElementConcrete37">
          <a:extLst xmlns:a="http://schemas.openxmlformats.org/drawingml/2006/main">
            <a:ext uri="{FF2B5EF4-FFF2-40B4-BE49-F238E27FC236}">
              <a16:creationId xmlns:a16="http://schemas.microsoft.com/office/drawing/2014/main" id="{7EBB88C4-B745-4404-8B65-7A385A762A8C}"/>
            </a:ext>
          </a:extLst>
        </cdr:cNvPr>
        <cdr:cNvSpPr/>
      </cdr:nvSpPr>
      <cdr:spPr>
        <a:xfrm xmlns:a="http://schemas.openxmlformats.org/drawingml/2006/main">
          <a:off x="2540940" y="3539474"/>
          <a:ext cx="278479" cy="278479"/>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0.51611</cdr:y>
    </cdr:from>
    <cdr:to>
      <cdr:x>0.30893</cdr:x>
      <cdr:y>0.55672</cdr:y>
    </cdr:to>
    <cdr:sp macro="" textlink="">
      <cdr:nvSpPr>
        <cdr:cNvPr id="2208" name="NDMPlot_ElementConcrete38">
          <a:extLst xmlns:a="http://schemas.openxmlformats.org/drawingml/2006/main">
            <a:ext uri="{FF2B5EF4-FFF2-40B4-BE49-F238E27FC236}">
              <a16:creationId xmlns:a16="http://schemas.microsoft.com/office/drawing/2014/main" id="{C33A469E-D503-4ADA-8A36-DC9D7031E0B1}"/>
            </a:ext>
          </a:extLst>
        </cdr:cNvPr>
        <cdr:cNvSpPr/>
      </cdr:nvSpPr>
      <cdr:spPr>
        <a:xfrm xmlns:a="http://schemas.openxmlformats.org/drawingml/2006/main">
          <a:off x="2938767" y="3539474"/>
          <a:ext cx="278479" cy="278479"/>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0.51611</cdr:y>
    </cdr:from>
    <cdr:to>
      <cdr:x>0.34714</cdr:x>
      <cdr:y>0.55672</cdr:y>
    </cdr:to>
    <cdr:sp macro="" textlink="">
      <cdr:nvSpPr>
        <cdr:cNvPr id="2209" name="NDMPlot_ElementConcrete39">
          <a:extLst xmlns:a="http://schemas.openxmlformats.org/drawingml/2006/main">
            <a:ext uri="{FF2B5EF4-FFF2-40B4-BE49-F238E27FC236}">
              <a16:creationId xmlns:a16="http://schemas.microsoft.com/office/drawing/2014/main" id="{A1602748-3812-4D23-B317-439386E89D87}"/>
            </a:ext>
          </a:extLst>
        </cdr:cNvPr>
        <cdr:cNvSpPr/>
      </cdr:nvSpPr>
      <cdr:spPr>
        <a:xfrm xmlns:a="http://schemas.openxmlformats.org/drawingml/2006/main">
          <a:off x="3336594" y="3539474"/>
          <a:ext cx="278478" cy="278479"/>
        </a:xfrm>
        <a:prstGeom xmlns:a="http://schemas.openxmlformats.org/drawingml/2006/main" prst="rect">
          <a:avLst/>
        </a:prstGeom>
        <a:solidFill xmlns:a="http://schemas.openxmlformats.org/drawingml/2006/main">
          <a:srgbClr val="9959D4"/>
        </a:solidFill>
        <a:ln xmlns:a="http://schemas.openxmlformats.org/drawingml/2006/main" w="1905">
          <a:solidFill>
            <a:srgbClr val="99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0.51611</cdr:y>
    </cdr:from>
    <cdr:to>
      <cdr:x>0.53814</cdr:x>
      <cdr:y>0.55672</cdr:y>
    </cdr:to>
    <cdr:sp macro="" textlink="">
      <cdr:nvSpPr>
        <cdr:cNvPr id="2210" name="NDMPlot_ElementConcrete40">
          <a:extLst xmlns:a="http://schemas.openxmlformats.org/drawingml/2006/main">
            <a:ext uri="{FF2B5EF4-FFF2-40B4-BE49-F238E27FC236}">
              <a16:creationId xmlns:a16="http://schemas.microsoft.com/office/drawing/2014/main" id="{9B9AE738-9C99-4480-84EE-D6FFEE45FCDB}"/>
            </a:ext>
          </a:extLst>
        </cdr:cNvPr>
        <cdr:cNvSpPr/>
      </cdr:nvSpPr>
      <cdr:spPr>
        <a:xfrm xmlns:a="http://schemas.openxmlformats.org/drawingml/2006/main">
          <a:off x="5325728" y="3539474"/>
          <a:ext cx="278478" cy="278479"/>
        </a:xfrm>
        <a:prstGeom xmlns:a="http://schemas.openxmlformats.org/drawingml/2006/main" prst="rect">
          <a:avLst/>
        </a:prstGeom>
        <a:solidFill xmlns:a="http://schemas.openxmlformats.org/drawingml/2006/main">
          <a:srgbClr val="C7B6D8"/>
        </a:solidFill>
        <a:ln xmlns:a="http://schemas.openxmlformats.org/drawingml/2006/main" w="1905">
          <a:solidFill>
            <a:srgbClr val="C7B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0.51611</cdr:y>
    </cdr:from>
    <cdr:to>
      <cdr:x>0.57634</cdr:x>
      <cdr:y>0.55672</cdr:y>
    </cdr:to>
    <cdr:sp macro="" textlink="">
      <cdr:nvSpPr>
        <cdr:cNvPr id="2211" name="NDMPlot_ElementConcrete41">
          <a:extLst xmlns:a="http://schemas.openxmlformats.org/drawingml/2006/main">
            <a:ext uri="{FF2B5EF4-FFF2-40B4-BE49-F238E27FC236}">
              <a16:creationId xmlns:a16="http://schemas.microsoft.com/office/drawing/2014/main" id="{DA84225A-6E0A-499D-A6D6-58655318F483}"/>
            </a:ext>
          </a:extLst>
        </cdr:cNvPr>
        <cdr:cNvSpPr/>
      </cdr:nvSpPr>
      <cdr:spPr>
        <a:xfrm xmlns:a="http://schemas.openxmlformats.org/drawingml/2006/main">
          <a:off x="5723555" y="3539474"/>
          <a:ext cx="278478" cy="278479"/>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0.51611</cdr:y>
    </cdr:from>
    <cdr:to>
      <cdr:x>0.61454</cdr:x>
      <cdr:y>0.55672</cdr:y>
    </cdr:to>
    <cdr:sp macro="" textlink="">
      <cdr:nvSpPr>
        <cdr:cNvPr id="2212" name="NDMPlot_ElementConcrete42">
          <a:extLst xmlns:a="http://schemas.openxmlformats.org/drawingml/2006/main">
            <a:ext uri="{FF2B5EF4-FFF2-40B4-BE49-F238E27FC236}">
              <a16:creationId xmlns:a16="http://schemas.microsoft.com/office/drawing/2014/main" id="{02445BB1-9760-4E56-A59B-3E7DFE5D538F}"/>
            </a:ext>
          </a:extLst>
        </cdr:cNvPr>
        <cdr:cNvSpPr/>
      </cdr:nvSpPr>
      <cdr:spPr>
        <a:xfrm xmlns:a="http://schemas.openxmlformats.org/drawingml/2006/main">
          <a:off x="6121381"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0.4581</cdr:y>
    </cdr:from>
    <cdr:to>
      <cdr:x>0.27073</cdr:x>
      <cdr:y>0.49871</cdr:y>
    </cdr:to>
    <cdr:sp macro="" textlink="">
      <cdr:nvSpPr>
        <cdr:cNvPr id="2213" name="NDMPlot_ElementConcrete43">
          <a:extLst xmlns:a="http://schemas.openxmlformats.org/drawingml/2006/main">
            <a:ext uri="{FF2B5EF4-FFF2-40B4-BE49-F238E27FC236}">
              <a16:creationId xmlns:a16="http://schemas.microsoft.com/office/drawing/2014/main" id="{72B36E46-D5EC-4F1D-B4E0-584A01756B87}"/>
            </a:ext>
          </a:extLst>
        </cdr:cNvPr>
        <cdr:cNvSpPr/>
      </cdr:nvSpPr>
      <cdr:spPr>
        <a:xfrm xmlns:a="http://schemas.openxmlformats.org/drawingml/2006/main">
          <a:off x="2540940" y="3141647"/>
          <a:ext cx="278479" cy="278479"/>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0.4581</cdr:y>
    </cdr:from>
    <cdr:to>
      <cdr:x>0.30893</cdr:x>
      <cdr:y>0.49871</cdr:y>
    </cdr:to>
    <cdr:sp macro="" textlink="">
      <cdr:nvSpPr>
        <cdr:cNvPr id="2214" name="NDMPlot_ElementConcrete44">
          <a:extLst xmlns:a="http://schemas.openxmlformats.org/drawingml/2006/main">
            <a:ext uri="{FF2B5EF4-FFF2-40B4-BE49-F238E27FC236}">
              <a16:creationId xmlns:a16="http://schemas.microsoft.com/office/drawing/2014/main" id="{E8F95B17-5150-4E66-BDC2-6D3A2AE22343}"/>
            </a:ext>
          </a:extLst>
        </cdr:cNvPr>
        <cdr:cNvSpPr/>
      </cdr:nvSpPr>
      <cdr:spPr>
        <a:xfrm xmlns:a="http://schemas.openxmlformats.org/drawingml/2006/main">
          <a:off x="2938767" y="3141647"/>
          <a:ext cx="278479" cy="278479"/>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0.4581</cdr:y>
    </cdr:from>
    <cdr:to>
      <cdr:x>0.34714</cdr:x>
      <cdr:y>0.49871</cdr:y>
    </cdr:to>
    <cdr:sp macro="" textlink="">
      <cdr:nvSpPr>
        <cdr:cNvPr id="2215" name="NDMPlot_ElementConcrete45">
          <a:extLst xmlns:a="http://schemas.openxmlformats.org/drawingml/2006/main">
            <a:ext uri="{FF2B5EF4-FFF2-40B4-BE49-F238E27FC236}">
              <a16:creationId xmlns:a16="http://schemas.microsoft.com/office/drawing/2014/main" id="{9D4EDDF5-32E2-432B-A4A4-9D215B11FC08}"/>
            </a:ext>
          </a:extLst>
        </cdr:cNvPr>
        <cdr:cNvSpPr/>
      </cdr:nvSpPr>
      <cdr:spPr>
        <a:xfrm xmlns:a="http://schemas.openxmlformats.org/drawingml/2006/main">
          <a:off x="3336594" y="3141647"/>
          <a:ext cx="278478" cy="278479"/>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0.4581</cdr:y>
    </cdr:from>
    <cdr:to>
      <cdr:x>0.53814</cdr:x>
      <cdr:y>0.49871</cdr:y>
    </cdr:to>
    <cdr:sp macro="" textlink="">
      <cdr:nvSpPr>
        <cdr:cNvPr id="2216" name="NDMPlot_ElementConcrete46">
          <a:extLst xmlns:a="http://schemas.openxmlformats.org/drawingml/2006/main">
            <a:ext uri="{FF2B5EF4-FFF2-40B4-BE49-F238E27FC236}">
              <a16:creationId xmlns:a16="http://schemas.microsoft.com/office/drawing/2014/main" id="{DD028E2E-FB01-44EC-ACC3-5B55C3D4EAA5}"/>
            </a:ext>
          </a:extLst>
        </cdr:cNvPr>
        <cdr:cNvSpPr/>
      </cdr:nvSpPr>
      <cdr:spPr>
        <a:xfrm xmlns:a="http://schemas.openxmlformats.org/drawingml/2006/main">
          <a:off x="5325728"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0.4581</cdr:y>
    </cdr:from>
    <cdr:to>
      <cdr:x>0.57634</cdr:x>
      <cdr:y>0.49871</cdr:y>
    </cdr:to>
    <cdr:sp macro="" textlink="">
      <cdr:nvSpPr>
        <cdr:cNvPr id="2217" name="NDMPlot_ElementConcrete47">
          <a:extLst xmlns:a="http://schemas.openxmlformats.org/drawingml/2006/main">
            <a:ext uri="{FF2B5EF4-FFF2-40B4-BE49-F238E27FC236}">
              <a16:creationId xmlns:a16="http://schemas.microsoft.com/office/drawing/2014/main" id="{A12D28FE-A495-4706-A3A1-AF92EB8F4D1E}"/>
            </a:ext>
          </a:extLst>
        </cdr:cNvPr>
        <cdr:cNvSpPr/>
      </cdr:nvSpPr>
      <cdr:spPr>
        <a:xfrm xmlns:a="http://schemas.openxmlformats.org/drawingml/2006/main">
          <a:off x="5723555"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0.4581</cdr:y>
    </cdr:from>
    <cdr:to>
      <cdr:x>0.61454</cdr:x>
      <cdr:y>0.49871</cdr:y>
    </cdr:to>
    <cdr:sp macro="" textlink="">
      <cdr:nvSpPr>
        <cdr:cNvPr id="2218" name="NDMPlot_ElementConcrete48">
          <a:extLst xmlns:a="http://schemas.openxmlformats.org/drawingml/2006/main">
            <a:ext uri="{FF2B5EF4-FFF2-40B4-BE49-F238E27FC236}">
              <a16:creationId xmlns:a16="http://schemas.microsoft.com/office/drawing/2014/main" id="{0BD3800A-1ABB-4BC0-B8B1-79CF3329DDD5}"/>
            </a:ext>
          </a:extLst>
        </cdr:cNvPr>
        <cdr:cNvSpPr/>
      </cdr:nvSpPr>
      <cdr:spPr>
        <a:xfrm xmlns:a="http://schemas.openxmlformats.org/drawingml/2006/main">
          <a:off x="6121381"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0.40009</cdr:y>
    </cdr:from>
    <cdr:to>
      <cdr:x>0.27073</cdr:x>
      <cdr:y>0.4407</cdr:y>
    </cdr:to>
    <cdr:sp macro="" textlink="">
      <cdr:nvSpPr>
        <cdr:cNvPr id="2219" name="NDMPlot_ElementConcrete49">
          <a:extLst xmlns:a="http://schemas.openxmlformats.org/drawingml/2006/main">
            <a:ext uri="{FF2B5EF4-FFF2-40B4-BE49-F238E27FC236}">
              <a16:creationId xmlns:a16="http://schemas.microsoft.com/office/drawing/2014/main" id="{2F900B75-C92A-4812-B253-986262A1DEEF}"/>
            </a:ext>
          </a:extLst>
        </cdr:cNvPr>
        <cdr:cNvSpPr/>
      </cdr:nvSpPr>
      <cdr:spPr>
        <a:xfrm xmlns:a="http://schemas.openxmlformats.org/drawingml/2006/main">
          <a:off x="2540940" y="2743821"/>
          <a:ext cx="278479" cy="278478"/>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0.40009</cdr:y>
    </cdr:from>
    <cdr:to>
      <cdr:x>0.30893</cdr:x>
      <cdr:y>0.4407</cdr:y>
    </cdr:to>
    <cdr:sp macro="" textlink="">
      <cdr:nvSpPr>
        <cdr:cNvPr id="2220" name="NDMPlot_ElementConcrete50">
          <a:extLst xmlns:a="http://schemas.openxmlformats.org/drawingml/2006/main">
            <a:ext uri="{FF2B5EF4-FFF2-40B4-BE49-F238E27FC236}">
              <a16:creationId xmlns:a16="http://schemas.microsoft.com/office/drawing/2014/main" id="{A03F4617-B736-4D98-92B9-8F7EC847701A}"/>
            </a:ext>
          </a:extLst>
        </cdr:cNvPr>
        <cdr:cNvSpPr/>
      </cdr:nvSpPr>
      <cdr:spPr>
        <a:xfrm xmlns:a="http://schemas.openxmlformats.org/drawingml/2006/main">
          <a:off x="2938767" y="2743821"/>
          <a:ext cx="278479" cy="278478"/>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0.40009</cdr:y>
    </cdr:from>
    <cdr:to>
      <cdr:x>0.34714</cdr:x>
      <cdr:y>0.4407</cdr:y>
    </cdr:to>
    <cdr:sp macro="" textlink="">
      <cdr:nvSpPr>
        <cdr:cNvPr id="2221" name="NDMPlot_ElementConcrete51">
          <a:extLst xmlns:a="http://schemas.openxmlformats.org/drawingml/2006/main">
            <a:ext uri="{FF2B5EF4-FFF2-40B4-BE49-F238E27FC236}">
              <a16:creationId xmlns:a16="http://schemas.microsoft.com/office/drawing/2014/main" id="{90FE83AD-47C8-4E92-A4E8-A131CCBBDE89}"/>
            </a:ext>
          </a:extLst>
        </cdr:cNvPr>
        <cdr:cNvSpPr/>
      </cdr:nvSpPr>
      <cdr:spPr>
        <a:xfrm xmlns:a="http://schemas.openxmlformats.org/drawingml/2006/main">
          <a:off x="3336594" y="2743821"/>
          <a:ext cx="278478" cy="278478"/>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0.40009</cdr:y>
    </cdr:from>
    <cdr:to>
      <cdr:x>0.53814</cdr:x>
      <cdr:y>0.4407</cdr:y>
    </cdr:to>
    <cdr:sp macro="" textlink="">
      <cdr:nvSpPr>
        <cdr:cNvPr id="2222" name="NDMPlot_ElementConcrete52">
          <a:extLst xmlns:a="http://schemas.openxmlformats.org/drawingml/2006/main">
            <a:ext uri="{FF2B5EF4-FFF2-40B4-BE49-F238E27FC236}">
              <a16:creationId xmlns:a16="http://schemas.microsoft.com/office/drawing/2014/main" id="{6EB56116-F7BA-47B0-94A7-D6322AAA9338}"/>
            </a:ext>
          </a:extLst>
        </cdr:cNvPr>
        <cdr:cNvSpPr/>
      </cdr:nvSpPr>
      <cdr:spPr>
        <a:xfrm xmlns:a="http://schemas.openxmlformats.org/drawingml/2006/main">
          <a:off x="5325728"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0.40009</cdr:y>
    </cdr:from>
    <cdr:to>
      <cdr:x>0.57634</cdr:x>
      <cdr:y>0.4407</cdr:y>
    </cdr:to>
    <cdr:sp macro="" textlink="">
      <cdr:nvSpPr>
        <cdr:cNvPr id="2223" name="NDMPlot_ElementConcrete53">
          <a:extLst xmlns:a="http://schemas.openxmlformats.org/drawingml/2006/main">
            <a:ext uri="{FF2B5EF4-FFF2-40B4-BE49-F238E27FC236}">
              <a16:creationId xmlns:a16="http://schemas.microsoft.com/office/drawing/2014/main" id="{C4EEFFD7-5F83-43BA-BD61-0ABF8035780A}"/>
            </a:ext>
          </a:extLst>
        </cdr:cNvPr>
        <cdr:cNvSpPr/>
      </cdr:nvSpPr>
      <cdr:spPr>
        <a:xfrm xmlns:a="http://schemas.openxmlformats.org/drawingml/2006/main">
          <a:off x="5723555"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0.40009</cdr:y>
    </cdr:from>
    <cdr:to>
      <cdr:x>0.61454</cdr:x>
      <cdr:y>0.4407</cdr:y>
    </cdr:to>
    <cdr:sp macro="" textlink="">
      <cdr:nvSpPr>
        <cdr:cNvPr id="2224" name="NDMPlot_ElementConcrete54">
          <a:extLst xmlns:a="http://schemas.openxmlformats.org/drawingml/2006/main">
            <a:ext uri="{FF2B5EF4-FFF2-40B4-BE49-F238E27FC236}">
              <a16:creationId xmlns:a16="http://schemas.microsoft.com/office/drawing/2014/main" id="{AF3AC19B-3FB9-40B8-BD69-E13A2FDBCFD7}"/>
            </a:ext>
          </a:extLst>
        </cdr:cNvPr>
        <cdr:cNvSpPr/>
      </cdr:nvSpPr>
      <cdr:spPr>
        <a:xfrm xmlns:a="http://schemas.openxmlformats.org/drawingml/2006/main">
          <a:off x="6121381"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0.34208</cdr:y>
    </cdr:from>
    <cdr:to>
      <cdr:x>0.27073</cdr:x>
      <cdr:y>0.38269</cdr:y>
    </cdr:to>
    <cdr:sp macro="" textlink="">
      <cdr:nvSpPr>
        <cdr:cNvPr id="2225" name="NDMPlot_ElementConcrete55">
          <a:extLst xmlns:a="http://schemas.openxmlformats.org/drawingml/2006/main">
            <a:ext uri="{FF2B5EF4-FFF2-40B4-BE49-F238E27FC236}">
              <a16:creationId xmlns:a16="http://schemas.microsoft.com/office/drawing/2014/main" id="{02242C10-3E91-44DF-825B-4155F2E671C1}"/>
            </a:ext>
          </a:extLst>
        </cdr:cNvPr>
        <cdr:cNvSpPr/>
      </cdr:nvSpPr>
      <cdr:spPr>
        <a:xfrm xmlns:a="http://schemas.openxmlformats.org/drawingml/2006/main">
          <a:off x="2540940" y="2345994"/>
          <a:ext cx="278479" cy="278478"/>
        </a:xfrm>
        <a:prstGeom xmlns:a="http://schemas.openxmlformats.org/drawingml/2006/main" prst="rect">
          <a:avLst/>
        </a:prstGeom>
        <a:solidFill xmlns:a="http://schemas.openxmlformats.org/drawingml/2006/main">
          <a:srgbClr val="D2CBD9"/>
        </a:solidFill>
        <a:ln xmlns:a="http://schemas.openxmlformats.org/drawingml/2006/main" w="1905">
          <a:solidFill>
            <a:srgbClr val="D2CB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0.34208</cdr:y>
    </cdr:from>
    <cdr:to>
      <cdr:x>0.30893</cdr:x>
      <cdr:y>0.38269</cdr:y>
    </cdr:to>
    <cdr:sp macro="" textlink="">
      <cdr:nvSpPr>
        <cdr:cNvPr id="2226" name="NDMPlot_ElementConcrete56">
          <a:extLst xmlns:a="http://schemas.openxmlformats.org/drawingml/2006/main">
            <a:ext uri="{FF2B5EF4-FFF2-40B4-BE49-F238E27FC236}">
              <a16:creationId xmlns:a16="http://schemas.microsoft.com/office/drawing/2014/main" id="{9314302C-9A0C-4D29-AB4E-A76B0DC66392}"/>
            </a:ext>
          </a:extLst>
        </cdr:cNvPr>
        <cdr:cNvSpPr/>
      </cdr:nvSpPr>
      <cdr:spPr>
        <a:xfrm xmlns:a="http://schemas.openxmlformats.org/drawingml/2006/main">
          <a:off x="293876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0.34208</cdr:y>
    </cdr:from>
    <cdr:to>
      <cdr:x>0.34714</cdr:x>
      <cdr:y>0.38269</cdr:y>
    </cdr:to>
    <cdr:sp macro="" textlink="">
      <cdr:nvSpPr>
        <cdr:cNvPr id="2227" name="NDMPlot_ElementConcrete57">
          <a:extLst xmlns:a="http://schemas.openxmlformats.org/drawingml/2006/main">
            <a:ext uri="{FF2B5EF4-FFF2-40B4-BE49-F238E27FC236}">
              <a16:creationId xmlns:a16="http://schemas.microsoft.com/office/drawing/2014/main" id="{04CC1BFD-0B39-4F95-AA34-25A7BC474087}"/>
            </a:ext>
          </a:extLst>
        </cdr:cNvPr>
        <cdr:cNvSpPr/>
      </cdr:nvSpPr>
      <cdr:spPr>
        <a:xfrm xmlns:a="http://schemas.openxmlformats.org/drawingml/2006/main">
          <a:off x="3336594"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0.34208</cdr:y>
    </cdr:from>
    <cdr:to>
      <cdr:x>0.38534</cdr:x>
      <cdr:y>0.38269</cdr:y>
    </cdr:to>
    <cdr:sp macro="" textlink="">
      <cdr:nvSpPr>
        <cdr:cNvPr id="2228" name="NDMPlot_ElementConcrete58">
          <a:extLst xmlns:a="http://schemas.openxmlformats.org/drawingml/2006/main">
            <a:ext uri="{FF2B5EF4-FFF2-40B4-BE49-F238E27FC236}">
              <a16:creationId xmlns:a16="http://schemas.microsoft.com/office/drawing/2014/main" id="{D23C2C7B-F3C7-44E6-9D2E-691D4579F93E}"/>
            </a:ext>
          </a:extLst>
        </cdr:cNvPr>
        <cdr:cNvSpPr/>
      </cdr:nvSpPr>
      <cdr:spPr>
        <a:xfrm xmlns:a="http://schemas.openxmlformats.org/drawingml/2006/main">
          <a:off x="373442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0.34208</cdr:y>
    </cdr:from>
    <cdr:to>
      <cdr:x>0.42354</cdr:x>
      <cdr:y>0.38269</cdr:y>
    </cdr:to>
    <cdr:sp macro="" textlink="">
      <cdr:nvSpPr>
        <cdr:cNvPr id="2229" name="NDMPlot_ElementConcrete59">
          <a:extLst xmlns:a="http://schemas.openxmlformats.org/drawingml/2006/main">
            <a:ext uri="{FF2B5EF4-FFF2-40B4-BE49-F238E27FC236}">
              <a16:creationId xmlns:a16="http://schemas.microsoft.com/office/drawing/2014/main" id="{845B08F9-0467-41F8-9EDE-D4A9B6FB6BE8}"/>
            </a:ext>
          </a:extLst>
        </cdr:cNvPr>
        <cdr:cNvSpPr/>
      </cdr:nvSpPr>
      <cdr:spPr>
        <a:xfrm xmlns:a="http://schemas.openxmlformats.org/drawingml/2006/main">
          <a:off x="413224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0.34208</cdr:y>
    </cdr:from>
    <cdr:to>
      <cdr:x>0.46174</cdr:x>
      <cdr:y>0.38269</cdr:y>
    </cdr:to>
    <cdr:sp macro="" textlink="">
      <cdr:nvSpPr>
        <cdr:cNvPr id="2230" name="NDMPlot_ElementConcrete60">
          <a:extLst xmlns:a="http://schemas.openxmlformats.org/drawingml/2006/main">
            <a:ext uri="{FF2B5EF4-FFF2-40B4-BE49-F238E27FC236}">
              <a16:creationId xmlns:a16="http://schemas.microsoft.com/office/drawing/2014/main" id="{0EAE508F-9840-40BC-A593-A909DFA4B4B9}"/>
            </a:ext>
          </a:extLst>
        </cdr:cNvPr>
        <cdr:cNvSpPr/>
      </cdr:nvSpPr>
      <cdr:spPr>
        <a:xfrm xmlns:a="http://schemas.openxmlformats.org/drawingml/2006/main">
          <a:off x="4530074"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0.34208</cdr:y>
    </cdr:from>
    <cdr:to>
      <cdr:x>0.49994</cdr:x>
      <cdr:y>0.38269</cdr:y>
    </cdr:to>
    <cdr:sp macro="" textlink="">
      <cdr:nvSpPr>
        <cdr:cNvPr id="2231" name="NDMPlot_ElementConcrete61">
          <a:extLst xmlns:a="http://schemas.openxmlformats.org/drawingml/2006/main">
            <a:ext uri="{FF2B5EF4-FFF2-40B4-BE49-F238E27FC236}">
              <a16:creationId xmlns:a16="http://schemas.microsoft.com/office/drawing/2014/main" id="{88260596-79E6-4AC9-A43D-0A0FC8D6D8BF}"/>
            </a:ext>
          </a:extLst>
        </cdr:cNvPr>
        <cdr:cNvSpPr/>
      </cdr:nvSpPr>
      <cdr:spPr>
        <a:xfrm xmlns:a="http://schemas.openxmlformats.org/drawingml/2006/main">
          <a:off x="492790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0.34208</cdr:y>
    </cdr:from>
    <cdr:to>
      <cdr:x>0.53814</cdr:x>
      <cdr:y>0.38269</cdr:y>
    </cdr:to>
    <cdr:sp macro="" textlink="">
      <cdr:nvSpPr>
        <cdr:cNvPr id="2232" name="NDMPlot_ElementConcrete62">
          <a:extLst xmlns:a="http://schemas.openxmlformats.org/drawingml/2006/main">
            <a:ext uri="{FF2B5EF4-FFF2-40B4-BE49-F238E27FC236}">
              <a16:creationId xmlns:a16="http://schemas.microsoft.com/office/drawing/2014/main" id="{61EADCD7-75BB-414F-83FC-1C0CC0E2B53F}"/>
            </a:ext>
          </a:extLst>
        </cdr:cNvPr>
        <cdr:cNvSpPr/>
      </cdr:nvSpPr>
      <cdr:spPr>
        <a:xfrm xmlns:a="http://schemas.openxmlformats.org/drawingml/2006/main">
          <a:off x="5325728"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0.34208</cdr:y>
    </cdr:from>
    <cdr:to>
      <cdr:x>0.57634</cdr:x>
      <cdr:y>0.38269</cdr:y>
    </cdr:to>
    <cdr:sp macro="" textlink="">
      <cdr:nvSpPr>
        <cdr:cNvPr id="2233" name="NDMPlot_ElementConcrete63">
          <a:extLst xmlns:a="http://schemas.openxmlformats.org/drawingml/2006/main">
            <a:ext uri="{FF2B5EF4-FFF2-40B4-BE49-F238E27FC236}">
              <a16:creationId xmlns:a16="http://schemas.microsoft.com/office/drawing/2014/main" id="{3FF810A0-4B90-44FB-9A91-4AD20620A9EC}"/>
            </a:ext>
          </a:extLst>
        </cdr:cNvPr>
        <cdr:cNvSpPr/>
      </cdr:nvSpPr>
      <cdr:spPr>
        <a:xfrm xmlns:a="http://schemas.openxmlformats.org/drawingml/2006/main">
          <a:off x="5723555"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0.34208</cdr:y>
    </cdr:from>
    <cdr:to>
      <cdr:x>0.61454</cdr:x>
      <cdr:y>0.38269</cdr:y>
    </cdr:to>
    <cdr:sp macro="" textlink="">
      <cdr:nvSpPr>
        <cdr:cNvPr id="2234" name="NDMPlot_ElementConcrete64">
          <a:extLst xmlns:a="http://schemas.openxmlformats.org/drawingml/2006/main">
            <a:ext uri="{FF2B5EF4-FFF2-40B4-BE49-F238E27FC236}">
              <a16:creationId xmlns:a16="http://schemas.microsoft.com/office/drawing/2014/main" id="{0C82FF29-027C-4B15-B0BE-64B89D65D575}"/>
            </a:ext>
          </a:extLst>
        </cdr:cNvPr>
        <cdr:cNvSpPr/>
      </cdr:nvSpPr>
      <cdr:spPr>
        <a:xfrm xmlns:a="http://schemas.openxmlformats.org/drawingml/2006/main">
          <a:off x="6121381"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0.28407</cdr:y>
    </cdr:from>
    <cdr:to>
      <cdr:x>0.27073</cdr:x>
      <cdr:y>0.32468</cdr:y>
    </cdr:to>
    <cdr:sp macro="" textlink="">
      <cdr:nvSpPr>
        <cdr:cNvPr id="2235" name="NDMPlot_ElementConcrete65">
          <a:extLst xmlns:a="http://schemas.openxmlformats.org/drawingml/2006/main">
            <a:ext uri="{FF2B5EF4-FFF2-40B4-BE49-F238E27FC236}">
              <a16:creationId xmlns:a16="http://schemas.microsoft.com/office/drawing/2014/main" id="{6AE98422-215F-4F48-B43B-BFE28BE58A6A}"/>
            </a:ext>
          </a:extLst>
        </cdr:cNvPr>
        <cdr:cNvSpPr/>
      </cdr:nvSpPr>
      <cdr:spPr>
        <a:xfrm xmlns:a="http://schemas.openxmlformats.org/drawingml/2006/main">
          <a:off x="2540940"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0.28407</cdr:y>
    </cdr:from>
    <cdr:to>
      <cdr:x>0.30893</cdr:x>
      <cdr:y>0.32468</cdr:y>
    </cdr:to>
    <cdr:sp macro="" textlink="">
      <cdr:nvSpPr>
        <cdr:cNvPr id="2236" name="NDMPlot_ElementConcrete66">
          <a:extLst xmlns:a="http://schemas.openxmlformats.org/drawingml/2006/main">
            <a:ext uri="{FF2B5EF4-FFF2-40B4-BE49-F238E27FC236}">
              <a16:creationId xmlns:a16="http://schemas.microsoft.com/office/drawing/2014/main" id="{F5A049D4-B937-4D5B-B52E-8E74B94C282C}"/>
            </a:ext>
          </a:extLst>
        </cdr:cNvPr>
        <cdr:cNvSpPr/>
      </cdr:nvSpPr>
      <cdr:spPr>
        <a:xfrm xmlns:a="http://schemas.openxmlformats.org/drawingml/2006/main">
          <a:off x="293876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0.28407</cdr:y>
    </cdr:from>
    <cdr:to>
      <cdr:x>0.34714</cdr:x>
      <cdr:y>0.32468</cdr:y>
    </cdr:to>
    <cdr:sp macro="" textlink="">
      <cdr:nvSpPr>
        <cdr:cNvPr id="2237" name="NDMPlot_ElementConcrete67">
          <a:extLst xmlns:a="http://schemas.openxmlformats.org/drawingml/2006/main">
            <a:ext uri="{FF2B5EF4-FFF2-40B4-BE49-F238E27FC236}">
              <a16:creationId xmlns:a16="http://schemas.microsoft.com/office/drawing/2014/main" id="{C331D356-6E8F-4EE1-9284-774B81B47761}"/>
            </a:ext>
          </a:extLst>
        </cdr:cNvPr>
        <cdr:cNvSpPr/>
      </cdr:nvSpPr>
      <cdr:spPr>
        <a:xfrm xmlns:a="http://schemas.openxmlformats.org/drawingml/2006/main">
          <a:off x="3336594"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0.28407</cdr:y>
    </cdr:from>
    <cdr:to>
      <cdr:x>0.38534</cdr:x>
      <cdr:y>0.32468</cdr:y>
    </cdr:to>
    <cdr:sp macro="" textlink="">
      <cdr:nvSpPr>
        <cdr:cNvPr id="2238" name="NDMPlot_ElementConcrete68">
          <a:extLst xmlns:a="http://schemas.openxmlformats.org/drawingml/2006/main">
            <a:ext uri="{FF2B5EF4-FFF2-40B4-BE49-F238E27FC236}">
              <a16:creationId xmlns:a16="http://schemas.microsoft.com/office/drawing/2014/main" id="{E3600A1B-DC85-4A4D-939B-97DE7D5E1F80}"/>
            </a:ext>
          </a:extLst>
        </cdr:cNvPr>
        <cdr:cNvSpPr/>
      </cdr:nvSpPr>
      <cdr:spPr>
        <a:xfrm xmlns:a="http://schemas.openxmlformats.org/drawingml/2006/main">
          <a:off x="373442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0.28407</cdr:y>
    </cdr:from>
    <cdr:to>
      <cdr:x>0.42354</cdr:x>
      <cdr:y>0.32468</cdr:y>
    </cdr:to>
    <cdr:sp macro="" textlink="">
      <cdr:nvSpPr>
        <cdr:cNvPr id="2239" name="NDMPlot_ElementConcrete69">
          <a:extLst xmlns:a="http://schemas.openxmlformats.org/drawingml/2006/main">
            <a:ext uri="{FF2B5EF4-FFF2-40B4-BE49-F238E27FC236}">
              <a16:creationId xmlns:a16="http://schemas.microsoft.com/office/drawing/2014/main" id="{7FA9E928-DFE2-404A-9BC6-967DCE2B0F2F}"/>
            </a:ext>
          </a:extLst>
        </cdr:cNvPr>
        <cdr:cNvSpPr/>
      </cdr:nvSpPr>
      <cdr:spPr>
        <a:xfrm xmlns:a="http://schemas.openxmlformats.org/drawingml/2006/main">
          <a:off x="413224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0.28407</cdr:y>
    </cdr:from>
    <cdr:to>
      <cdr:x>0.46174</cdr:x>
      <cdr:y>0.32468</cdr:y>
    </cdr:to>
    <cdr:sp macro="" textlink="">
      <cdr:nvSpPr>
        <cdr:cNvPr id="2240" name="NDMPlot_ElementConcrete70">
          <a:extLst xmlns:a="http://schemas.openxmlformats.org/drawingml/2006/main">
            <a:ext uri="{FF2B5EF4-FFF2-40B4-BE49-F238E27FC236}">
              <a16:creationId xmlns:a16="http://schemas.microsoft.com/office/drawing/2014/main" id="{88C4EAFA-CBCC-4290-BC7E-DD8BD808DBEB}"/>
            </a:ext>
          </a:extLst>
        </cdr:cNvPr>
        <cdr:cNvSpPr/>
      </cdr:nvSpPr>
      <cdr:spPr>
        <a:xfrm xmlns:a="http://schemas.openxmlformats.org/drawingml/2006/main">
          <a:off x="4530074"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0.28407</cdr:y>
    </cdr:from>
    <cdr:to>
      <cdr:x>0.49994</cdr:x>
      <cdr:y>0.32468</cdr:y>
    </cdr:to>
    <cdr:sp macro="" textlink="">
      <cdr:nvSpPr>
        <cdr:cNvPr id="2241" name="NDMPlot_ElementConcrete71">
          <a:extLst xmlns:a="http://schemas.openxmlformats.org/drawingml/2006/main">
            <a:ext uri="{FF2B5EF4-FFF2-40B4-BE49-F238E27FC236}">
              <a16:creationId xmlns:a16="http://schemas.microsoft.com/office/drawing/2014/main" id="{C1E4A45C-3626-4564-90CF-35CADBB16E0B}"/>
            </a:ext>
          </a:extLst>
        </cdr:cNvPr>
        <cdr:cNvSpPr/>
      </cdr:nvSpPr>
      <cdr:spPr>
        <a:xfrm xmlns:a="http://schemas.openxmlformats.org/drawingml/2006/main">
          <a:off x="492790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0.28407</cdr:y>
    </cdr:from>
    <cdr:to>
      <cdr:x>0.53814</cdr:x>
      <cdr:y>0.32468</cdr:y>
    </cdr:to>
    <cdr:sp macro="" textlink="">
      <cdr:nvSpPr>
        <cdr:cNvPr id="2242" name="NDMPlot_ElementConcrete72">
          <a:extLst xmlns:a="http://schemas.openxmlformats.org/drawingml/2006/main">
            <a:ext uri="{FF2B5EF4-FFF2-40B4-BE49-F238E27FC236}">
              <a16:creationId xmlns:a16="http://schemas.microsoft.com/office/drawing/2014/main" id="{BDB92D1F-5288-462D-ABA2-C24E4E8B6D5A}"/>
            </a:ext>
          </a:extLst>
        </cdr:cNvPr>
        <cdr:cNvSpPr/>
      </cdr:nvSpPr>
      <cdr:spPr>
        <a:xfrm xmlns:a="http://schemas.openxmlformats.org/drawingml/2006/main">
          <a:off x="5325728"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0.28407</cdr:y>
    </cdr:from>
    <cdr:to>
      <cdr:x>0.57634</cdr:x>
      <cdr:y>0.32468</cdr:y>
    </cdr:to>
    <cdr:sp macro="" textlink="">
      <cdr:nvSpPr>
        <cdr:cNvPr id="2243" name="NDMPlot_ElementConcrete73">
          <a:extLst xmlns:a="http://schemas.openxmlformats.org/drawingml/2006/main">
            <a:ext uri="{FF2B5EF4-FFF2-40B4-BE49-F238E27FC236}">
              <a16:creationId xmlns:a16="http://schemas.microsoft.com/office/drawing/2014/main" id="{AD374244-5D68-486D-BD7E-EFC8327BEA23}"/>
            </a:ext>
          </a:extLst>
        </cdr:cNvPr>
        <cdr:cNvSpPr/>
      </cdr:nvSpPr>
      <cdr:spPr>
        <a:xfrm xmlns:a="http://schemas.openxmlformats.org/drawingml/2006/main">
          <a:off x="5723555"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0.28407</cdr:y>
    </cdr:from>
    <cdr:to>
      <cdr:x>0.61454</cdr:x>
      <cdr:y>0.32468</cdr:y>
    </cdr:to>
    <cdr:sp macro="" textlink="">
      <cdr:nvSpPr>
        <cdr:cNvPr id="2244" name="NDMPlot_ElementConcrete74">
          <a:extLst xmlns:a="http://schemas.openxmlformats.org/drawingml/2006/main">
            <a:ext uri="{FF2B5EF4-FFF2-40B4-BE49-F238E27FC236}">
              <a16:creationId xmlns:a16="http://schemas.microsoft.com/office/drawing/2014/main" id="{B717690D-C648-4468-9DD4-8E310E834A62}"/>
            </a:ext>
          </a:extLst>
        </cdr:cNvPr>
        <cdr:cNvSpPr/>
      </cdr:nvSpPr>
      <cdr:spPr>
        <a:xfrm xmlns:a="http://schemas.openxmlformats.org/drawingml/2006/main">
          <a:off x="6121381"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0.22606</cdr:y>
    </cdr:from>
    <cdr:to>
      <cdr:x>0.27073</cdr:x>
      <cdr:y>0.26667</cdr:y>
    </cdr:to>
    <cdr:sp macro="" textlink="">
      <cdr:nvSpPr>
        <cdr:cNvPr id="2245" name="NDMPlot_ElementConcrete75">
          <a:extLst xmlns:a="http://schemas.openxmlformats.org/drawingml/2006/main">
            <a:ext uri="{FF2B5EF4-FFF2-40B4-BE49-F238E27FC236}">
              <a16:creationId xmlns:a16="http://schemas.microsoft.com/office/drawing/2014/main" id="{6526E856-0490-4752-9C53-F9CB6637F646}"/>
            </a:ext>
          </a:extLst>
        </cdr:cNvPr>
        <cdr:cNvSpPr/>
      </cdr:nvSpPr>
      <cdr:spPr>
        <a:xfrm xmlns:a="http://schemas.openxmlformats.org/drawingml/2006/main">
          <a:off x="2540940"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0.22606</cdr:y>
    </cdr:from>
    <cdr:to>
      <cdr:x>0.30893</cdr:x>
      <cdr:y>0.26667</cdr:y>
    </cdr:to>
    <cdr:sp macro="" textlink="">
      <cdr:nvSpPr>
        <cdr:cNvPr id="2246" name="NDMPlot_ElementConcrete76">
          <a:extLst xmlns:a="http://schemas.openxmlformats.org/drawingml/2006/main">
            <a:ext uri="{FF2B5EF4-FFF2-40B4-BE49-F238E27FC236}">
              <a16:creationId xmlns:a16="http://schemas.microsoft.com/office/drawing/2014/main" id="{6127DA75-DE9F-4A0A-A1DC-B37DFF81AB77}"/>
            </a:ext>
          </a:extLst>
        </cdr:cNvPr>
        <cdr:cNvSpPr/>
      </cdr:nvSpPr>
      <cdr:spPr>
        <a:xfrm xmlns:a="http://schemas.openxmlformats.org/drawingml/2006/main">
          <a:off x="293876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0.22606</cdr:y>
    </cdr:from>
    <cdr:to>
      <cdr:x>0.34714</cdr:x>
      <cdr:y>0.26667</cdr:y>
    </cdr:to>
    <cdr:sp macro="" textlink="">
      <cdr:nvSpPr>
        <cdr:cNvPr id="2247" name="NDMPlot_ElementConcrete77">
          <a:extLst xmlns:a="http://schemas.openxmlformats.org/drawingml/2006/main">
            <a:ext uri="{FF2B5EF4-FFF2-40B4-BE49-F238E27FC236}">
              <a16:creationId xmlns:a16="http://schemas.microsoft.com/office/drawing/2014/main" id="{AD7D65CC-8A2F-4D0D-9435-6AFF45F131E2}"/>
            </a:ext>
          </a:extLst>
        </cdr:cNvPr>
        <cdr:cNvSpPr/>
      </cdr:nvSpPr>
      <cdr:spPr>
        <a:xfrm xmlns:a="http://schemas.openxmlformats.org/drawingml/2006/main">
          <a:off x="3336594"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0.22606</cdr:y>
    </cdr:from>
    <cdr:to>
      <cdr:x>0.38534</cdr:x>
      <cdr:y>0.26667</cdr:y>
    </cdr:to>
    <cdr:sp macro="" textlink="">
      <cdr:nvSpPr>
        <cdr:cNvPr id="2248" name="NDMPlot_ElementConcrete78">
          <a:extLst xmlns:a="http://schemas.openxmlformats.org/drawingml/2006/main">
            <a:ext uri="{FF2B5EF4-FFF2-40B4-BE49-F238E27FC236}">
              <a16:creationId xmlns:a16="http://schemas.microsoft.com/office/drawing/2014/main" id="{E9B751BC-9E45-41F4-BB61-E4E98B689102}"/>
            </a:ext>
          </a:extLst>
        </cdr:cNvPr>
        <cdr:cNvSpPr/>
      </cdr:nvSpPr>
      <cdr:spPr>
        <a:xfrm xmlns:a="http://schemas.openxmlformats.org/drawingml/2006/main">
          <a:off x="373442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0.22606</cdr:y>
    </cdr:from>
    <cdr:to>
      <cdr:x>0.42354</cdr:x>
      <cdr:y>0.26667</cdr:y>
    </cdr:to>
    <cdr:sp macro="" textlink="">
      <cdr:nvSpPr>
        <cdr:cNvPr id="2249" name="NDMPlot_ElementConcrete79">
          <a:extLst xmlns:a="http://schemas.openxmlformats.org/drawingml/2006/main">
            <a:ext uri="{FF2B5EF4-FFF2-40B4-BE49-F238E27FC236}">
              <a16:creationId xmlns:a16="http://schemas.microsoft.com/office/drawing/2014/main" id="{3B5FB19E-E673-4166-8FF7-82516AAA8053}"/>
            </a:ext>
          </a:extLst>
        </cdr:cNvPr>
        <cdr:cNvSpPr/>
      </cdr:nvSpPr>
      <cdr:spPr>
        <a:xfrm xmlns:a="http://schemas.openxmlformats.org/drawingml/2006/main">
          <a:off x="413224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0.22606</cdr:y>
    </cdr:from>
    <cdr:to>
      <cdr:x>0.46174</cdr:x>
      <cdr:y>0.26667</cdr:y>
    </cdr:to>
    <cdr:sp macro="" textlink="">
      <cdr:nvSpPr>
        <cdr:cNvPr id="2250" name="NDMPlot_ElementConcrete80">
          <a:extLst xmlns:a="http://schemas.openxmlformats.org/drawingml/2006/main">
            <a:ext uri="{FF2B5EF4-FFF2-40B4-BE49-F238E27FC236}">
              <a16:creationId xmlns:a16="http://schemas.microsoft.com/office/drawing/2014/main" id="{029D3C92-C932-4E1B-B7A3-2B585AEF9FB4}"/>
            </a:ext>
          </a:extLst>
        </cdr:cNvPr>
        <cdr:cNvSpPr/>
      </cdr:nvSpPr>
      <cdr:spPr>
        <a:xfrm xmlns:a="http://schemas.openxmlformats.org/drawingml/2006/main">
          <a:off x="4530074"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0.22606</cdr:y>
    </cdr:from>
    <cdr:to>
      <cdr:x>0.49994</cdr:x>
      <cdr:y>0.26667</cdr:y>
    </cdr:to>
    <cdr:sp macro="" textlink="">
      <cdr:nvSpPr>
        <cdr:cNvPr id="2251" name="NDMPlot_ElementConcrete81">
          <a:extLst xmlns:a="http://schemas.openxmlformats.org/drawingml/2006/main">
            <a:ext uri="{FF2B5EF4-FFF2-40B4-BE49-F238E27FC236}">
              <a16:creationId xmlns:a16="http://schemas.microsoft.com/office/drawing/2014/main" id="{BEBC4DB5-2C0D-4B7C-99CB-3FA08937E4F6}"/>
            </a:ext>
          </a:extLst>
        </cdr:cNvPr>
        <cdr:cNvSpPr/>
      </cdr:nvSpPr>
      <cdr:spPr>
        <a:xfrm xmlns:a="http://schemas.openxmlformats.org/drawingml/2006/main">
          <a:off x="492790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0.22606</cdr:y>
    </cdr:from>
    <cdr:to>
      <cdr:x>0.53814</cdr:x>
      <cdr:y>0.26667</cdr:y>
    </cdr:to>
    <cdr:sp macro="" textlink="">
      <cdr:nvSpPr>
        <cdr:cNvPr id="2252" name="NDMPlot_ElementConcrete82">
          <a:extLst xmlns:a="http://schemas.openxmlformats.org/drawingml/2006/main">
            <a:ext uri="{FF2B5EF4-FFF2-40B4-BE49-F238E27FC236}">
              <a16:creationId xmlns:a16="http://schemas.microsoft.com/office/drawing/2014/main" id="{93AF8729-D513-4056-B9E6-EF1CCFCAFCAC}"/>
            </a:ext>
          </a:extLst>
        </cdr:cNvPr>
        <cdr:cNvSpPr/>
      </cdr:nvSpPr>
      <cdr:spPr>
        <a:xfrm xmlns:a="http://schemas.openxmlformats.org/drawingml/2006/main">
          <a:off x="5325728"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0.22606</cdr:y>
    </cdr:from>
    <cdr:to>
      <cdr:x>0.57634</cdr:x>
      <cdr:y>0.26667</cdr:y>
    </cdr:to>
    <cdr:sp macro="" textlink="">
      <cdr:nvSpPr>
        <cdr:cNvPr id="2253" name="NDMPlot_ElementConcrete83">
          <a:extLst xmlns:a="http://schemas.openxmlformats.org/drawingml/2006/main">
            <a:ext uri="{FF2B5EF4-FFF2-40B4-BE49-F238E27FC236}">
              <a16:creationId xmlns:a16="http://schemas.microsoft.com/office/drawing/2014/main" id="{156D7F5B-BF5E-4D94-A4B4-65A417F94D4A}"/>
            </a:ext>
          </a:extLst>
        </cdr:cNvPr>
        <cdr:cNvSpPr/>
      </cdr:nvSpPr>
      <cdr:spPr>
        <a:xfrm xmlns:a="http://schemas.openxmlformats.org/drawingml/2006/main">
          <a:off x="5723555"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0.22606</cdr:y>
    </cdr:from>
    <cdr:to>
      <cdr:x>0.61454</cdr:x>
      <cdr:y>0.26667</cdr:y>
    </cdr:to>
    <cdr:sp macro="" textlink="">
      <cdr:nvSpPr>
        <cdr:cNvPr id="2254" name="NDMPlot_ElementConcrete84">
          <a:extLst xmlns:a="http://schemas.openxmlformats.org/drawingml/2006/main">
            <a:ext uri="{FF2B5EF4-FFF2-40B4-BE49-F238E27FC236}">
              <a16:creationId xmlns:a16="http://schemas.microsoft.com/office/drawing/2014/main" id="{6A1726EA-8471-4F41-B4F5-A712ECEF0B44}"/>
            </a:ext>
          </a:extLst>
        </cdr:cNvPr>
        <cdr:cNvSpPr/>
      </cdr:nvSpPr>
      <cdr:spPr>
        <a:xfrm xmlns:a="http://schemas.openxmlformats.org/drawingml/2006/main">
          <a:off x="6121381"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0.24521</cdr:y>
    </cdr:from>
    <cdr:to>
      <cdr:x>0.41457</cdr:x>
      <cdr:y>0.28233</cdr:y>
    </cdr:to>
    <cdr:sp macro="" textlink="">
      <cdr:nvSpPr>
        <cdr:cNvPr id="2255" name="NDMPlot_ElementRebar85">
          <a:extLst xmlns:a="http://schemas.openxmlformats.org/drawingml/2006/main">
            <a:ext uri="{FF2B5EF4-FFF2-40B4-BE49-F238E27FC236}">
              <a16:creationId xmlns:a16="http://schemas.microsoft.com/office/drawing/2014/main" id="{E539AD42-9F5D-4FB2-AA89-F8828B2C0BCD}"/>
            </a:ext>
          </a:extLst>
        </cdr:cNvPr>
        <cdr:cNvSpPr/>
      </cdr:nvSpPr>
      <cdr:spPr>
        <a:xfrm xmlns:a="http://schemas.openxmlformats.org/drawingml/2006/main">
          <a:off x="4062739" y="1681623"/>
          <a:ext cx="254609" cy="254609"/>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0.24521</cdr:y>
    </cdr:from>
    <cdr:to>
      <cdr:x>0.49133</cdr:x>
      <cdr:y>0.28233</cdr:y>
    </cdr:to>
    <cdr:sp macro="" textlink="">
      <cdr:nvSpPr>
        <cdr:cNvPr id="2256" name="NDMPlot_ElementRebar86">
          <a:extLst xmlns:a="http://schemas.openxmlformats.org/drawingml/2006/main">
            <a:ext uri="{FF2B5EF4-FFF2-40B4-BE49-F238E27FC236}">
              <a16:creationId xmlns:a16="http://schemas.microsoft.com/office/drawing/2014/main" id="{4799DB28-A1AC-49C2-B7BF-A677EB3218ED}"/>
            </a:ext>
          </a:extLst>
        </cdr:cNvPr>
        <cdr:cNvSpPr/>
      </cdr:nvSpPr>
      <cdr:spPr>
        <a:xfrm xmlns:a="http://schemas.openxmlformats.org/drawingml/2006/main">
          <a:off x="4862148" y="1681623"/>
          <a:ext cx="254609" cy="254609"/>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0.73248</cdr:y>
    </cdr:from>
    <cdr:to>
      <cdr:x>0.41457</cdr:x>
      <cdr:y>0.76961</cdr:y>
    </cdr:to>
    <cdr:sp macro="" textlink="">
      <cdr:nvSpPr>
        <cdr:cNvPr id="2257" name="NDMPlot_ElementRebar87">
          <a:extLst xmlns:a="http://schemas.openxmlformats.org/drawingml/2006/main">
            <a:ext uri="{FF2B5EF4-FFF2-40B4-BE49-F238E27FC236}">
              <a16:creationId xmlns:a16="http://schemas.microsoft.com/office/drawing/2014/main" id="{EFCA6DAD-A5C0-4E66-B6E1-DC72135F8CCC}"/>
            </a:ext>
          </a:extLst>
        </cdr:cNvPr>
        <cdr:cNvSpPr/>
      </cdr:nvSpPr>
      <cdr:spPr>
        <a:xfrm xmlns:a="http://schemas.openxmlformats.org/drawingml/2006/main">
          <a:off x="4062739" y="5023368"/>
          <a:ext cx="254609" cy="254609"/>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0.73248</cdr:y>
    </cdr:from>
    <cdr:to>
      <cdr:x>0.49133</cdr:x>
      <cdr:y>0.76961</cdr:y>
    </cdr:to>
    <cdr:sp macro="" textlink="">
      <cdr:nvSpPr>
        <cdr:cNvPr id="2258" name="NDMPlot_ElementRebar88">
          <a:extLst xmlns:a="http://schemas.openxmlformats.org/drawingml/2006/main">
            <a:ext uri="{FF2B5EF4-FFF2-40B4-BE49-F238E27FC236}">
              <a16:creationId xmlns:a16="http://schemas.microsoft.com/office/drawing/2014/main" id="{19EC8773-1EB6-4393-8796-A8BC085D848E}"/>
            </a:ext>
          </a:extLst>
        </cdr:cNvPr>
        <cdr:cNvSpPr/>
      </cdr:nvSpPr>
      <cdr:spPr>
        <a:xfrm xmlns:a="http://schemas.openxmlformats.org/drawingml/2006/main">
          <a:off x="4862148" y="5023368"/>
          <a:ext cx="254609" cy="254609"/>
        </a:xfrm>
        <a:prstGeom xmlns:a="http://schemas.openxmlformats.org/drawingml/2006/main" prst="ellipse">
          <a:avLst/>
        </a:prstGeom>
        <a:solidFill xmlns:a="http://schemas.openxmlformats.org/drawingml/2006/main">
          <a:srgbClr val="37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0.62807</cdr:y>
    </cdr:from>
    <cdr:to>
      <cdr:x>0.60194</cdr:x>
      <cdr:y>0.66519</cdr:y>
    </cdr:to>
    <cdr:sp macro="" textlink="">
      <cdr:nvSpPr>
        <cdr:cNvPr id="2259" name="NDMPlot_ElementRebar89">
          <a:extLst xmlns:a="http://schemas.openxmlformats.org/drawingml/2006/main">
            <a:ext uri="{FF2B5EF4-FFF2-40B4-BE49-F238E27FC236}">
              <a16:creationId xmlns:a16="http://schemas.microsoft.com/office/drawing/2014/main" id="{51240D17-FB40-4D9E-B6AB-F6496AD38335}"/>
            </a:ext>
          </a:extLst>
        </cdr:cNvPr>
        <cdr:cNvSpPr/>
      </cdr:nvSpPr>
      <cdr:spPr>
        <a:xfrm xmlns:a="http://schemas.openxmlformats.org/drawingml/2006/main">
          <a:off x="6013968" y="4307280"/>
          <a:ext cx="254609" cy="254609"/>
        </a:xfrm>
        <a:prstGeom xmlns:a="http://schemas.openxmlformats.org/drawingml/2006/main" prst="ellipse">
          <a:avLst/>
        </a:prstGeom>
        <a:solidFill xmlns:a="http://schemas.openxmlformats.org/drawingml/2006/main">
          <a:srgbClr val="97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0.54975</cdr:y>
    </cdr:from>
    <cdr:to>
      <cdr:x>0.60194</cdr:x>
      <cdr:y>0.58688</cdr:y>
    </cdr:to>
    <cdr:sp macro="" textlink="">
      <cdr:nvSpPr>
        <cdr:cNvPr id="2260" name="NDMPlot_ElementRebar90">
          <a:extLst xmlns:a="http://schemas.openxmlformats.org/drawingml/2006/main">
            <a:ext uri="{FF2B5EF4-FFF2-40B4-BE49-F238E27FC236}">
              <a16:creationId xmlns:a16="http://schemas.microsoft.com/office/drawing/2014/main" id="{D15237FC-2868-4623-BC83-6073528E8619}"/>
            </a:ext>
          </a:extLst>
        </cdr:cNvPr>
        <cdr:cNvSpPr/>
      </cdr:nvSpPr>
      <cdr:spPr>
        <a:xfrm xmlns:a="http://schemas.openxmlformats.org/drawingml/2006/main">
          <a:off x="6013968" y="3770214"/>
          <a:ext cx="254609" cy="254609"/>
        </a:xfrm>
        <a:prstGeom xmlns:a="http://schemas.openxmlformats.org/drawingml/2006/main" prst="ellipse">
          <a:avLst/>
        </a:prstGeom>
        <a:solidFill xmlns:a="http://schemas.openxmlformats.org/drawingml/2006/main">
          <a:srgbClr val="C4C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0.47144</cdr:y>
    </cdr:from>
    <cdr:to>
      <cdr:x>0.60194</cdr:x>
      <cdr:y>0.50857</cdr:y>
    </cdr:to>
    <cdr:sp macro="" textlink="">
      <cdr:nvSpPr>
        <cdr:cNvPr id="2261" name="NDMPlot_ElementRebar91">
          <a:extLst xmlns:a="http://schemas.openxmlformats.org/drawingml/2006/main">
            <a:ext uri="{FF2B5EF4-FFF2-40B4-BE49-F238E27FC236}">
              <a16:creationId xmlns:a16="http://schemas.microsoft.com/office/drawing/2014/main" id="{78720085-BEEA-4068-863E-D0F27E4A2897}"/>
            </a:ext>
          </a:extLst>
        </cdr:cNvPr>
        <cdr:cNvSpPr/>
      </cdr:nvSpPr>
      <cdr:spPr>
        <a:xfrm xmlns:a="http://schemas.openxmlformats.org/drawingml/2006/main">
          <a:off x="6013968" y="3233147"/>
          <a:ext cx="254609" cy="254609"/>
        </a:xfrm>
        <a:prstGeom xmlns:a="http://schemas.openxmlformats.org/drawingml/2006/main" prst="ellipse">
          <a:avLst/>
        </a:prstGeom>
        <a:solidFill xmlns:a="http://schemas.openxmlformats.org/drawingml/2006/main">
          <a:srgbClr val="D8B5B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0.39313</cdr:y>
    </cdr:from>
    <cdr:to>
      <cdr:x>0.60194</cdr:x>
      <cdr:y>0.43026</cdr:y>
    </cdr:to>
    <cdr:sp macro="" textlink="">
      <cdr:nvSpPr>
        <cdr:cNvPr id="2262" name="NDMPlot_ElementRebar92">
          <a:extLst xmlns:a="http://schemas.openxmlformats.org/drawingml/2006/main">
            <a:ext uri="{FF2B5EF4-FFF2-40B4-BE49-F238E27FC236}">
              <a16:creationId xmlns:a16="http://schemas.microsoft.com/office/drawing/2014/main" id="{690FF343-0F13-447C-973E-926FEA11A71F}"/>
            </a:ext>
          </a:extLst>
        </cdr:cNvPr>
        <cdr:cNvSpPr/>
      </cdr:nvSpPr>
      <cdr:spPr>
        <a:xfrm xmlns:a="http://schemas.openxmlformats.org/drawingml/2006/main">
          <a:off x="6013968" y="2696081"/>
          <a:ext cx="254609" cy="254609"/>
        </a:xfrm>
        <a:prstGeom xmlns:a="http://schemas.openxmlformats.org/drawingml/2006/main" prst="ellipse">
          <a:avLst/>
        </a:prstGeom>
        <a:solidFill xmlns:a="http://schemas.openxmlformats.org/drawingml/2006/main">
          <a:srgbClr val="D56D6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0.31482</cdr:y>
    </cdr:from>
    <cdr:to>
      <cdr:x>0.60194</cdr:x>
      <cdr:y>0.35194</cdr:y>
    </cdr:to>
    <cdr:sp macro="" textlink="">
      <cdr:nvSpPr>
        <cdr:cNvPr id="2263" name="NDMPlot_ElementRebar93">
          <a:extLst xmlns:a="http://schemas.openxmlformats.org/drawingml/2006/main">
            <a:ext uri="{FF2B5EF4-FFF2-40B4-BE49-F238E27FC236}">
              <a16:creationId xmlns:a16="http://schemas.microsoft.com/office/drawing/2014/main" id="{E3B4F706-A041-4539-9442-87BB388CD69B}"/>
            </a:ext>
          </a:extLst>
        </cdr:cNvPr>
        <cdr:cNvSpPr/>
      </cdr:nvSpPr>
      <cdr:spPr>
        <a:xfrm xmlns:a="http://schemas.openxmlformats.org/drawingml/2006/main">
          <a:off x="6013968" y="2159015"/>
          <a:ext cx="254609" cy="254609"/>
        </a:xfrm>
        <a:prstGeom xmlns:a="http://schemas.openxmlformats.org/drawingml/2006/main" prst="ellipse">
          <a:avLst/>
        </a:prstGeom>
        <a:solidFill xmlns:a="http://schemas.openxmlformats.org/drawingml/2006/main">
          <a:srgbClr val="D2251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0.32642</cdr:y>
    </cdr:from>
    <cdr:to>
      <cdr:x>0.41457</cdr:x>
      <cdr:y>0.36354</cdr:y>
    </cdr:to>
    <cdr:sp macro="" textlink="">
      <cdr:nvSpPr>
        <cdr:cNvPr id="2264" name="NDMPlot_ElementRebar94">
          <a:extLst xmlns:a="http://schemas.openxmlformats.org/drawingml/2006/main">
            <a:ext uri="{FF2B5EF4-FFF2-40B4-BE49-F238E27FC236}">
              <a16:creationId xmlns:a16="http://schemas.microsoft.com/office/drawing/2014/main" id="{4CDB5E09-DCB0-4505-96BC-CC15E2D81FF5}"/>
            </a:ext>
          </a:extLst>
        </cdr:cNvPr>
        <cdr:cNvSpPr/>
      </cdr:nvSpPr>
      <cdr:spPr>
        <a:xfrm xmlns:a="http://schemas.openxmlformats.org/drawingml/2006/main">
          <a:off x="4062739" y="2238580"/>
          <a:ext cx="254609" cy="254609"/>
        </a:xfrm>
        <a:prstGeom xmlns:a="http://schemas.openxmlformats.org/drawingml/2006/main" prst="ellipse">
          <a:avLst/>
        </a:prstGeom>
        <a:solidFill xmlns:a="http://schemas.openxmlformats.org/drawingml/2006/main">
          <a:srgbClr val="D7908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0.32642</cdr:y>
    </cdr:from>
    <cdr:to>
      <cdr:x>0.49133</cdr:x>
      <cdr:y>0.36354</cdr:y>
    </cdr:to>
    <cdr:sp macro="" textlink="">
      <cdr:nvSpPr>
        <cdr:cNvPr id="2265" name="NDMPlot_ElementRebar95">
          <a:extLst xmlns:a="http://schemas.openxmlformats.org/drawingml/2006/main">
            <a:ext uri="{FF2B5EF4-FFF2-40B4-BE49-F238E27FC236}">
              <a16:creationId xmlns:a16="http://schemas.microsoft.com/office/drawing/2014/main" id="{8CE7BD67-1849-44D2-A871-7F5E034ECB2C}"/>
            </a:ext>
          </a:extLst>
        </cdr:cNvPr>
        <cdr:cNvSpPr/>
      </cdr:nvSpPr>
      <cdr:spPr>
        <a:xfrm xmlns:a="http://schemas.openxmlformats.org/drawingml/2006/main">
          <a:off x="4862148" y="2238580"/>
          <a:ext cx="254609" cy="254609"/>
        </a:xfrm>
        <a:prstGeom xmlns:a="http://schemas.openxmlformats.org/drawingml/2006/main" prst="ellipse">
          <a:avLst/>
        </a:prstGeom>
        <a:solidFill xmlns:a="http://schemas.openxmlformats.org/drawingml/2006/main">
          <a:srgbClr val="D56962"/>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0.65127</cdr:y>
    </cdr:from>
    <cdr:to>
      <cdr:x>0.41457</cdr:x>
      <cdr:y>0.6884</cdr:y>
    </cdr:to>
    <cdr:sp macro="" textlink="">
      <cdr:nvSpPr>
        <cdr:cNvPr id="2266" name="NDMPlot_ElementRebar96">
          <a:extLst xmlns:a="http://schemas.openxmlformats.org/drawingml/2006/main">
            <a:ext uri="{FF2B5EF4-FFF2-40B4-BE49-F238E27FC236}">
              <a16:creationId xmlns:a16="http://schemas.microsoft.com/office/drawing/2014/main" id="{BE0D9334-17D4-4CBD-BDD4-D7335FFC6346}"/>
            </a:ext>
          </a:extLst>
        </cdr:cNvPr>
        <cdr:cNvSpPr/>
      </cdr:nvSpPr>
      <cdr:spPr>
        <a:xfrm xmlns:a="http://schemas.openxmlformats.org/drawingml/2006/main">
          <a:off x="4062739" y="4466410"/>
          <a:ext cx="254609" cy="254610"/>
        </a:xfrm>
        <a:prstGeom xmlns:a="http://schemas.openxmlformats.org/drawingml/2006/main" prst="ellipse">
          <a:avLst/>
        </a:prstGeom>
        <a:solidFill xmlns:a="http://schemas.openxmlformats.org/drawingml/2006/main">
          <a:srgbClr val="4D7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0.65127</cdr:y>
    </cdr:from>
    <cdr:to>
      <cdr:x>0.49133</cdr:x>
      <cdr:y>0.6884</cdr:y>
    </cdr:to>
    <cdr:sp macro="" textlink="">
      <cdr:nvSpPr>
        <cdr:cNvPr id="2267" name="NDMPlot_ElementRebar97">
          <a:extLst xmlns:a="http://schemas.openxmlformats.org/drawingml/2006/main">
            <a:ext uri="{FF2B5EF4-FFF2-40B4-BE49-F238E27FC236}">
              <a16:creationId xmlns:a16="http://schemas.microsoft.com/office/drawing/2014/main" id="{43AF5B69-444C-45A4-8BCF-D2A5225B2B0A}"/>
            </a:ext>
          </a:extLst>
        </cdr:cNvPr>
        <cdr:cNvSpPr/>
      </cdr:nvSpPr>
      <cdr:spPr>
        <a:xfrm xmlns:a="http://schemas.openxmlformats.org/drawingml/2006/main">
          <a:off x="4862148" y="4466410"/>
          <a:ext cx="254609" cy="254610"/>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0.52401</cdr:x>
      <cdr:y>0.47144</cdr:y>
    </cdr:from>
    <cdr:to>
      <cdr:x>0.54846</cdr:x>
      <cdr:y>0.50857</cdr:y>
    </cdr:to>
    <cdr:sp macro="" textlink="">
      <cdr:nvSpPr>
        <cdr:cNvPr id="2268" name="NDMPlot_ElementRebar98">
          <a:extLst xmlns:a="http://schemas.openxmlformats.org/drawingml/2006/main">
            <a:ext uri="{FF2B5EF4-FFF2-40B4-BE49-F238E27FC236}">
              <a16:creationId xmlns:a16="http://schemas.microsoft.com/office/drawing/2014/main" id="{7A4FEBA5-2672-43FA-931E-A54A6A747985}"/>
            </a:ext>
          </a:extLst>
        </cdr:cNvPr>
        <cdr:cNvSpPr/>
      </cdr:nvSpPr>
      <cdr:spPr>
        <a:xfrm xmlns:a="http://schemas.openxmlformats.org/drawingml/2006/main">
          <a:off x="5457010" y="3233147"/>
          <a:ext cx="254610" cy="254609"/>
        </a:xfrm>
        <a:prstGeom xmlns:a="http://schemas.openxmlformats.org/drawingml/2006/main" prst="ellipse">
          <a:avLst/>
        </a:prstGeom>
        <a:solidFill xmlns:a="http://schemas.openxmlformats.org/drawingml/2006/main">
          <a:srgbClr val="DAD0D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0.21736</cdr:y>
    </cdr:from>
    <cdr:to>
      <cdr:x>0.27646</cdr:x>
      <cdr:y>0.27537</cdr:y>
    </cdr:to>
    <cdr:sp macro="" textlink="">
      <cdr:nvSpPr>
        <cdr:cNvPr id="2269" name="NDMPlot_ContourArcLine99">
          <a:extLst xmlns:a="http://schemas.openxmlformats.org/drawingml/2006/main">
            <a:ext uri="{FF2B5EF4-FFF2-40B4-BE49-F238E27FC236}">
              <a16:creationId xmlns:a16="http://schemas.microsoft.com/office/drawing/2014/main" id="{E526B30C-D343-43C3-89D3-13F31E1430D2}"/>
            </a:ext>
          </a:extLst>
        </cdr:cNvPr>
        <cdr:cNvSpPr/>
      </cdr:nvSpPr>
      <cdr:spPr>
        <a:xfrm xmlns:a="http://schemas.openxmlformats.org/drawingml/2006/main">
          <a:off x="2481266" y="1490666"/>
          <a:ext cx="397828" cy="397828"/>
        </a:xfrm>
        <a:custGeom xmlns:a="http://schemas.openxmlformats.org/drawingml/2006/main">
          <a:avLst/>
          <a:gdLst/>
          <a:ahLst/>
          <a:cxnLst/>
          <a:rect l="0" t="0" r="0" b="0"/>
          <a:pathLst>
            <a:path w="397828" h="397828">
              <a:moveTo>
                <a:pt x="0" y="397827"/>
              </a:moveTo>
              <a:lnTo>
                <a:pt x="1514" y="363154"/>
              </a:lnTo>
              <a:lnTo>
                <a:pt x="6044" y="328745"/>
              </a:lnTo>
              <a:lnTo>
                <a:pt x="13556" y="294862"/>
              </a:lnTo>
              <a:lnTo>
                <a:pt x="23992" y="261762"/>
              </a:lnTo>
              <a:lnTo>
                <a:pt x="37273" y="229698"/>
              </a:lnTo>
              <a:lnTo>
                <a:pt x="53299" y="198913"/>
              </a:lnTo>
              <a:lnTo>
                <a:pt x="71946" y="169643"/>
              </a:lnTo>
              <a:lnTo>
                <a:pt x="93074" y="142109"/>
              </a:lnTo>
              <a:lnTo>
                <a:pt x="116521" y="116521"/>
              </a:lnTo>
              <a:lnTo>
                <a:pt x="142109" y="93074"/>
              </a:lnTo>
              <a:lnTo>
                <a:pt x="169643" y="71946"/>
              </a:lnTo>
              <a:lnTo>
                <a:pt x="198913" y="53299"/>
              </a:lnTo>
              <a:lnTo>
                <a:pt x="229698" y="37273"/>
              </a:lnTo>
              <a:lnTo>
                <a:pt x="261762" y="23992"/>
              </a:lnTo>
              <a:lnTo>
                <a:pt x="294862" y="13556"/>
              </a:lnTo>
              <a:lnTo>
                <a:pt x="328745" y="6044"/>
              </a:lnTo>
              <a:lnTo>
                <a:pt x="363154" y="1514"/>
              </a:lnTo>
              <a:lnTo>
                <a:pt x="397827"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0.27646</cdr:x>
      <cdr:y>0.21736</cdr:y>
    </cdr:from>
    <cdr:to>
      <cdr:x>0.58207</cdr:x>
      <cdr:y>0.21736</cdr:y>
    </cdr:to>
    <cdr:cxnSp macro="">
      <cdr:nvCxnSpPr>
        <cdr:cNvPr id="2270" name="NDMPlot_Contour100">
          <a:extLst xmlns:a="http://schemas.openxmlformats.org/drawingml/2006/main">
            <a:ext uri="{FF2B5EF4-FFF2-40B4-BE49-F238E27FC236}">
              <a16:creationId xmlns:a16="http://schemas.microsoft.com/office/drawing/2014/main" id="{C74C13F2-0822-41C8-AF36-2CBB70F40DBF}"/>
            </a:ext>
          </a:extLst>
        </cdr:cNvPr>
        <cdr:cNvCxnSpPr/>
      </cdr:nvCxnSpPr>
      <cdr:spPr>
        <a:xfrm xmlns:a="http://schemas.openxmlformats.org/drawingml/2006/main">
          <a:off x="2879093" y="1490666"/>
          <a:ext cx="31826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0.58207</cdr:x>
      <cdr:y>0.21736</cdr:y>
    </cdr:from>
    <cdr:to>
      <cdr:x>0.62027</cdr:x>
      <cdr:y>0.27537</cdr:y>
    </cdr:to>
    <cdr:sp macro="" textlink="">
      <cdr:nvSpPr>
        <cdr:cNvPr id="2271" name="NDMPlot_ContourArcLine101">
          <a:extLst xmlns:a="http://schemas.openxmlformats.org/drawingml/2006/main">
            <a:ext uri="{FF2B5EF4-FFF2-40B4-BE49-F238E27FC236}">
              <a16:creationId xmlns:a16="http://schemas.microsoft.com/office/drawing/2014/main" id="{D99DD1BE-E98C-42E7-826F-C257B6C97F93}"/>
            </a:ext>
          </a:extLst>
        </cdr:cNvPr>
        <cdr:cNvSpPr/>
      </cdr:nvSpPr>
      <cdr:spPr>
        <a:xfrm xmlns:a="http://schemas.openxmlformats.org/drawingml/2006/main">
          <a:off x="6061707" y="1490666"/>
          <a:ext cx="397828" cy="397828"/>
        </a:xfrm>
        <a:custGeom xmlns:a="http://schemas.openxmlformats.org/drawingml/2006/main">
          <a:avLst/>
          <a:gdLst/>
          <a:ahLst/>
          <a:cxnLst/>
          <a:rect l="0" t="0" r="0" b="0"/>
          <a:pathLst>
            <a:path w="397828" h="397828">
              <a:moveTo>
                <a:pt x="0" y="0"/>
              </a:moveTo>
              <a:lnTo>
                <a:pt x="34673" y="1514"/>
              </a:lnTo>
              <a:lnTo>
                <a:pt x="69082" y="6044"/>
              </a:lnTo>
              <a:lnTo>
                <a:pt x="102965" y="13556"/>
              </a:lnTo>
              <a:lnTo>
                <a:pt x="136065" y="23992"/>
              </a:lnTo>
              <a:lnTo>
                <a:pt x="168129" y="37273"/>
              </a:lnTo>
              <a:lnTo>
                <a:pt x="198914" y="53299"/>
              </a:lnTo>
              <a:lnTo>
                <a:pt x="228184" y="71946"/>
              </a:lnTo>
              <a:lnTo>
                <a:pt x="255718" y="93074"/>
              </a:lnTo>
              <a:lnTo>
                <a:pt x="281306" y="116521"/>
              </a:lnTo>
              <a:lnTo>
                <a:pt x="304753" y="142109"/>
              </a:lnTo>
              <a:lnTo>
                <a:pt x="325881" y="169643"/>
              </a:lnTo>
              <a:lnTo>
                <a:pt x="344528" y="198913"/>
              </a:lnTo>
              <a:lnTo>
                <a:pt x="360554" y="229698"/>
              </a:lnTo>
              <a:lnTo>
                <a:pt x="373835" y="261762"/>
              </a:lnTo>
              <a:lnTo>
                <a:pt x="384271" y="294862"/>
              </a:lnTo>
              <a:lnTo>
                <a:pt x="391783" y="328745"/>
              </a:lnTo>
              <a:lnTo>
                <a:pt x="396313" y="363154"/>
              </a:lnTo>
              <a:lnTo>
                <a:pt x="397827" y="397827"/>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0.62027</cdr:x>
      <cdr:y>0.27537</cdr:y>
    </cdr:from>
    <cdr:to>
      <cdr:x>0.62027</cdr:x>
      <cdr:y>0.73944</cdr:y>
    </cdr:to>
    <cdr:cxnSp macro="">
      <cdr:nvCxnSpPr>
        <cdr:cNvPr id="2272" name="NDMPlot_Contour102">
          <a:extLst xmlns:a="http://schemas.openxmlformats.org/drawingml/2006/main">
            <a:ext uri="{FF2B5EF4-FFF2-40B4-BE49-F238E27FC236}">
              <a16:creationId xmlns:a16="http://schemas.microsoft.com/office/drawing/2014/main" id="{D1B7BB2E-42BF-45A6-B6A4-FD8B1F86B456}"/>
            </a:ext>
          </a:extLst>
        </cdr:cNvPr>
        <cdr:cNvCxnSpPr/>
      </cdr:nvCxnSpPr>
      <cdr:spPr>
        <a:xfrm xmlns:a="http://schemas.openxmlformats.org/drawingml/2006/main">
          <a:off x="6459534" y="1888493"/>
          <a:ext cx="0" cy="31826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0.58207</cdr:x>
      <cdr:y>0.73944</cdr:y>
    </cdr:from>
    <cdr:to>
      <cdr:x>0.62027</cdr:x>
      <cdr:y>0.79745</cdr:y>
    </cdr:to>
    <cdr:sp macro="" textlink="">
      <cdr:nvSpPr>
        <cdr:cNvPr id="2273" name="NDMPlot_ContourArcLine103">
          <a:extLst xmlns:a="http://schemas.openxmlformats.org/drawingml/2006/main">
            <a:ext uri="{FF2B5EF4-FFF2-40B4-BE49-F238E27FC236}">
              <a16:creationId xmlns:a16="http://schemas.microsoft.com/office/drawing/2014/main" id="{B669607F-9FFE-4501-BB0E-E34CBCA4E444}"/>
            </a:ext>
          </a:extLst>
        </cdr:cNvPr>
        <cdr:cNvSpPr/>
      </cdr:nvSpPr>
      <cdr:spPr>
        <a:xfrm xmlns:a="http://schemas.openxmlformats.org/drawingml/2006/main">
          <a:off x="6061707" y="5071107"/>
          <a:ext cx="397828" cy="397828"/>
        </a:xfrm>
        <a:custGeom xmlns:a="http://schemas.openxmlformats.org/drawingml/2006/main">
          <a:avLst/>
          <a:gdLst/>
          <a:ahLst/>
          <a:cxnLst/>
          <a:rect l="0" t="0" r="0" b="0"/>
          <a:pathLst>
            <a:path w="397828" h="397828">
              <a:moveTo>
                <a:pt x="397827" y="0"/>
              </a:moveTo>
              <a:lnTo>
                <a:pt x="396313" y="34673"/>
              </a:lnTo>
              <a:lnTo>
                <a:pt x="391783" y="69082"/>
              </a:lnTo>
              <a:lnTo>
                <a:pt x="384271" y="102965"/>
              </a:lnTo>
              <a:lnTo>
                <a:pt x="373835" y="136065"/>
              </a:lnTo>
              <a:lnTo>
                <a:pt x="360554" y="168129"/>
              </a:lnTo>
              <a:lnTo>
                <a:pt x="344528" y="198914"/>
              </a:lnTo>
              <a:lnTo>
                <a:pt x="325881" y="228184"/>
              </a:lnTo>
              <a:lnTo>
                <a:pt x="304753" y="255718"/>
              </a:lnTo>
              <a:lnTo>
                <a:pt x="281306" y="281306"/>
              </a:lnTo>
              <a:lnTo>
                <a:pt x="255718" y="304753"/>
              </a:lnTo>
              <a:lnTo>
                <a:pt x="228184" y="325881"/>
              </a:lnTo>
              <a:lnTo>
                <a:pt x="198914" y="344528"/>
              </a:lnTo>
              <a:lnTo>
                <a:pt x="168129" y="360554"/>
              </a:lnTo>
              <a:lnTo>
                <a:pt x="136065" y="373835"/>
              </a:lnTo>
              <a:lnTo>
                <a:pt x="102965" y="384271"/>
              </a:lnTo>
              <a:lnTo>
                <a:pt x="69082" y="391783"/>
              </a:lnTo>
              <a:lnTo>
                <a:pt x="34673" y="396313"/>
              </a:lnTo>
              <a:lnTo>
                <a:pt x="0" y="397827"/>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0.27646</cdr:x>
      <cdr:y>0.79745</cdr:y>
    </cdr:from>
    <cdr:to>
      <cdr:x>0.58207</cdr:x>
      <cdr:y>0.79745</cdr:y>
    </cdr:to>
    <cdr:cxnSp macro="">
      <cdr:nvCxnSpPr>
        <cdr:cNvPr id="2274" name="NDMPlot_Contour104">
          <a:extLst xmlns:a="http://schemas.openxmlformats.org/drawingml/2006/main">
            <a:ext uri="{FF2B5EF4-FFF2-40B4-BE49-F238E27FC236}">
              <a16:creationId xmlns:a16="http://schemas.microsoft.com/office/drawing/2014/main" id="{B021222F-AE80-4B96-BA06-8CAF2A85C86E}"/>
            </a:ext>
          </a:extLst>
        </cdr:cNvPr>
        <cdr:cNvCxnSpPr/>
      </cdr:nvCxnSpPr>
      <cdr:spPr>
        <a:xfrm xmlns:a="http://schemas.openxmlformats.org/drawingml/2006/main" flipH="1">
          <a:off x="2879093" y="5468934"/>
          <a:ext cx="31826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0.73944</cdr:y>
    </cdr:from>
    <cdr:to>
      <cdr:x>0.27646</cdr:x>
      <cdr:y>0.79745</cdr:y>
    </cdr:to>
    <cdr:sp macro="" textlink="">
      <cdr:nvSpPr>
        <cdr:cNvPr id="2275" name="NDMPlot_ContourArcLine105">
          <a:extLst xmlns:a="http://schemas.openxmlformats.org/drawingml/2006/main">
            <a:ext uri="{FF2B5EF4-FFF2-40B4-BE49-F238E27FC236}">
              <a16:creationId xmlns:a16="http://schemas.microsoft.com/office/drawing/2014/main" id="{0086376F-406A-457D-A896-341CB6553B22}"/>
            </a:ext>
          </a:extLst>
        </cdr:cNvPr>
        <cdr:cNvSpPr/>
      </cdr:nvSpPr>
      <cdr:spPr>
        <a:xfrm xmlns:a="http://schemas.openxmlformats.org/drawingml/2006/main">
          <a:off x="2481266" y="5071107"/>
          <a:ext cx="397828" cy="397828"/>
        </a:xfrm>
        <a:custGeom xmlns:a="http://schemas.openxmlformats.org/drawingml/2006/main">
          <a:avLst/>
          <a:gdLst/>
          <a:ahLst/>
          <a:cxnLst/>
          <a:rect l="0" t="0" r="0" b="0"/>
          <a:pathLst>
            <a:path w="397828" h="397828">
              <a:moveTo>
                <a:pt x="397827" y="397827"/>
              </a:moveTo>
              <a:lnTo>
                <a:pt x="363154" y="396313"/>
              </a:lnTo>
              <a:lnTo>
                <a:pt x="328745" y="391783"/>
              </a:lnTo>
              <a:lnTo>
                <a:pt x="294862" y="384271"/>
              </a:lnTo>
              <a:lnTo>
                <a:pt x="261762" y="373835"/>
              </a:lnTo>
              <a:lnTo>
                <a:pt x="229698" y="360554"/>
              </a:lnTo>
              <a:lnTo>
                <a:pt x="198913" y="344528"/>
              </a:lnTo>
              <a:lnTo>
                <a:pt x="169643" y="325881"/>
              </a:lnTo>
              <a:lnTo>
                <a:pt x="142109" y="304753"/>
              </a:lnTo>
              <a:lnTo>
                <a:pt x="116521" y="281306"/>
              </a:lnTo>
              <a:lnTo>
                <a:pt x="93074" y="255718"/>
              </a:lnTo>
              <a:lnTo>
                <a:pt x="71946" y="228184"/>
              </a:lnTo>
              <a:lnTo>
                <a:pt x="53299" y="198914"/>
              </a:lnTo>
              <a:lnTo>
                <a:pt x="37273" y="168129"/>
              </a:lnTo>
              <a:lnTo>
                <a:pt x="23992" y="136065"/>
              </a:lnTo>
              <a:lnTo>
                <a:pt x="13556" y="102965"/>
              </a:lnTo>
              <a:lnTo>
                <a:pt x="6044" y="69082"/>
              </a:lnTo>
              <a:lnTo>
                <a:pt x="1514" y="34673"/>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0.27537</cdr:y>
    </cdr:from>
    <cdr:to>
      <cdr:x>0.23826</cdr:x>
      <cdr:y>0.73944</cdr:y>
    </cdr:to>
    <cdr:cxnSp macro="">
      <cdr:nvCxnSpPr>
        <cdr:cNvPr id="2276" name="NDMPlot_Contour106">
          <a:extLst xmlns:a="http://schemas.openxmlformats.org/drawingml/2006/main">
            <a:ext uri="{FF2B5EF4-FFF2-40B4-BE49-F238E27FC236}">
              <a16:creationId xmlns:a16="http://schemas.microsoft.com/office/drawing/2014/main" id="{7CAE02F4-0B21-4CE3-85EB-276CD4C94DCB}"/>
            </a:ext>
          </a:extLst>
        </cdr:cNvPr>
        <cdr:cNvCxnSpPr/>
      </cdr:nvCxnSpPr>
      <cdr:spPr>
        <a:xfrm xmlns:a="http://schemas.openxmlformats.org/drawingml/2006/main" flipV="1">
          <a:off x="2481266" y="1888493"/>
          <a:ext cx="0" cy="31826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0.35287</cdr:x>
      <cdr:y>0.39139</cdr:y>
    </cdr:from>
    <cdr:to>
      <cdr:x>0.37579</cdr:x>
      <cdr:y>0.42619</cdr:y>
    </cdr:to>
    <cdr:sp macro="" textlink="">
      <cdr:nvSpPr>
        <cdr:cNvPr id="2277" name="NDMPlot_ContourArcLine107">
          <a:extLst xmlns:a="http://schemas.openxmlformats.org/drawingml/2006/main">
            <a:ext uri="{FF2B5EF4-FFF2-40B4-BE49-F238E27FC236}">
              <a16:creationId xmlns:a16="http://schemas.microsoft.com/office/drawing/2014/main" id="{A52B1E99-EF52-4825-A789-12DBBA634A96}"/>
            </a:ext>
          </a:extLst>
        </cdr:cNvPr>
        <cdr:cNvSpPr/>
      </cdr:nvSpPr>
      <cdr:spPr>
        <a:xfrm xmlns:a="http://schemas.openxmlformats.org/drawingml/2006/main">
          <a:off x="3674747" y="2684146"/>
          <a:ext cx="238697" cy="238698"/>
        </a:xfrm>
        <a:custGeom xmlns:a="http://schemas.openxmlformats.org/drawingml/2006/main">
          <a:avLst/>
          <a:gdLst/>
          <a:ahLst/>
          <a:cxnLst/>
          <a:rect l="0" t="0" r="0" b="0"/>
          <a:pathLst>
            <a:path w="238697" h="238698">
              <a:moveTo>
                <a:pt x="0" y="238697"/>
              </a:moveTo>
              <a:lnTo>
                <a:pt x="908" y="217893"/>
              </a:lnTo>
              <a:lnTo>
                <a:pt x="3626" y="197247"/>
              </a:lnTo>
              <a:lnTo>
                <a:pt x="8133" y="176917"/>
              </a:lnTo>
              <a:lnTo>
                <a:pt x="14394" y="157058"/>
              </a:lnTo>
              <a:lnTo>
                <a:pt x="22363" y="137819"/>
              </a:lnTo>
              <a:lnTo>
                <a:pt x="31979" y="119349"/>
              </a:lnTo>
              <a:lnTo>
                <a:pt x="43167" y="101786"/>
              </a:lnTo>
              <a:lnTo>
                <a:pt x="55844" y="85266"/>
              </a:lnTo>
              <a:lnTo>
                <a:pt x="69912" y="69913"/>
              </a:lnTo>
              <a:lnTo>
                <a:pt x="85265" y="55845"/>
              </a:lnTo>
              <a:lnTo>
                <a:pt x="101785" y="43168"/>
              </a:lnTo>
              <a:lnTo>
                <a:pt x="119347" y="31980"/>
              </a:lnTo>
              <a:lnTo>
                <a:pt x="137818" y="22364"/>
              </a:lnTo>
              <a:lnTo>
                <a:pt x="157057" y="14396"/>
              </a:lnTo>
              <a:lnTo>
                <a:pt x="176916" y="8134"/>
              </a:lnTo>
              <a:lnTo>
                <a:pt x="197247" y="3627"/>
              </a:lnTo>
              <a:lnTo>
                <a:pt x="217892" y="909"/>
              </a:lnTo>
              <a:lnTo>
                <a:pt x="2386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0.37579</cdr:x>
      <cdr:y>0.39139</cdr:y>
    </cdr:from>
    <cdr:to>
      <cdr:x>0.48275</cdr:x>
      <cdr:y>0.39139</cdr:y>
    </cdr:to>
    <cdr:cxnSp macro="">
      <cdr:nvCxnSpPr>
        <cdr:cNvPr id="2278" name="NDMPlot_Contour108">
          <a:extLst xmlns:a="http://schemas.openxmlformats.org/drawingml/2006/main">
            <a:ext uri="{FF2B5EF4-FFF2-40B4-BE49-F238E27FC236}">
              <a16:creationId xmlns:a16="http://schemas.microsoft.com/office/drawing/2014/main" id="{DD38AE9C-E978-43C5-AA80-F5991DA1CA84}"/>
            </a:ext>
          </a:extLst>
        </cdr:cNvPr>
        <cdr:cNvCxnSpPr/>
      </cdr:nvCxnSpPr>
      <cdr:spPr>
        <a:xfrm xmlns:a="http://schemas.openxmlformats.org/drawingml/2006/main">
          <a:off x="3913443" y="2684146"/>
          <a:ext cx="11139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0.48275</cdr:x>
      <cdr:y>0.39139</cdr:y>
    </cdr:from>
    <cdr:to>
      <cdr:x>0.50567</cdr:x>
      <cdr:y>0.42619</cdr:y>
    </cdr:to>
    <cdr:sp macro="" textlink="">
      <cdr:nvSpPr>
        <cdr:cNvPr id="2279" name="NDMPlot_ContourArcLine109">
          <a:extLst xmlns:a="http://schemas.openxmlformats.org/drawingml/2006/main">
            <a:ext uri="{FF2B5EF4-FFF2-40B4-BE49-F238E27FC236}">
              <a16:creationId xmlns:a16="http://schemas.microsoft.com/office/drawing/2014/main" id="{9F34D585-D698-4C99-918C-4CEFE2A3B044}"/>
            </a:ext>
          </a:extLst>
        </cdr:cNvPr>
        <cdr:cNvSpPr/>
      </cdr:nvSpPr>
      <cdr:spPr>
        <a:xfrm xmlns:a="http://schemas.openxmlformats.org/drawingml/2006/main">
          <a:off x="5027357" y="2684146"/>
          <a:ext cx="238697" cy="238698"/>
        </a:xfrm>
        <a:custGeom xmlns:a="http://schemas.openxmlformats.org/drawingml/2006/main">
          <a:avLst/>
          <a:gdLst/>
          <a:ahLst/>
          <a:cxnLst/>
          <a:rect l="0" t="0" r="0" b="0"/>
          <a:pathLst>
            <a:path w="238697" h="238698">
              <a:moveTo>
                <a:pt x="0" y="0"/>
              </a:moveTo>
              <a:lnTo>
                <a:pt x="20804" y="909"/>
              </a:lnTo>
              <a:lnTo>
                <a:pt x="41449" y="3627"/>
              </a:lnTo>
              <a:lnTo>
                <a:pt x="61780" y="8134"/>
              </a:lnTo>
              <a:lnTo>
                <a:pt x="81639" y="14396"/>
              </a:lnTo>
              <a:lnTo>
                <a:pt x="100878" y="22364"/>
              </a:lnTo>
              <a:lnTo>
                <a:pt x="119349" y="31980"/>
              </a:lnTo>
              <a:lnTo>
                <a:pt x="136911" y="43168"/>
              </a:lnTo>
              <a:lnTo>
                <a:pt x="153431" y="55845"/>
              </a:lnTo>
              <a:lnTo>
                <a:pt x="168784" y="69913"/>
              </a:lnTo>
              <a:lnTo>
                <a:pt x="182852" y="85266"/>
              </a:lnTo>
              <a:lnTo>
                <a:pt x="195529" y="101786"/>
              </a:lnTo>
              <a:lnTo>
                <a:pt x="206717" y="119349"/>
              </a:lnTo>
              <a:lnTo>
                <a:pt x="216333" y="137819"/>
              </a:lnTo>
              <a:lnTo>
                <a:pt x="224302" y="157058"/>
              </a:lnTo>
              <a:lnTo>
                <a:pt x="230563" y="176917"/>
              </a:lnTo>
              <a:lnTo>
                <a:pt x="235070" y="197247"/>
              </a:lnTo>
              <a:lnTo>
                <a:pt x="237788" y="217893"/>
              </a:lnTo>
              <a:lnTo>
                <a:pt x="238696" y="238697"/>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0.50567</cdr:x>
      <cdr:y>0.42619</cdr:y>
    </cdr:from>
    <cdr:to>
      <cdr:x>0.50567</cdr:x>
      <cdr:y>0.58862</cdr:y>
    </cdr:to>
    <cdr:cxnSp macro="">
      <cdr:nvCxnSpPr>
        <cdr:cNvPr id="2280" name="NDMPlot_Contour110">
          <a:extLst xmlns:a="http://schemas.openxmlformats.org/drawingml/2006/main">
            <a:ext uri="{FF2B5EF4-FFF2-40B4-BE49-F238E27FC236}">
              <a16:creationId xmlns:a16="http://schemas.microsoft.com/office/drawing/2014/main" id="{97F11C97-81A3-4E44-856D-0FB4CA2782EE}"/>
            </a:ext>
          </a:extLst>
        </cdr:cNvPr>
        <cdr:cNvCxnSpPr/>
      </cdr:nvCxnSpPr>
      <cdr:spPr>
        <a:xfrm xmlns:a="http://schemas.openxmlformats.org/drawingml/2006/main">
          <a:off x="5266053" y="2922843"/>
          <a:ext cx="0" cy="11139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0.48275</cdr:x>
      <cdr:y>0.58862</cdr:y>
    </cdr:from>
    <cdr:to>
      <cdr:x>0.50567</cdr:x>
      <cdr:y>0.62343</cdr:y>
    </cdr:to>
    <cdr:sp macro="" textlink="">
      <cdr:nvSpPr>
        <cdr:cNvPr id="2281" name="NDMPlot_ContourArcLine111">
          <a:extLst xmlns:a="http://schemas.openxmlformats.org/drawingml/2006/main">
            <a:ext uri="{FF2B5EF4-FFF2-40B4-BE49-F238E27FC236}">
              <a16:creationId xmlns:a16="http://schemas.microsoft.com/office/drawing/2014/main" id="{0F0FBFC6-43E6-4074-B2FA-912BD2FD33F0}"/>
            </a:ext>
          </a:extLst>
        </cdr:cNvPr>
        <cdr:cNvSpPr/>
      </cdr:nvSpPr>
      <cdr:spPr>
        <a:xfrm xmlns:a="http://schemas.openxmlformats.org/drawingml/2006/main">
          <a:off x="5027357" y="4036757"/>
          <a:ext cx="238697" cy="238697"/>
        </a:xfrm>
        <a:custGeom xmlns:a="http://schemas.openxmlformats.org/drawingml/2006/main">
          <a:avLst/>
          <a:gdLst/>
          <a:ahLst/>
          <a:cxnLst/>
          <a:rect l="0" t="0" r="0" b="0"/>
          <a:pathLst>
            <a:path w="238697" h="238697">
              <a:moveTo>
                <a:pt x="238696" y="0"/>
              </a:moveTo>
              <a:lnTo>
                <a:pt x="237788" y="20804"/>
              </a:lnTo>
              <a:lnTo>
                <a:pt x="235070" y="41449"/>
              </a:lnTo>
              <a:lnTo>
                <a:pt x="230563" y="61780"/>
              </a:lnTo>
              <a:lnTo>
                <a:pt x="224302" y="81639"/>
              </a:lnTo>
              <a:lnTo>
                <a:pt x="216333" y="100878"/>
              </a:lnTo>
              <a:lnTo>
                <a:pt x="206717" y="119349"/>
              </a:lnTo>
              <a:lnTo>
                <a:pt x="195529" y="136911"/>
              </a:lnTo>
              <a:lnTo>
                <a:pt x="182852" y="153431"/>
              </a:lnTo>
              <a:lnTo>
                <a:pt x="168784" y="168784"/>
              </a:lnTo>
              <a:lnTo>
                <a:pt x="153431" y="182852"/>
              </a:lnTo>
              <a:lnTo>
                <a:pt x="136911" y="195529"/>
              </a:lnTo>
              <a:lnTo>
                <a:pt x="119349" y="206717"/>
              </a:lnTo>
              <a:lnTo>
                <a:pt x="100878" y="216333"/>
              </a:lnTo>
              <a:lnTo>
                <a:pt x="81639" y="224302"/>
              </a:lnTo>
              <a:lnTo>
                <a:pt x="61780" y="230563"/>
              </a:lnTo>
              <a:lnTo>
                <a:pt x="41449" y="235070"/>
              </a:lnTo>
              <a:lnTo>
                <a:pt x="20804" y="237788"/>
              </a:lnTo>
              <a:lnTo>
                <a:pt x="0" y="238696"/>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0.37579</cdr:x>
      <cdr:y>0.62343</cdr:y>
    </cdr:from>
    <cdr:to>
      <cdr:x>0.48275</cdr:x>
      <cdr:y>0.62343</cdr:y>
    </cdr:to>
    <cdr:cxnSp macro="">
      <cdr:nvCxnSpPr>
        <cdr:cNvPr id="2282" name="NDMPlot_Contour112">
          <a:extLst xmlns:a="http://schemas.openxmlformats.org/drawingml/2006/main">
            <a:ext uri="{FF2B5EF4-FFF2-40B4-BE49-F238E27FC236}">
              <a16:creationId xmlns:a16="http://schemas.microsoft.com/office/drawing/2014/main" id="{94485C2E-8703-467C-8947-8B21E0B98E19}"/>
            </a:ext>
          </a:extLst>
        </cdr:cNvPr>
        <cdr:cNvCxnSpPr/>
      </cdr:nvCxnSpPr>
      <cdr:spPr>
        <a:xfrm xmlns:a="http://schemas.openxmlformats.org/drawingml/2006/main" flipH="1">
          <a:off x="3913443" y="4275453"/>
          <a:ext cx="11139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0.35287</cdr:x>
      <cdr:y>0.58862</cdr:y>
    </cdr:from>
    <cdr:to>
      <cdr:x>0.37579</cdr:x>
      <cdr:y>0.62343</cdr:y>
    </cdr:to>
    <cdr:sp macro="" textlink="">
      <cdr:nvSpPr>
        <cdr:cNvPr id="2283" name="NDMPlot_ContourArcLine113">
          <a:extLst xmlns:a="http://schemas.openxmlformats.org/drawingml/2006/main">
            <a:ext uri="{FF2B5EF4-FFF2-40B4-BE49-F238E27FC236}">
              <a16:creationId xmlns:a16="http://schemas.microsoft.com/office/drawing/2014/main" id="{92A58463-27D7-4504-8F25-3862006B837B}"/>
            </a:ext>
          </a:extLst>
        </cdr:cNvPr>
        <cdr:cNvSpPr/>
      </cdr:nvSpPr>
      <cdr:spPr>
        <a:xfrm xmlns:a="http://schemas.openxmlformats.org/drawingml/2006/main">
          <a:off x="3674747" y="4036757"/>
          <a:ext cx="238697" cy="238697"/>
        </a:xfrm>
        <a:custGeom xmlns:a="http://schemas.openxmlformats.org/drawingml/2006/main">
          <a:avLst/>
          <a:gdLst/>
          <a:ahLst/>
          <a:cxnLst/>
          <a:rect l="0" t="0" r="0" b="0"/>
          <a:pathLst>
            <a:path w="238697" h="238697">
              <a:moveTo>
                <a:pt x="238696" y="238696"/>
              </a:moveTo>
              <a:lnTo>
                <a:pt x="217892" y="237788"/>
              </a:lnTo>
              <a:lnTo>
                <a:pt x="197247" y="235070"/>
              </a:lnTo>
              <a:lnTo>
                <a:pt x="176916" y="230563"/>
              </a:lnTo>
              <a:lnTo>
                <a:pt x="157057" y="224302"/>
              </a:lnTo>
              <a:lnTo>
                <a:pt x="137818" y="216333"/>
              </a:lnTo>
              <a:lnTo>
                <a:pt x="119347" y="206717"/>
              </a:lnTo>
              <a:lnTo>
                <a:pt x="101785" y="195529"/>
              </a:lnTo>
              <a:lnTo>
                <a:pt x="85265" y="182852"/>
              </a:lnTo>
              <a:lnTo>
                <a:pt x="69912" y="168784"/>
              </a:lnTo>
              <a:lnTo>
                <a:pt x="55844" y="153431"/>
              </a:lnTo>
              <a:lnTo>
                <a:pt x="43167" y="136911"/>
              </a:lnTo>
              <a:lnTo>
                <a:pt x="31979" y="119349"/>
              </a:lnTo>
              <a:lnTo>
                <a:pt x="22363" y="100878"/>
              </a:lnTo>
              <a:lnTo>
                <a:pt x="14394" y="81639"/>
              </a:lnTo>
              <a:lnTo>
                <a:pt x="8133" y="61780"/>
              </a:lnTo>
              <a:lnTo>
                <a:pt x="3626" y="41449"/>
              </a:lnTo>
              <a:lnTo>
                <a:pt x="908" y="2080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0.35287</cdr:x>
      <cdr:y>0.42619</cdr:y>
    </cdr:from>
    <cdr:to>
      <cdr:x>0.35287</cdr:x>
      <cdr:y>0.58862</cdr:y>
    </cdr:to>
    <cdr:cxnSp macro="">
      <cdr:nvCxnSpPr>
        <cdr:cNvPr id="2284" name="NDMPlot_Contour114">
          <a:extLst xmlns:a="http://schemas.openxmlformats.org/drawingml/2006/main">
            <a:ext uri="{FF2B5EF4-FFF2-40B4-BE49-F238E27FC236}">
              <a16:creationId xmlns:a16="http://schemas.microsoft.com/office/drawing/2014/main" id="{913B4825-7A77-4EA1-A85A-F109FE8F9F69}"/>
            </a:ext>
          </a:extLst>
        </cdr:cNvPr>
        <cdr:cNvCxnSpPr/>
      </cdr:nvCxnSpPr>
      <cdr:spPr>
        <a:xfrm xmlns:a="http://schemas.openxmlformats.org/drawingml/2006/main" flipV="1">
          <a:off x="3674747" y="2922843"/>
          <a:ext cx="0" cy="11139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0.40902</cdr:x>
      <cdr:y>0.18256</cdr:y>
    </cdr:from>
    <cdr:to>
      <cdr:x>0.47244</cdr:x>
      <cdr:y>0.18256</cdr:y>
    </cdr:to>
    <cdr:cxnSp macro="">
      <cdr:nvCxnSpPr>
        <cdr:cNvPr id="2285" name="NDMPlot_AnnotationLine115">
          <a:extLst xmlns:a="http://schemas.openxmlformats.org/drawingml/2006/main">
            <a:ext uri="{FF2B5EF4-FFF2-40B4-BE49-F238E27FC236}">
              <a16:creationId xmlns:a16="http://schemas.microsoft.com/office/drawing/2014/main" id="{996B7D85-4FFC-4275-8DD8-D5752FEFA995}"/>
            </a:ext>
          </a:extLst>
        </cdr:cNvPr>
        <cdr:cNvCxnSpPr/>
      </cdr:nvCxnSpPr>
      <cdr:spPr>
        <a:xfrm xmlns:a="http://schemas.openxmlformats.org/drawingml/2006/main">
          <a:off x="4259548" y="125197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0.14603</cdr:y>
    </cdr:from>
    <cdr:to>
      <cdr:x>0.53219</cdr:x>
      <cdr:y>0.18575</cdr:y>
    </cdr:to>
    <cdr:sp macro="" textlink="">
      <cdr:nvSpPr>
        <cdr:cNvPr id="2286" name="NDMPlot_Text116">
          <a:extLst xmlns:a="http://schemas.openxmlformats.org/drawingml/2006/main">
            <a:ext uri="{FF2B5EF4-FFF2-40B4-BE49-F238E27FC236}">
              <a16:creationId xmlns:a16="http://schemas.microsoft.com/office/drawing/2014/main" id="{3511B97B-EF51-44A9-8139-08E2A3FB9682}"/>
            </a:ext>
          </a:extLst>
        </cdr:cNvPr>
        <cdr:cNvSpPr txBox="1"/>
      </cdr:nvSpPr>
      <cdr:spPr>
        <a:xfrm xmlns:a="http://schemas.openxmlformats.org/drawingml/2006/main">
          <a:off x="3637248" y="100146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0.40902</cdr:x>
      <cdr:y>0.83226</cdr:y>
    </cdr:from>
    <cdr:to>
      <cdr:x>0.47244</cdr:x>
      <cdr:y>0.83226</cdr:y>
    </cdr:to>
    <cdr:cxnSp macro="">
      <cdr:nvCxnSpPr>
        <cdr:cNvPr id="2287" name="NDMPlot_AnnotationLine117">
          <a:extLst xmlns:a="http://schemas.openxmlformats.org/drawingml/2006/main">
            <a:ext uri="{FF2B5EF4-FFF2-40B4-BE49-F238E27FC236}">
              <a16:creationId xmlns:a16="http://schemas.microsoft.com/office/drawing/2014/main" id="{AB0E093C-3B9C-48AB-AA18-D245E6756450}"/>
            </a:ext>
          </a:extLst>
        </cdr:cNvPr>
        <cdr:cNvCxnSpPr/>
      </cdr:nvCxnSpPr>
      <cdr:spPr>
        <a:xfrm xmlns:a="http://schemas.openxmlformats.org/drawingml/2006/main">
          <a:off x="4259548" y="570763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0.82906</cdr:y>
    </cdr:from>
    <cdr:to>
      <cdr:x>0.53219</cdr:x>
      <cdr:y>0.86879</cdr:y>
    </cdr:to>
    <cdr:sp macro="" textlink="">
      <cdr:nvSpPr>
        <cdr:cNvPr id="2288" name="NDMPlot_Text118">
          <a:extLst xmlns:a="http://schemas.openxmlformats.org/drawingml/2006/main">
            <a:ext uri="{FF2B5EF4-FFF2-40B4-BE49-F238E27FC236}">
              <a16:creationId xmlns:a16="http://schemas.microsoft.com/office/drawing/2014/main" id="{260B06F9-8DF1-444C-AFBF-B2E212E011A1}"/>
            </a:ext>
          </a:extLst>
        </cdr:cNvPr>
        <cdr:cNvSpPr txBox="1"/>
      </cdr:nvSpPr>
      <cdr:spPr>
        <a:xfrm xmlns:a="http://schemas.openxmlformats.org/drawingml/2006/main">
          <a:off x="3637248" y="568572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0.64319</cdr:x>
      <cdr:y>0.40531</cdr:y>
    </cdr:from>
    <cdr:to>
      <cdr:x>0.64319</cdr:x>
      <cdr:y>0.6095</cdr:y>
    </cdr:to>
    <cdr:cxnSp macro="">
      <cdr:nvCxnSpPr>
        <cdr:cNvPr id="2289" name="NDMPlot_AnnotationLine119">
          <a:extLst xmlns:a="http://schemas.openxmlformats.org/drawingml/2006/main">
            <a:ext uri="{FF2B5EF4-FFF2-40B4-BE49-F238E27FC236}">
              <a16:creationId xmlns:a16="http://schemas.microsoft.com/office/drawing/2014/main" id="{60FD4DB7-7E67-45A8-B289-215B330F2C92}"/>
            </a:ext>
          </a:extLst>
        </cdr:cNvPr>
        <cdr:cNvCxnSpPr/>
      </cdr:nvCxnSpPr>
      <cdr:spPr>
        <a:xfrm xmlns:a="http://schemas.openxmlformats.org/drawingml/2006/main" flipV="1">
          <a:off x="6698230" y="2779625"/>
          <a:ext cx="0" cy="140035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0.64109</cdr:x>
      <cdr:y>0.36852</cdr:y>
    </cdr:from>
    <cdr:to>
      <cdr:x>0.66725</cdr:x>
      <cdr:y>0.6463</cdr:y>
    </cdr:to>
    <cdr:sp macro="" textlink="">
      <cdr:nvSpPr>
        <cdr:cNvPr id="2290" name="NDMPlot_Text120">
          <a:extLst xmlns:a="http://schemas.openxmlformats.org/drawingml/2006/main">
            <a:ext uri="{FF2B5EF4-FFF2-40B4-BE49-F238E27FC236}">
              <a16:creationId xmlns:a16="http://schemas.microsoft.com/office/drawing/2014/main" id="{02379102-234D-4F87-83FE-E7BF8B4DE4E8}"/>
            </a:ext>
          </a:extLst>
        </cdr:cNvPr>
        <cdr:cNvSpPr txBox="1"/>
      </cdr:nvSpPr>
      <cdr:spPr>
        <a:xfrm xmlns:a="http://schemas.openxmlformats.org/drawingml/2006/main">
          <a:off x="667632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0.40902</cdr:x>
      <cdr:y>0.42619</cdr:y>
    </cdr:from>
    <cdr:to>
      <cdr:x>0.47244</cdr:x>
      <cdr:y>0.42619</cdr:y>
    </cdr:to>
    <cdr:cxnSp macro="">
      <cdr:nvCxnSpPr>
        <cdr:cNvPr id="2291" name="NDMPlot_AnnotationLine121">
          <a:extLst xmlns:a="http://schemas.openxmlformats.org/drawingml/2006/main">
            <a:ext uri="{FF2B5EF4-FFF2-40B4-BE49-F238E27FC236}">
              <a16:creationId xmlns:a16="http://schemas.microsoft.com/office/drawing/2014/main" id="{1DFFC080-E456-4786-A922-5204E1B46D2A}"/>
            </a:ext>
          </a:extLst>
        </cdr:cNvPr>
        <cdr:cNvCxnSpPr/>
      </cdr:nvCxnSpPr>
      <cdr:spPr>
        <a:xfrm xmlns:a="http://schemas.openxmlformats.org/drawingml/2006/main">
          <a:off x="4259548" y="2922843"/>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0.423</cdr:y>
    </cdr:from>
    <cdr:to>
      <cdr:x>0.53219</cdr:x>
      <cdr:y>0.46272</cdr:y>
    </cdr:to>
    <cdr:sp macro="" textlink="">
      <cdr:nvSpPr>
        <cdr:cNvPr id="2292" name="NDMPlot_Text122">
          <a:extLst xmlns:a="http://schemas.openxmlformats.org/drawingml/2006/main">
            <a:ext uri="{FF2B5EF4-FFF2-40B4-BE49-F238E27FC236}">
              <a16:creationId xmlns:a16="http://schemas.microsoft.com/office/drawing/2014/main" id="{4D90D8C8-DCDF-4445-855C-9289AB6D4C4E}"/>
            </a:ext>
          </a:extLst>
        </cdr:cNvPr>
        <cdr:cNvSpPr txBox="1"/>
      </cdr:nvSpPr>
      <cdr:spPr>
        <a:xfrm xmlns:a="http://schemas.openxmlformats.org/drawingml/2006/main">
          <a:off x="3637248" y="290093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0.40902</cdr:x>
      <cdr:y>0.58862</cdr:y>
    </cdr:from>
    <cdr:to>
      <cdr:x>0.47244</cdr:x>
      <cdr:y>0.58862</cdr:y>
    </cdr:to>
    <cdr:cxnSp macro="">
      <cdr:nvCxnSpPr>
        <cdr:cNvPr id="2293" name="NDMPlot_AnnotationLine123">
          <a:extLst xmlns:a="http://schemas.openxmlformats.org/drawingml/2006/main">
            <a:ext uri="{FF2B5EF4-FFF2-40B4-BE49-F238E27FC236}">
              <a16:creationId xmlns:a16="http://schemas.microsoft.com/office/drawing/2014/main" id="{E22D7322-A28E-477D-A9E4-C144D3164FE4}"/>
            </a:ext>
          </a:extLst>
        </cdr:cNvPr>
        <cdr:cNvCxnSpPr/>
      </cdr:nvCxnSpPr>
      <cdr:spPr>
        <a:xfrm xmlns:a="http://schemas.openxmlformats.org/drawingml/2006/main">
          <a:off x="4259548" y="4036757"/>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0.55209</cdr:y>
    </cdr:from>
    <cdr:to>
      <cdr:x>0.53219</cdr:x>
      <cdr:y>0.59181</cdr:y>
    </cdr:to>
    <cdr:sp macro="" textlink="">
      <cdr:nvSpPr>
        <cdr:cNvPr id="2294" name="NDMPlot_Text124">
          <a:extLst xmlns:a="http://schemas.openxmlformats.org/drawingml/2006/main">
            <a:ext uri="{FF2B5EF4-FFF2-40B4-BE49-F238E27FC236}">
              <a16:creationId xmlns:a16="http://schemas.microsoft.com/office/drawing/2014/main" id="{196E4E66-6043-4120-B284-0F98E67F3119}"/>
            </a:ext>
          </a:extLst>
        </cdr:cNvPr>
        <cdr:cNvSpPr txBox="1"/>
      </cdr:nvSpPr>
      <cdr:spPr>
        <a:xfrm xmlns:a="http://schemas.openxmlformats.org/drawingml/2006/main">
          <a:off x="3637248" y="378625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0.48275</cdr:x>
      <cdr:y>0.45926</cdr:y>
    </cdr:from>
    <cdr:to>
      <cdr:x>0.48275</cdr:x>
      <cdr:y>0.55556</cdr:y>
    </cdr:to>
    <cdr:cxnSp macro="">
      <cdr:nvCxnSpPr>
        <cdr:cNvPr id="2295" name="NDMPlot_AnnotationLine125">
          <a:extLst xmlns:a="http://schemas.openxmlformats.org/drawingml/2006/main">
            <a:ext uri="{FF2B5EF4-FFF2-40B4-BE49-F238E27FC236}">
              <a16:creationId xmlns:a16="http://schemas.microsoft.com/office/drawing/2014/main" id="{D09A7771-EB75-4869-B9C8-0DB26876CB9D}"/>
            </a:ext>
          </a:extLst>
        </cdr:cNvPr>
        <cdr:cNvCxnSpPr/>
      </cdr:nvCxnSpPr>
      <cdr:spPr>
        <a:xfrm xmlns:a="http://schemas.openxmlformats.org/drawingml/2006/main" flipV="1">
          <a:off x="502735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0.4587</cdr:x>
      <cdr:y>0.36852</cdr:y>
    </cdr:from>
    <cdr:to>
      <cdr:x>0.48485</cdr:x>
      <cdr:y>0.6463</cdr:y>
    </cdr:to>
    <cdr:sp macro="" textlink="">
      <cdr:nvSpPr>
        <cdr:cNvPr id="2296" name="NDMPlot_Text126">
          <a:extLst xmlns:a="http://schemas.openxmlformats.org/drawingml/2006/main">
            <a:ext uri="{FF2B5EF4-FFF2-40B4-BE49-F238E27FC236}">
              <a16:creationId xmlns:a16="http://schemas.microsoft.com/office/drawing/2014/main" id="{D1ED1393-081D-4900-8B0A-991B6ECB0DF8}"/>
            </a:ext>
          </a:extLst>
        </cdr:cNvPr>
        <cdr:cNvSpPr txBox="1"/>
      </cdr:nvSpPr>
      <cdr:spPr>
        <a:xfrm xmlns:a="http://schemas.openxmlformats.org/drawingml/2006/main">
          <a:off x="477685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1Ø32</a:t>
          </a:r>
          <a:endParaRPr lang="ru-RU" sz="1300" b="1" i="0">
            <a:solidFill>
              <a:srgbClr val="141E5A"/>
            </a:solidFill>
          </a:endParaRPr>
        </a:p>
      </cdr:txBody>
    </cdr:sp>
  </cdr:relSizeAnchor>
  <cdr:relSizeAnchor xmlns:cdr="http://schemas.openxmlformats.org/drawingml/2006/chartDrawing">
    <cdr:from>
      <cdr:x>0.23826</cdr:x>
      <cdr:y>0.10134</cdr:y>
    </cdr:from>
    <cdr:to>
      <cdr:x>0.23826</cdr:x>
      <cdr:y>0.21736</cdr:y>
    </cdr:to>
    <cdr:cxnSp macro="">
      <cdr:nvCxnSpPr>
        <cdr:cNvPr id="2297" name="NDMPlot_AnnotationLine127">
          <a:extLst xmlns:a="http://schemas.openxmlformats.org/drawingml/2006/main">
            <a:ext uri="{FF2B5EF4-FFF2-40B4-BE49-F238E27FC236}">
              <a16:creationId xmlns:a16="http://schemas.microsoft.com/office/drawing/2014/main" id="{22241E34-EE6E-400C-86AC-7BC1F217A112}"/>
            </a:ext>
          </a:extLst>
        </cdr:cNvPr>
        <cdr:cNvCxnSpPr/>
      </cdr:nvCxnSpPr>
      <cdr:spPr>
        <a:xfrm xmlns:a="http://schemas.openxmlformats.org/drawingml/2006/main" flipV="1">
          <a:off x="2481266"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0.10134</cdr:y>
    </cdr:from>
    <cdr:to>
      <cdr:x>0.62027</cdr:x>
      <cdr:y>0.21736</cdr:y>
    </cdr:to>
    <cdr:cxnSp macro="">
      <cdr:nvCxnSpPr>
        <cdr:cNvPr id="2298" name="NDMPlot_AnnotationLine128">
          <a:extLst xmlns:a="http://schemas.openxmlformats.org/drawingml/2006/main">
            <a:ext uri="{FF2B5EF4-FFF2-40B4-BE49-F238E27FC236}">
              <a16:creationId xmlns:a16="http://schemas.microsoft.com/office/drawing/2014/main" id="{3CA30369-4481-41DF-9AF5-AEDF388703EF}"/>
            </a:ext>
          </a:extLst>
        </cdr:cNvPr>
        <cdr:cNvCxnSpPr/>
      </cdr:nvCxnSpPr>
      <cdr:spPr>
        <a:xfrm xmlns:a="http://schemas.openxmlformats.org/drawingml/2006/main" flipV="1">
          <a:off x="6459534"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0.10134</cdr:y>
    </cdr:from>
    <cdr:to>
      <cdr:x>0.62027</cdr:x>
      <cdr:y>0.10134</cdr:y>
    </cdr:to>
    <cdr:cxnSp macro="">
      <cdr:nvCxnSpPr>
        <cdr:cNvPr id="2299" name="NDMPlot_AnnotationLine129">
          <a:extLst xmlns:a="http://schemas.openxmlformats.org/drawingml/2006/main">
            <a:ext uri="{FF2B5EF4-FFF2-40B4-BE49-F238E27FC236}">
              <a16:creationId xmlns:a16="http://schemas.microsoft.com/office/drawing/2014/main" id="{CC23BD3C-9E3B-4409-8860-67747745E0C7}"/>
            </a:ext>
          </a:extLst>
        </cdr:cNvPr>
        <cdr:cNvCxnSpPr/>
      </cdr:nvCxnSpPr>
      <cdr:spPr>
        <a:xfrm xmlns:a="http://schemas.openxmlformats.org/drawingml/2006/main">
          <a:off x="2481266" y="695013"/>
          <a:ext cx="397826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0.06482</cdr:y>
    </cdr:from>
    <cdr:to>
      <cdr:x>0.52073</cdr:x>
      <cdr:y>0.10454</cdr:y>
    </cdr:to>
    <cdr:sp macro="" textlink="">
      <cdr:nvSpPr>
        <cdr:cNvPr id="2300" name="NDMPlot_Text130">
          <a:extLst xmlns:a="http://schemas.openxmlformats.org/drawingml/2006/main">
            <a:ext uri="{FF2B5EF4-FFF2-40B4-BE49-F238E27FC236}">
              <a16:creationId xmlns:a16="http://schemas.microsoft.com/office/drawing/2014/main" id="{9C99681D-8920-4553-91EA-1F986FFE7B68}"/>
            </a:ext>
          </a:extLst>
        </cdr:cNvPr>
        <cdr:cNvSpPr txBox="1"/>
      </cdr:nvSpPr>
      <cdr:spPr>
        <a:xfrm xmlns:a="http://schemas.openxmlformats.org/drawingml/2006/main">
          <a:off x="3517900" y="44450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0.16186</cdr:x>
      <cdr:y>0.79745</cdr:y>
    </cdr:from>
    <cdr:to>
      <cdr:x>0.23826</cdr:x>
      <cdr:y>0.79745</cdr:y>
    </cdr:to>
    <cdr:cxnSp macro="">
      <cdr:nvCxnSpPr>
        <cdr:cNvPr id="2301" name="NDMPlot_AnnotationLine131">
          <a:extLst xmlns:a="http://schemas.openxmlformats.org/drawingml/2006/main">
            <a:ext uri="{FF2B5EF4-FFF2-40B4-BE49-F238E27FC236}">
              <a16:creationId xmlns:a16="http://schemas.microsoft.com/office/drawing/2014/main" id="{9A3938F1-B9E8-47E3-A254-8A3937F4D8A8}"/>
            </a:ext>
          </a:extLst>
        </cdr:cNvPr>
        <cdr:cNvCxnSpPr/>
      </cdr:nvCxnSpPr>
      <cdr:spPr>
        <a:xfrm xmlns:a="http://schemas.openxmlformats.org/drawingml/2006/main" flipH="1">
          <a:off x="1685613" y="5468934"/>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0.23826</cdr:x>
      <cdr:y>0.21736</cdr:y>
    </cdr:to>
    <cdr:cxnSp macro="">
      <cdr:nvCxnSpPr>
        <cdr:cNvPr id="2302" name="NDMPlot_AnnotationLine132">
          <a:extLst xmlns:a="http://schemas.openxmlformats.org/drawingml/2006/main">
            <a:ext uri="{FF2B5EF4-FFF2-40B4-BE49-F238E27FC236}">
              <a16:creationId xmlns:a16="http://schemas.microsoft.com/office/drawing/2014/main" id="{1CA537A7-68C7-41CC-A9FB-9E375558708C}"/>
            </a:ext>
          </a:extLst>
        </cdr:cNvPr>
        <cdr:cNvCxnSpPr/>
      </cdr:nvCxnSpPr>
      <cdr:spPr>
        <a:xfrm xmlns:a="http://schemas.openxmlformats.org/drawingml/2006/main" flipH="1">
          <a:off x="1685613" y="149066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0.16186</cdr:x>
      <cdr:y>0.79745</cdr:y>
    </cdr:to>
    <cdr:cxnSp macro="">
      <cdr:nvCxnSpPr>
        <cdr:cNvPr id="2303" name="NDMPlot_AnnotationLine133">
          <a:extLst xmlns:a="http://schemas.openxmlformats.org/drawingml/2006/main">
            <a:ext uri="{FF2B5EF4-FFF2-40B4-BE49-F238E27FC236}">
              <a16:creationId xmlns:a16="http://schemas.microsoft.com/office/drawing/2014/main" id="{196F3988-DDFD-492A-8EBF-F42FD9141265}"/>
            </a:ext>
          </a:extLst>
        </cdr:cNvPr>
        <cdr:cNvCxnSpPr/>
      </cdr:nvCxnSpPr>
      <cdr:spPr>
        <a:xfrm xmlns:a="http://schemas.openxmlformats.org/drawingml/2006/main" flipV="1">
          <a:off x="1685613" y="1490666"/>
          <a:ext cx="0" cy="397826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0.13781</cdr:x>
      <cdr:y>0.36852</cdr:y>
    </cdr:from>
    <cdr:to>
      <cdr:x>0.16396</cdr:x>
      <cdr:y>0.6463</cdr:y>
    </cdr:to>
    <cdr:sp macro="" textlink="">
      <cdr:nvSpPr>
        <cdr:cNvPr id="2304" name="NDMPlot_Text134">
          <a:extLst xmlns:a="http://schemas.openxmlformats.org/drawingml/2006/main">
            <a:ext uri="{FF2B5EF4-FFF2-40B4-BE49-F238E27FC236}">
              <a16:creationId xmlns:a16="http://schemas.microsoft.com/office/drawing/2014/main" id="{8CC64547-C7CC-41D4-9471-59E4B3A49BFD}"/>
            </a:ext>
          </a:extLst>
        </cdr:cNvPr>
        <cdr:cNvSpPr txBox="1"/>
      </cdr:nvSpPr>
      <cdr:spPr>
        <a:xfrm xmlns:a="http://schemas.openxmlformats.org/drawingml/2006/main">
          <a:off x="143510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0.35287</cdr:x>
      <cdr:y>0.79745</cdr:y>
    </cdr:from>
    <cdr:to>
      <cdr:x>0.35287</cdr:x>
      <cdr:y>0.91347</cdr:y>
    </cdr:to>
    <cdr:cxnSp macro="">
      <cdr:nvCxnSpPr>
        <cdr:cNvPr id="2305" name="NDMPlot_AnnotationLine135">
          <a:extLst xmlns:a="http://schemas.openxmlformats.org/drawingml/2006/main">
            <a:ext uri="{FF2B5EF4-FFF2-40B4-BE49-F238E27FC236}">
              <a16:creationId xmlns:a16="http://schemas.microsoft.com/office/drawing/2014/main" id="{D5BCD6AA-8878-4265-844E-9B1EDD1D7F15}"/>
            </a:ext>
          </a:extLst>
        </cdr:cNvPr>
        <cdr:cNvCxnSpPr/>
      </cdr:nvCxnSpPr>
      <cdr:spPr>
        <a:xfrm xmlns:a="http://schemas.openxmlformats.org/drawingml/2006/main">
          <a:off x="3674747"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0.50567</cdr:x>
      <cdr:y>0.79745</cdr:y>
    </cdr:from>
    <cdr:to>
      <cdr:x>0.50567</cdr:x>
      <cdr:y>0.91347</cdr:y>
    </cdr:to>
    <cdr:cxnSp macro="">
      <cdr:nvCxnSpPr>
        <cdr:cNvPr id="2306" name="NDMPlot_AnnotationLine136">
          <a:extLst xmlns:a="http://schemas.openxmlformats.org/drawingml/2006/main">
            <a:ext uri="{FF2B5EF4-FFF2-40B4-BE49-F238E27FC236}">
              <a16:creationId xmlns:a16="http://schemas.microsoft.com/office/drawing/2014/main" id="{2940488F-D5BF-4B95-9F1C-B16F67E117E1}"/>
            </a:ext>
          </a:extLst>
        </cdr:cNvPr>
        <cdr:cNvCxnSpPr/>
      </cdr:nvCxnSpPr>
      <cdr:spPr>
        <a:xfrm xmlns:a="http://schemas.openxmlformats.org/drawingml/2006/main">
          <a:off x="5266053"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0.35287</cdr:x>
      <cdr:y>0.91347</cdr:y>
    </cdr:from>
    <cdr:to>
      <cdr:x>0.50567</cdr:x>
      <cdr:y>0.91347</cdr:y>
    </cdr:to>
    <cdr:cxnSp macro="">
      <cdr:nvCxnSpPr>
        <cdr:cNvPr id="2307" name="NDMPlot_AnnotationLine137">
          <a:extLst xmlns:a="http://schemas.openxmlformats.org/drawingml/2006/main">
            <a:ext uri="{FF2B5EF4-FFF2-40B4-BE49-F238E27FC236}">
              <a16:creationId xmlns:a16="http://schemas.microsoft.com/office/drawing/2014/main" id="{D4D5A751-D08B-45D2-BAA2-0EE1A6C2AD25}"/>
            </a:ext>
          </a:extLst>
        </cdr:cNvPr>
        <cdr:cNvCxnSpPr/>
      </cdr:nvCxnSpPr>
      <cdr:spPr>
        <a:xfrm xmlns:a="http://schemas.openxmlformats.org/drawingml/2006/main">
          <a:off x="3674747" y="6264587"/>
          <a:ext cx="1591306"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0.91028</cdr:y>
    </cdr:from>
    <cdr:to>
      <cdr:x>0.52073</cdr:x>
      <cdr:y>0.95</cdr:y>
    </cdr:to>
    <cdr:sp macro="" textlink="">
      <cdr:nvSpPr>
        <cdr:cNvPr id="2308" name="NDMPlot_Text138">
          <a:extLst xmlns:a="http://schemas.openxmlformats.org/drawingml/2006/main">
            <a:ext uri="{FF2B5EF4-FFF2-40B4-BE49-F238E27FC236}">
              <a16:creationId xmlns:a16="http://schemas.microsoft.com/office/drawing/2014/main" id="{4E8A964D-99DD-47A4-B2F7-9B6F8435AC04}"/>
            </a:ext>
          </a:extLst>
        </cdr:cNvPr>
        <cdr:cNvSpPr txBox="1"/>
      </cdr:nvSpPr>
      <cdr:spPr>
        <a:xfrm xmlns:a="http://schemas.openxmlformats.org/drawingml/2006/main">
          <a:off x="3517900" y="624268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0.62027</cdr:x>
      <cdr:y>0.62343</cdr:y>
    </cdr:from>
    <cdr:to>
      <cdr:x>0.69668</cdr:x>
      <cdr:y>0.62343</cdr:y>
    </cdr:to>
    <cdr:cxnSp macro="">
      <cdr:nvCxnSpPr>
        <cdr:cNvPr id="2309" name="NDMPlot_AnnotationLine139">
          <a:extLst xmlns:a="http://schemas.openxmlformats.org/drawingml/2006/main">
            <a:ext uri="{FF2B5EF4-FFF2-40B4-BE49-F238E27FC236}">
              <a16:creationId xmlns:a16="http://schemas.microsoft.com/office/drawing/2014/main" id="{A31070D9-504F-4471-BA2D-53187912DA98}"/>
            </a:ext>
          </a:extLst>
        </cdr:cNvPr>
        <cdr:cNvCxnSpPr/>
      </cdr:nvCxnSpPr>
      <cdr:spPr>
        <a:xfrm xmlns:a="http://schemas.openxmlformats.org/drawingml/2006/main">
          <a:off x="6459534" y="4275453"/>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0.39139</cdr:y>
    </cdr:from>
    <cdr:to>
      <cdr:x>0.69668</cdr:x>
      <cdr:y>0.39139</cdr:y>
    </cdr:to>
    <cdr:cxnSp macro="">
      <cdr:nvCxnSpPr>
        <cdr:cNvPr id="2310" name="NDMPlot_AnnotationLine140">
          <a:extLst xmlns:a="http://schemas.openxmlformats.org/drawingml/2006/main">
            <a:ext uri="{FF2B5EF4-FFF2-40B4-BE49-F238E27FC236}">
              <a16:creationId xmlns:a16="http://schemas.microsoft.com/office/drawing/2014/main" id="{1245E18C-B141-425D-A31B-73B020215A7D}"/>
            </a:ext>
          </a:extLst>
        </cdr:cNvPr>
        <cdr:cNvCxnSpPr/>
      </cdr:nvCxnSpPr>
      <cdr:spPr>
        <a:xfrm xmlns:a="http://schemas.openxmlformats.org/drawingml/2006/main">
          <a:off x="6459534" y="268414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0.69668</cdr:x>
      <cdr:y>0.39139</cdr:y>
    </cdr:from>
    <cdr:to>
      <cdr:x>0.69668</cdr:x>
      <cdr:y>0.62343</cdr:y>
    </cdr:to>
    <cdr:cxnSp macro="">
      <cdr:nvCxnSpPr>
        <cdr:cNvPr id="2311" name="NDMPlot_AnnotationLine141">
          <a:extLst xmlns:a="http://schemas.openxmlformats.org/drawingml/2006/main">
            <a:ext uri="{FF2B5EF4-FFF2-40B4-BE49-F238E27FC236}">
              <a16:creationId xmlns:a16="http://schemas.microsoft.com/office/drawing/2014/main" id="{A617354B-D00B-4CFD-A6B8-27565A20570D}"/>
            </a:ext>
          </a:extLst>
        </cdr:cNvPr>
        <cdr:cNvCxnSpPr/>
      </cdr:nvCxnSpPr>
      <cdr:spPr>
        <a:xfrm xmlns:a="http://schemas.openxmlformats.org/drawingml/2006/main" flipV="1">
          <a:off x="7255187" y="2684146"/>
          <a:ext cx="0" cy="159130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0.69457</cdr:x>
      <cdr:y>0.36852</cdr:y>
    </cdr:from>
    <cdr:to>
      <cdr:x>0.72073</cdr:x>
      <cdr:y>0.6463</cdr:y>
    </cdr:to>
    <cdr:sp macro="" textlink="">
      <cdr:nvSpPr>
        <cdr:cNvPr id="2312" name="NDMPlot_Text142">
          <a:extLst xmlns:a="http://schemas.openxmlformats.org/drawingml/2006/main">
            <a:ext uri="{FF2B5EF4-FFF2-40B4-BE49-F238E27FC236}">
              <a16:creationId xmlns:a16="http://schemas.microsoft.com/office/drawing/2014/main" id="{C631A620-5F37-4073-9A2A-8E4FE7F367F3}"/>
            </a:ext>
          </a:extLst>
        </cdr:cNvPr>
        <cdr:cNvSpPr txBox="1"/>
      </cdr:nvSpPr>
      <cdr:spPr>
        <a:xfrm xmlns:a="http://schemas.openxmlformats.org/drawingml/2006/main">
          <a:off x="723328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H_o=0.2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313" name="NDMPlot_Text143">
          <a:extLst xmlns:a="http://schemas.openxmlformats.org/drawingml/2006/main">
            <a:ext uri="{FF2B5EF4-FFF2-40B4-BE49-F238E27FC236}">
              <a16:creationId xmlns:a16="http://schemas.microsoft.com/office/drawing/2014/main" id="{81297D09-E0B3-4CE0-BFEF-CFEE8705559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314" name="NDMPlot_LegendGradient144">
          <a:extLst xmlns:a="http://schemas.openxmlformats.org/drawingml/2006/main">
            <a:ext uri="{FF2B5EF4-FFF2-40B4-BE49-F238E27FC236}">
              <a16:creationId xmlns:a16="http://schemas.microsoft.com/office/drawing/2014/main" id="{C7E6FD7F-80DD-4262-A7B0-DBD97225433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315" name="NDMPlot_LegendGradient145">
          <a:extLst xmlns:a="http://schemas.openxmlformats.org/drawingml/2006/main">
            <a:ext uri="{FF2B5EF4-FFF2-40B4-BE49-F238E27FC236}">
              <a16:creationId xmlns:a16="http://schemas.microsoft.com/office/drawing/2014/main" id="{252CFCFF-DD10-4EA7-8E5C-2A71C501B5A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316" name="NDMPlot_LegendGradient146">
          <a:extLst xmlns:a="http://schemas.openxmlformats.org/drawingml/2006/main">
            <a:ext uri="{FF2B5EF4-FFF2-40B4-BE49-F238E27FC236}">
              <a16:creationId xmlns:a16="http://schemas.microsoft.com/office/drawing/2014/main" id="{8EF1F6F0-2D28-4E38-BE99-D7C323EFD61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317" name="NDMPlot_LegendGradient147">
          <a:extLst xmlns:a="http://schemas.openxmlformats.org/drawingml/2006/main">
            <a:ext uri="{FF2B5EF4-FFF2-40B4-BE49-F238E27FC236}">
              <a16:creationId xmlns:a16="http://schemas.microsoft.com/office/drawing/2014/main" id="{90647DB8-8913-4905-B577-139BD4097970}"/>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318" name="NDMPlot_LegendGradient148">
          <a:extLst xmlns:a="http://schemas.openxmlformats.org/drawingml/2006/main">
            <a:ext uri="{FF2B5EF4-FFF2-40B4-BE49-F238E27FC236}">
              <a16:creationId xmlns:a16="http://schemas.microsoft.com/office/drawing/2014/main" id="{0E76B801-4134-4F1A-9BAE-211750F9FAF1}"/>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319" name="NDMPlot_LegendGradient149">
          <a:extLst xmlns:a="http://schemas.openxmlformats.org/drawingml/2006/main">
            <a:ext uri="{FF2B5EF4-FFF2-40B4-BE49-F238E27FC236}">
              <a16:creationId xmlns:a16="http://schemas.microsoft.com/office/drawing/2014/main" id="{77CE9B18-3E23-40A4-9891-4229C0D1437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320" name="NDMPlot_LegendGradient150">
          <a:extLst xmlns:a="http://schemas.openxmlformats.org/drawingml/2006/main">
            <a:ext uri="{FF2B5EF4-FFF2-40B4-BE49-F238E27FC236}">
              <a16:creationId xmlns:a16="http://schemas.microsoft.com/office/drawing/2014/main" id="{5104CE70-AFC4-4C3D-83A3-0393172EEC51}"/>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321" name="NDMPlot_LegendGradient151">
          <a:extLst xmlns:a="http://schemas.openxmlformats.org/drawingml/2006/main">
            <a:ext uri="{FF2B5EF4-FFF2-40B4-BE49-F238E27FC236}">
              <a16:creationId xmlns:a16="http://schemas.microsoft.com/office/drawing/2014/main" id="{44B30569-EFDE-4D9B-BB15-4979C9DF584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322" name="NDMPlot_LegendGradient152">
          <a:extLst xmlns:a="http://schemas.openxmlformats.org/drawingml/2006/main">
            <a:ext uri="{FF2B5EF4-FFF2-40B4-BE49-F238E27FC236}">
              <a16:creationId xmlns:a16="http://schemas.microsoft.com/office/drawing/2014/main" id="{91442E18-B994-4475-B896-3ADE22DEC6B3}"/>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323" name="NDMPlot_LegendGradient153">
          <a:extLst xmlns:a="http://schemas.openxmlformats.org/drawingml/2006/main">
            <a:ext uri="{FF2B5EF4-FFF2-40B4-BE49-F238E27FC236}">
              <a16:creationId xmlns:a16="http://schemas.microsoft.com/office/drawing/2014/main" id="{484392DF-3D7B-4AC9-9AA4-19AACB1D4573}"/>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324" name="NDMPlot_LegendGradient154">
          <a:extLst xmlns:a="http://schemas.openxmlformats.org/drawingml/2006/main">
            <a:ext uri="{FF2B5EF4-FFF2-40B4-BE49-F238E27FC236}">
              <a16:creationId xmlns:a16="http://schemas.microsoft.com/office/drawing/2014/main" id="{67574B8D-DC3B-4B87-AF6A-6C8DC97CDDB5}"/>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325" name="NDMPlot_LegendGradient155">
          <a:extLst xmlns:a="http://schemas.openxmlformats.org/drawingml/2006/main">
            <a:ext uri="{FF2B5EF4-FFF2-40B4-BE49-F238E27FC236}">
              <a16:creationId xmlns:a16="http://schemas.microsoft.com/office/drawing/2014/main" id="{ADF430FF-FD34-41EC-AB40-242B5B5C3D63}"/>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326" name="NDMPlot_Text156">
          <a:extLst xmlns:a="http://schemas.openxmlformats.org/drawingml/2006/main">
            <a:ext uri="{FF2B5EF4-FFF2-40B4-BE49-F238E27FC236}">
              <a16:creationId xmlns:a16="http://schemas.microsoft.com/office/drawing/2014/main" id="{F14B5DD8-EA7D-415D-86B5-C625EEB8FD75}"/>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327" name="NDMPlot_Text157">
          <a:extLst xmlns:a="http://schemas.openxmlformats.org/drawingml/2006/main">
            <a:ext uri="{FF2B5EF4-FFF2-40B4-BE49-F238E27FC236}">
              <a16:creationId xmlns:a16="http://schemas.microsoft.com/office/drawing/2014/main" id="{DCA44133-0D3D-4A1F-9D22-E6C4C223171D}"/>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-100.3</a:t>
          </a:r>
        </a:p>
      </cdr:txBody>
    </cdr:sp>
  </cdr:relSizeAnchor>
  <cdr:relSizeAnchor xmlns:cdr="http://schemas.openxmlformats.org/drawingml/2006/chartDrawing">
    <cdr:from>
      <cdr:x>0.86098</cdr:x>
      <cdr:y>0.24444</cdr:y>
    </cdr:from>
    <cdr:to>
      <cdr:x>0.96341</cdr:x>
      <cdr:y>0.27407</cdr:y>
    </cdr:to>
    <cdr:sp macro="" textlink="">
      <cdr:nvSpPr>
        <cdr:cNvPr id="2328" name="NDMPlot_Text158">
          <a:extLst xmlns:a="http://schemas.openxmlformats.org/drawingml/2006/main">
            <a:ext uri="{FF2B5EF4-FFF2-40B4-BE49-F238E27FC236}">
              <a16:creationId xmlns:a16="http://schemas.microsoft.com/office/drawing/2014/main" id="{868205BB-3B36-4BD0-858F-7FADEC0B11FB}"/>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329" name="NDMPlot_Text159">
          <a:extLst xmlns:a="http://schemas.openxmlformats.org/drawingml/2006/main">
            <a:ext uri="{FF2B5EF4-FFF2-40B4-BE49-F238E27FC236}">
              <a16:creationId xmlns:a16="http://schemas.microsoft.com/office/drawing/2014/main" id="{C9DBF3ED-ECAC-4374-A0CA-4715E585CFD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63.1</a:t>
          </a:r>
        </a:p>
      </cdr:txBody>
    </cdr:sp>
  </cdr:relSizeAnchor>
  <cdr:relSizeAnchor xmlns:cdr="http://schemas.openxmlformats.org/drawingml/2006/chartDrawing">
    <cdr:from>
      <cdr:x>0.86098</cdr:x>
      <cdr:y>0.35556</cdr:y>
    </cdr:from>
    <cdr:to>
      <cdr:x>0.96829</cdr:x>
      <cdr:y>0.38148</cdr:y>
    </cdr:to>
    <cdr:sp macro="" textlink="">
      <cdr:nvSpPr>
        <cdr:cNvPr id="2330" name="NDMPlot_Text160">
          <a:extLst xmlns:a="http://schemas.openxmlformats.org/drawingml/2006/main">
            <a:ext uri="{FF2B5EF4-FFF2-40B4-BE49-F238E27FC236}">
              <a16:creationId xmlns:a16="http://schemas.microsoft.com/office/drawing/2014/main" id="{AC20A6D8-4B30-47A1-99C2-2CB3385D97CF}"/>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331" name="NDMPlot_Text161">
          <a:extLst xmlns:a="http://schemas.openxmlformats.org/drawingml/2006/main">
            <a:ext uri="{FF2B5EF4-FFF2-40B4-BE49-F238E27FC236}">
              <a16:creationId xmlns:a16="http://schemas.microsoft.com/office/drawing/2014/main" id="{8B89D9A3-5498-4D13-BD12-A6B64FBBC337}"/>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332" name="NDMPlot_LegendGradient162">
          <a:extLst xmlns:a="http://schemas.openxmlformats.org/drawingml/2006/main">
            <a:ext uri="{FF2B5EF4-FFF2-40B4-BE49-F238E27FC236}">
              <a16:creationId xmlns:a16="http://schemas.microsoft.com/office/drawing/2014/main" id="{BD678B0A-36E3-49F6-B1B1-1DF3C92CFC85}"/>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333" name="NDMPlot_LegendGradient163">
          <a:extLst xmlns:a="http://schemas.openxmlformats.org/drawingml/2006/main">
            <a:ext uri="{FF2B5EF4-FFF2-40B4-BE49-F238E27FC236}">
              <a16:creationId xmlns:a16="http://schemas.microsoft.com/office/drawing/2014/main" id="{B2F87A33-C1CD-44E8-A703-73B5CBA7BF3E}"/>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334" name="NDMPlot_LegendGradient164">
          <a:extLst xmlns:a="http://schemas.openxmlformats.org/drawingml/2006/main">
            <a:ext uri="{FF2B5EF4-FFF2-40B4-BE49-F238E27FC236}">
              <a16:creationId xmlns:a16="http://schemas.microsoft.com/office/drawing/2014/main" id="{845CD3DA-D167-4FFA-B1D8-89F893B3787F}"/>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335" name="NDMPlot_LegendGradient165">
          <a:extLst xmlns:a="http://schemas.openxmlformats.org/drawingml/2006/main">
            <a:ext uri="{FF2B5EF4-FFF2-40B4-BE49-F238E27FC236}">
              <a16:creationId xmlns:a16="http://schemas.microsoft.com/office/drawing/2014/main" id="{E0A24043-4221-4B31-8327-3E4C8F20E7DB}"/>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336" name="NDMPlot_LegendGradient166">
          <a:extLst xmlns:a="http://schemas.openxmlformats.org/drawingml/2006/main">
            <a:ext uri="{FF2B5EF4-FFF2-40B4-BE49-F238E27FC236}">
              <a16:creationId xmlns:a16="http://schemas.microsoft.com/office/drawing/2014/main" id="{AF51724B-745E-4422-8352-CEAEF096D05D}"/>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337" name="NDMPlot_LegendGradient167">
          <a:extLst xmlns:a="http://schemas.openxmlformats.org/drawingml/2006/main">
            <a:ext uri="{FF2B5EF4-FFF2-40B4-BE49-F238E27FC236}">
              <a16:creationId xmlns:a16="http://schemas.microsoft.com/office/drawing/2014/main" id="{761C3609-CC10-49A4-8457-F8B0F01B81B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338" name="NDMPlot_LegendGradient168">
          <a:extLst xmlns:a="http://schemas.openxmlformats.org/drawingml/2006/main">
            <a:ext uri="{FF2B5EF4-FFF2-40B4-BE49-F238E27FC236}">
              <a16:creationId xmlns:a16="http://schemas.microsoft.com/office/drawing/2014/main" id="{00E15C07-C6CB-48EA-8A73-240F2AEF8656}"/>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339" name="NDMPlot_LegendGradient169">
          <a:extLst xmlns:a="http://schemas.openxmlformats.org/drawingml/2006/main">
            <a:ext uri="{FF2B5EF4-FFF2-40B4-BE49-F238E27FC236}">
              <a16:creationId xmlns:a16="http://schemas.microsoft.com/office/drawing/2014/main" id="{82C27734-211C-46FC-B487-4D042FEC3790}"/>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340" name="NDMPlot_LegendGradient170">
          <a:extLst xmlns:a="http://schemas.openxmlformats.org/drawingml/2006/main">
            <a:ext uri="{FF2B5EF4-FFF2-40B4-BE49-F238E27FC236}">
              <a16:creationId xmlns:a16="http://schemas.microsoft.com/office/drawing/2014/main" id="{0730B57F-B798-443F-9FA5-BA6BC1AAA68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341" name="NDMPlot_LegendGradient171">
          <a:extLst xmlns:a="http://schemas.openxmlformats.org/drawingml/2006/main">
            <a:ext uri="{FF2B5EF4-FFF2-40B4-BE49-F238E27FC236}">
              <a16:creationId xmlns:a16="http://schemas.microsoft.com/office/drawing/2014/main" id="{91E10124-F23A-4DDE-8270-4D8969DE58A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342" name="NDMPlot_LegendGradient172">
          <a:extLst xmlns:a="http://schemas.openxmlformats.org/drawingml/2006/main">
            <a:ext uri="{FF2B5EF4-FFF2-40B4-BE49-F238E27FC236}">
              <a16:creationId xmlns:a16="http://schemas.microsoft.com/office/drawing/2014/main" id="{002C7B91-EF8D-48DF-8401-72ABA48CF083}"/>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343" name="NDMPlot_LegendGradient173">
          <a:extLst xmlns:a="http://schemas.openxmlformats.org/drawingml/2006/main">
            <a:ext uri="{FF2B5EF4-FFF2-40B4-BE49-F238E27FC236}">
              <a16:creationId xmlns:a16="http://schemas.microsoft.com/office/drawing/2014/main" id="{B965CEEA-94D0-4EC4-9077-019A8602BCD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344" name="NDMPlot_Text174">
          <a:extLst xmlns:a="http://schemas.openxmlformats.org/drawingml/2006/main">
            <a:ext uri="{FF2B5EF4-FFF2-40B4-BE49-F238E27FC236}">
              <a16:creationId xmlns:a16="http://schemas.microsoft.com/office/drawing/2014/main" id="{247D23B2-3585-4C7B-B942-7B4A132C8262}"/>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345" name="NDMPlot_Text175">
          <a:extLst xmlns:a="http://schemas.openxmlformats.org/drawingml/2006/main">
            <a:ext uri="{FF2B5EF4-FFF2-40B4-BE49-F238E27FC236}">
              <a16:creationId xmlns:a16="http://schemas.microsoft.com/office/drawing/2014/main" id="{B7D81388-4D28-4150-B8C8-511C852035E7}"/>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346" name="NDMPlot_Text176">
          <a:extLst xmlns:a="http://schemas.openxmlformats.org/drawingml/2006/main">
            <a:ext uri="{FF2B5EF4-FFF2-40B4-BE49-F238E27FC236}">
              <a16:creationId xmlns:a16="http://schemas.microsoft.com/office/drawing/2014/main" id="{1BB975AF-8D9F-4358-BA6F-F658463D6D3A}"/>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347" name="NDMPlot_Text177">
          <a:extLst xmlns:a="http://schemas.openxmlformats.org/drawingml/2006/main">
            <a:ext uri="{FF2B5EF4-FFF2-40B4-BE49-F238E27FC236}">
              <a16:creationId xmlns:a16="http://schemas.microsoft.com/office/drawing/2014/main" id="{6F2B088C-C6A1-4C5B-B663-A5A0B330B025}"/>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348" name="NDMPlot_Text178">
          <a:extLst xmlns:a="http://schemas.openxmlformats.org/drawingml/2006/main">
            <a:ext uri="{FF2B5EF4-FFF2-40B4-BE49-F238E27FC236}">
              <a16:creationId xmlns:a16="http://schemas.microsoft.com/office/drawing/2014/main" id="{2B9605B3-FE1C-470F-9DA0-589D4AE50301}"/>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0.23812</cdr:x>
      <cdr:y>0.33338</cdr:y>
    </cdr:from>
    <cdr:to>
      <cdr:x>0.62042</cdr:x>
      <cdr:y>0.54817</cdr:y>
    </cdr:to>
    <cdr:sp macro="" textlink="">
      <cdr:nvSpPr>
        <cdr:cNvPr id="2349" name="NDMPlot_NeutralAxis179">
          <a:extLst xmlns:a="http://schemas.openxmlformats.org/drawingml/2006/main">
            <a:ext uri="{FF2B5EF4-FFF2-40B4-BE49-F238E27FC236}">
              <a16:creationId xmlns:a16="http://schemas.microsoft.com/office/drawing/2014/main" id="{F980F390-CC09-434D-96EA-49602CDB9776}"/>
            </a:ext>
          </a:extLst>
        </cdr:cNvPr>
        <cdr:cNvSpPr/>
      </cdr:nvSpPr>
      <cdr:spPr>
        <a:xfrm xmlns:a="http://schemas.openxmlformats.org/drawingml/2006/main">
          <a:off x="2479730" y="2286293"/>
          <a:ext cx="3981341" cy="1473075"/>
        </a:xfrm>
        <a:custGeom xmlns:a="http://schemas.openxmlformats.org/drawingml/2006/main">
          <a:avLst/>
          <a:gdLst/>
          <a:ahLst/>
          <a:cxnLst/>
          <a:rect l="0" t="0" r="0" b="0"/>
          <a:pathLst>
            <a:path w="3981341" h="1473075">
              <a:moveTo>
                <a:pt x="3981340" y="1464732"/>
              </a:moveTo>
              <a:lnTo>
                <a:pt x="3072" y="0"/>
              </a:lnTo>
              <a:lnTo>
                <a:pt x="0" y="8343"/>
              </a:lnTo>
              <a:lnTo>
                <a:pt x="3978268" y="1473074"/>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0.10244</cdr:x>
      <cdr:y>0.38583</cdr:y>
    </cdr:from>
    <cdr:to>
      <cdr:x>0.78706</cdr:x>
      <cdr:y>0.62576</cdr:y>
    </cdr:to>
    <cdr:sp macro="" textlink="">
      <cdr:nvSpPr>
        <cdr:cNvPr id="2350" name="NDMPlot_Principal1180">
          <a:extLst xmlns:a="http://schemas.openxmlformats.org/drawingml/2006/main">
            <a:ext uri="{FF2B5EF4-FFF2-40B4-BE49-F238E27FC236}">
              <a16:creationId xmlns:a16="http://schemas.microsoft.com/office/drawing/2014/main" id="{60483893-F3FC-495C-9EBB-3871A162E517}"/>
            </a:ext>
          </a:extLst>
        </cdr:cNvPr>
        <cdr:cNvSpPr/>
      </cdr:nvSpPr>
      <cdr:spPr>
        <a:xfrm xmlns:a="http://schemas.openxmlformats.org/drawingml/2006/main">
          <a:off x="1066763" y="2645998"/>
          <a:ext cx="7129652" cy="1645457"/>
        </a:xfrm>
        <a:custGeom xmlns:a="http://schemas.openxmlformats.org/drawingml/2006/main">
          <a:avLst/>
          <a:gdLst/>
          <a:ahLst/>
          <a:cxnLst/>
          <a:rect l="0" t="0" r="0" b="0"/>
          <a:pathLst>
            <a:path w="7129652" h="1645457">
              <a:moveTo>
                <a:pt x="0" y="6931"/>
              </a:moveTo>
              <a:lnTo>
                <a:pt x="7128057" y="1645456"/>
              </a:lnTo>
              <a:lnTo>
                <a:pt x="7129651" y="1638525"/>
              </a:lnTo>
              <a:lnTo>
                <a:pt x="1594"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0.37865</cdr:x>
      <cdr:y>0.07448</cdr:y>
    </cdr:from>
    <cdr:to>
      <cdr:x>0.51035</cdr:x>
      <cdr:y>0.94034</cdr:y>
    </cdr:to>
    <cdr:sp macro="" textlink="">
      <cdr:nvSpPr>
        <cdr:cNvPr id="2351" name="NDMPlot_Principal2181">
          <a:extLst xmlns:a="http://schemas.openxmlformats.org/drawingml/2006/main">
            <a:ext uri="{FF2B5EF4-FFF2-40B4-BE49-F238E27FC236}">
              <a16:creationId xmlns:a16="http://schemas.microsoft.com/office/drawing/2014/main" id="{771C64E5-7063-4064-AB25-F767C884DC10}"/>
            </a:ext>
          </a:extLst>
        </cdr:cNvPr>
        <cdr:cNvSpPr/>
      </cdr:nvSpPr>
      <cdr:spPr>
        <a:xfrm xmlns:a="http://schemas.openxmlformats.org/drawingml/2006/main">
          <a:off x="3943267" y="510759"/>
          <a:ext cx="1371552" cy="5938082"/>
        </a:xfrm>
        <a:custGeom xmlns:a="http://schemas.openxmlformats.org/drawingml/2006/main">
          <a:avLst/>
          <a:gdLst/>
          <a:ahLst/>
          <a:cxnLst/>
          <a:rect l="0" t="0" r="0" b="0"/>
          <a:pathLst>
            <a:path w="1371552" h="5938082">
              <a:moveTo>
                <a:pt x="6931" y="5938081"/>
              </a:moveTo>
              <a:lnTo>
                <a:pt x="1371551" y="1594"/>
              </a:lnTo>
              <a:lnTo>
                <a:pt x="1364620" y="0"/>
              </a:lnTo>
              <a:lnTo>
                <a:pt x="0" y="593648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2352" name="NDMPlot_LoadPoint">
          <a:extLst xmlns:a="http://schemas.openxmlformats.org/drawingml/2006/main">
            <a:ext uri="{FF2B5EF4-FFF2-40B4-BE49-F238E27FC236}">
              <a16:creationId xmlns:a16="http://schemas.microsoft.com/office/drawing/2014/main" id="{3C079812-84AC-4A51-99EF-CC2659F32D29}"/>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353" name="NDMPlot_AxisLabelX">
          <a:extLst xmlns:a="http://schemas.openxmlformats.org/drawingml/2006/main">
            <a:ext uri="{FF2B5EF4-FFF2-40B4-BE49-F238E27FC236}">
              <a16:creationId xmlns:a16="http://schemas.microsoft.com/office/drawing/2014/main" id="{A3F7AEA7-884C-409E-85A2-F13CC6DFD3F2}"/>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354" name="NDMPlot_AxisLabelY">
          <a:extLst xmlns:a="http://schemas.openxmlformats.org/drawingml/2006/main">
            <a:ext uri="{FF2B5EF4-FFF2-40B4-BE49-F238E27FC236}">
              <a16:creationId xmlns:a16="http://schemas.microsoft.com/office/drawing/2014/main" id="{61B20E06-C0CD-4A64-9EBB-A20AD1E42D5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355" name="NDMPlot_Title">
          <a:extLst xmlns:a="http://schemas.openxmlformats.org/drawingml/2006/main">
            <a:ext uri="{FF2B5EF4-FFF2-40B4-BE49-F238E27FC236}">
              <a16:creationId xmlns:a16="http://schemas.microsoft.com/office/drawing/2014/main" id="{67857C8B-C6E0-4073-BFCB-44582AECF0BF}"/>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6765-2A21-4D8F-9356-647C3514ECC0}">
  <sheetPr codeName="Лист1"/>
  <dimension ref="A1:EF260"/>
  <sheetViews>
    <sheetView topLeftCell="F66" workbookViewId="0">
      <selection activeCell="O77" sqref="O77"/>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4" max="14" width="28.140625" customWidth="1"/>
    <col min="15" max="24" width="17.7109375" customWidth="1"/>
    <col min="35" max="40" width="9.140625" customWidth="1"/>
    <col min="70" max="136" width="0" hidden="1" customWidth="1"/>
  </cols>
  <sheetData>
    <row r="1" spans="1:136" x14ac:dyDescent="0.25">
      <c r="A1" s="13"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1668</v>
      </c>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t="s">
        <v>510</v>
      </c>
      <c r="BS1" s="1" t="str">
        <f>$J$39</f>
        <v>PR1</v>
      </c>
      <c r="BT1" s="1" t="s">
        <v>189</v>
      </c>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x14ac:dyDescent="0.25">
      <c r="A2" s="1"/>
      <c r="B2" s="1"/>
      <c r="C2" s="1"/>
      <c r="D2" s="1"/>
      <c r="E2" s="1"/>
      <c r="F2" s="1"/>
      <c r="G2" s="1"/>
      <c r="H2" s="116" t="s">
        <v>1709</v>
      </c>
      <c r="I2" s="117"/>
      <c r="J2" s="117"/>
      <c r="K2" s="117"/>
      <c r="L2" s="1"/>
      <c r="M2" s="1"/>
      <c r="N2" s="1"/>
      <c r="O2" s="116" t="s">
        <v>1710</v>
      </c>
      <c r="P2" s="117"/>
      <c r="Q2" s="117"/>
      <c r="R2" s="117"/>
      <c r="S2" s="117"/>
      <c r="T2" s="117"/>
      <c r="U2" s="117"/>
      <c r="V2" s="1"/>
      <c r="W2" s="1"/>
      <c r="X2" s="1"/>
      <c r="Y2" s="1"/>
      <c r="Z2" s="1"/>
      <c r="AA2" s="1"/>
      <c r="AB2" s="1"/>
      <c r="AC2" s="1"/>
      <c r="AD2" s="1"/>
      <c r="AE2" s="1"/>
      <c r="AF2" s="1"/>
      <c r="AG2" s="1"/>
      <c r="AH2" s="1"/>
      <c r="AI2" s="14" t="s">
        <v>358</v>
      </c>
      <c r="AJ2" s="14" t="s">
        <v>359</v>
      </c>
      <c r="AK2" s="14" t="s">
        <v>360</v>
      </c>
      <c r="AL2" s="14" t="s">
        <v>361</v>
      </c>
      <c r="AM2" s="14" t="s">
        <v>362</v>
      </c>
      <c r="AN2" s="14" t="str">
        <f>"σ, "&amp;$I$8</f>
        <v>σ, MPa</v>
      </c>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t="s">
        <v>27</v>
      </c>
      <c r="BS2" s="1" t="str">
        <f>$K$39</f>
        <v>PR2</v>
      </c>
      <c r="BT2" s="1">
        <f>INDEX(rngLoadCombinations,2,1)</f>
        <v>1</v>
      </c>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6" t="s">
        <v>1</v>
      </c>
      <c r="B3" s="17" t="s">
        <v>2</v>
      </c>
      <c r="C3" s="17" t="s">
        <v>3</v>
      </c>
      <c r="D3" s="22" t="s">
        <v>4</v>
      </c>
      <c r="E3" s="17" t="s">
        <v>5</v>
      </c>
      <c r="F3" s="1"/>
      <c r="G3" s="1"/>
      <c r="H3" s="16" t="s">
        <v>289</v>
      </c>
      <c r="I3" s="16" t="s">
        <v>290</v>
      </c>
      <c r="J3" s="26" t="s">
        <v>291</v>
      </c>
      <c r="K3" s="16" t="s">
        <v>292</v>
      </c>
      <c r="L3" s="1"/>
      <c r="M3" s="1"/>
      <c r="N3" s="1"/>
      <c r="O3" s="16" t="s">
        <v>310</v>
      </c>
      <c r="P3" s="16" t="str">
        <f>"N, "&amp;INDEX(rngUnitSettings,MATCH("Force",INDEX(rngUnitSettings,,1),0),2)</f>
        <v>N, tf</v>
      </c>
      <c r="Q3" s="16" t="str">
        <f>"Mx, "&amp;INDEX(rngUnitSettings,MATCH("Moment",INDEX(rngUnitSettings,,1),0),2)</f>
        <v>Mx, tf*m</v>
      </c>
      <c r="R3" s="16" t="str">
        <f>"My, "&amp;INDEX(rngUnitSettings,MATCH("Moment",INDEX(rngUnitSettings,,1),0),2)</f>
        <v>My, tf*m</v>
      </c>
      <c r="S3" s="16" t="s">
        <v>311</v>
      </c>
      <c r="T3" s="28" t="s">
        <v>312</v>
      </c>
      <c r="U3" s="18" t="s">
        <v>313</v>
      </c>
      <c r="V3" s="1"/>
      <c r="W3" s="1"/>
      <c r="X3" s="1"/>
      <c r="Y3" s="1"/>
      <c r="Z3" s="1"/>
      <c r="AA3" s="1"/>
      <c r="AB3" s="1"/>
      <c r="AC3" s="1"/>
      <c r="AD3" s="1"/>
      <c r="AE3" s="1"/>
      <c r="AF3" s="1"/>
      <c r="AG3" s="1"/>
      <c r="AH3" s="1"/>
      <c r="AI3" s="15" t="s">
        <v>173</v>
      </c>
      <c r="AJ3" s="15" t="s">
        <v>363</v>
      </c>
      <c r="AK3" s="15" t="s">
        <v>364</v>
      </c>
      <c r="AL3" s="15" t="s">
        <v>325</v>
      </c>
      <c r="AM3" s="15">
        <f>-$I$33</f>
        <v>-3.5000000000000001E-3</v>
      </c>
      <c r="AN3" s="15">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2560</v>
      </c>
      <c r="BS3" s="1" t="str">
        <f>$L$39</f>
        <v>PR3</v>
      </c>
      <c r="BT3" s="1">
        <f>INDEX(rngLoadCombinations,3,1)</f>
        <v>0</v>
      </c>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6" t="s">
        <v>6</v>
      </c>
      <c r="B4" s="17"/>
      <c r="C4" s="17"/>
      <c r="D4" s="22"/>
      <c r="E4" s="17"/>
      <c r="F4" s="1"/>
      <c r="G4" s="1"/>
      <c r="H4" s="19" t="s">
        <v>293</v>
      </c>
      <c r="I4" s="57" t="s">
        <v>294</v>
      </c>
      <c r="J4" s="27" t="s">
        <v>294</v>
      </c>
      <c r="K4" s="57" t="s">
        <v>295</v>
      </c>
      <c r="L4" s="1"/>
      <c r="M4" s="1"/>
      <c r="N4" s="1"/>
      <c r="O4" s="57">
        <v>1</v>
      </c>
      <c r="P4" s="57">
        <v>100</v>
      </c>
      <c r="Q4" s="57">
        <v>10</v>
      </c>
      <c r="R4" s="57"/>
      <c r="S4" s="57" t="s">
        <v>314</v>
      </c>
      <c r="T4" s="49" t="s">
        <v>61</v>
      </c>
      <c r="U4" s="59"/>
      <c r="V4" s="1"/>
      <c r="W4" s="1"/>
      <c r="X4" s="1"/>
      <c r="Y4" s="1"/>
      <c r="Z4" s="1"/>
      <c r="AA4" s="1"/>
      <c r="AB4" s="1"/>
      <c r="AC4" s="1"/>
      <c r="AD4" s="1"/>
      <c r="AE4" s="1"/>
      <c r="AF4" s="1"/>
      <c r="AG4" s="1"/>
      <c r="AH4" s="1"/>
      <c r="AI4" s="15" t="s">
        <v>173</v>
      </c>
      <c r="AJ4" s="15" t="s">
        <v>363</v>
      </c>
      <c r="AK4" s="15" t="s">
        <v>364</v>
      </c>
      <c r="AL4" s="15" t="s">
        <v>325</v>
      </c>
      <c r="AM4" s="15">
        <f>-$I$31</f>
        <v>-1.5E-3</v>
      </c>
      <c r="AN4" s="15">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t="s">
        <v>1735</v>
      </c>
      <c r="BS4" s="1" t="str">
        <f>$M$39</f>
        <v>PR4</v>
      </c>
      <c r="BT4" s="1">
        <f>INDEX(rngLoadCombinations,4,1)</f>
        <v>0</v>
      </c>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19" t="s">
        <v>7</v>
      </c>
      <c r="B5" s="57" t="s">
        <v>8</v>
      </c>
      <c r="C5" s="45" t="s">
        <v>9</v>
      </c>
      <c r="D5" s="23" t="s">
        <v>10</v>
      </c>
      <c r="E5" s="42" t="s">
        <v>1667</v>
      </c>
      <c r="F5" s="1"/>
      <c r="G5" s="1"/>
      <c r="H5" s="19" t="s">
        <v>296</v>
      </c>
      <c r="I5" s="57" t="s">
        <v>297</v>
      </c>
      <c r="J5" s="27" t="s">
        <v>297</v>
      </c>
      <c r="K5" s="57" t="s">
        <v>298</v>
      </c>
      <c r="L5" s="1"/>
      <c r="M5" s="1"/>
      <c r="N5" s="1"/>
      <c r="O5" s="57"/>
      <c r="P5" s="57"/>
      <c r="Q5" s="57"/>
      <c r="R5" s="57"/>
      <c r="S5" s="57"/>
      <c r="T5" s="49" t="s">
        <v>61</v>
      </c>
      <c r="U5" s="59"/>
      <c r="V5" s="1"/>
      <c r="W5" s="1"/>
      <c r="X5" s="1"/>
      <c r="Y5" s="1"/>
      <c r="Z5" s="1"/>
      <c r="AA5" s="1"/>
      <c r="AB5" s="1"/>
      <c r="AC5" s="1"/>
      <c r="AD5" s="1"/>
      <c r="AE5" s="1"/>
      <c r="AF5" s="1"/>
      <c r="AG5" s="1"/>
      <c r="AH5" s="1"/>
      <c r="AI5" s="15" t="s">
        <v>173</v>
      </c>
      <c r="AJ5" s="15" t="s">
        <v>363</v>
      </c>
      <c r="AK5" s="15" t="s">
        <v>364</v>
      </c>
      <c r="AL5" s="15" t="s">
        <v>365</v>
      </c>
      <c r="AM5" s="15">
        <v>0</v>
      </c>
      <c r="AN5" s="15">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f>INDEX(rngLoadCombinations,5,1)</f>
        <v>0</v>
      </c>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19" t="s">
        <v>11</v>
      </c>
      <c r="B6" s="57" t="s">
        <v>8</v>
      </c>
      <c r="C6" s="45" t="s">
        <v>9</v>
      </c>
      <c r="D6" s="23" t="s">
        <v>12</v>
      </c>
      <c r="E6" s="42" t="s">
        <v>1667</v>
      </c>
      <c r="F6" s="1"/>
      <c r="G6" s="1"/>
      <c r="H6" s="19" t="s">
        <v>299</v>
      </c>
      <c r="I6" s="57" t="s">
        <v>300</v>
      </c>
      <c r="J6" s="27" t="s">
        <v>301</v>
      </c>
      <c r="K6" s="57" t="s">
        <v>300</v>
      </c>
      <c r="L6" s="1"/>
      <c r="M6" s="1"/>
      <c r="N6" s="1"/>
      <c r="O6" s="57"/>
      <c r="P6" s="57"/>
      <c r="Q6" s="57"/>
      <c r="R6" s="57"/>
      <c r="S6" s="57"/>
      <c r="T6" s="49" t="s">
        <v>61</v>
      </c>
      <c r="U6" s="59"/>
      <c r="V6" s="1"/>
      <c r="W6" s="1"/>
      <c r="X6" s="1"/>
      <c r="Y6" s="1"/>
      <c r="Z6" s="1"/>
      <c r="AA6" s="1"/>
      <c r="AB6" s="1"/>
      <c r="AC6" s="1"/>
      <c r="AD6" s="1"/>
      <c r="AE6" s="1"/>
      <c r="AF6" s="1"/>
      <c r="AG6" s="1"/>
      <c r="AH6" s="1"/>
      <c r="AI6" s="15" t="s">
        <v>173</v>
      </c>
      <c r="AJ6" s="15" t="s">
        <v>363</v>
      </c>
      <c r="AK6" s="15" t="s">
        <v>364</v>
      </c>
      <c r="AL6" s="15" t="s">
        <v>326</v>
      </c>
      <c r="AM6" s="15">
        <f>$J$31</f>
        <v>8.0000000000000007E-5</v>
      </c>
      <c r="AN6" s="15">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f>INDEX(rngLoadCombinations,6,1)</f>
        <v>0</v>
      </c>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19" t="s">
        <v>13</v>
      </c>
      <c r="B7" s="57" t="s">
        <v>14</v>
      </c>
      <c r="C7" s="45" t="s">
        <v>9</v>
      </c>
      <c r="D7" s="23" t="s">
        <v>15</v>
      </c>
      <c r="E7" s="42" t="s">
        <v>1667</v>
      </c>
      <c r="F7" s="1"/>
      <c r="G7" s="1"/>
      <c r="H7" s="19" t="s">
        <v>302</v>
      </c>
      <c r="I7" s="57" t="s">
        <v>303</v>
      </c>
      <c r="J7" s="27" t="s">
        <v>304</v>
      </c>
      <c r="K7" s="57" t="s">
        <v>303</v>
      </c>
      <c r="L7" s="1"/>
      <c r="M7" s="1"/>
      <c r="N7" s="1"/>
      <c r="O7" s="57"/>
      <c r="P7" s="57"/>
      <c r="Q7" s="57"/>
      <c r="R7" s="57"/>
      <c r="S7" s="57"/>
      <c r="T7" s="49" t="s">
        <v>61</v>
      </c>
      <c r="U7" s="59"/>
      <c r="V7" s="1"/>
      <c r="W7" s="1"/>
      <c r="X7" s="1"/>
      <c r="Y7" s="1"/>
      <c r="Z7" s="1"/>
      <c r="AA7" s="1"/>
      <c r="AB7" s="1"/>
      <c r="AC7" s="1"/>
      <c r="AD7" s="1"/>
      <c r="AE7" s="1"/>
      <c r="AF7" s="1"/>
      <c r="AG7" s="1"/>
      <c r="AH7" s="1"/>
      <c r="AI7" s="15" t="s">
        <v>173</v>
      </c>
      <c r="AJ7" s="15" t="s">
        <v>363</v>
      </c>
      <c r="AK7" s="15" t="s">
        <v>364</v>
      </c>
      <c r="AL7" s="15" t="s">
        <v>326</v>
      </c>
      <c r="AM7" s="15">
        <f>$J$33</f>
        <v>1.4999999999999999E-4</v>
      </c>
      <c r="AN7" s="15">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f>INDEX(rngLoadCombinations,7,1)</f>
        <v>0</v>
      </c>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19" t="s">
        <v>16</v>
      </c>
      <c r="B8" s="48">
        <v>1E-3</v>
      </c>
      <c r="C8" s="45" t="s">
        <v>9</v>
      </c>
      <c r="D8" s="23" t="s">
        <v>17</v>
      </c>
      <c r="E8" s="42" t="s">
        <v>1667</v>
      </c>
      <c r="F8" s="1"/>
      <c r="G8" s="1"/>
      <c r="H8" s="19" t="s">
        <v>305</v>
      </c>
      <c r="I8" s="57" t="s">
        <v>306</v>
      </c>
      <c r="J8" s="27" t="s">
        <v>306</v>
      </c>
      <c r="K8" s="57" t="s">
        <v>306</v>
      </c>
      <c r="L8" s="1"/>
      <c r="M8" s="1"/>
      <c r="N8" s="1"/>
      <c r="O8" s="57"/>
      <c r="P8" s="57"/>
      <c r="Q8" s="57"/>
      <c r="R8" s="57"/>
      <c r="S8" s="57"/>
      <c r="T8" s="49" t="s">
        <v>61</v>
      </c>
      <c r="U8" s="59"/>
      <c r="V8" s="1"/>
      <c r="W8" s="1"/>
      <c r="X8" s="1"/>
      <c r="Y8" s="1"/>
      <c r="Z8" s="1"/>
      <c r="AA8" s="1"/>
      <c r="AB8" s="1"/>
      <c r="AC8" s="1"/>
      <c r="AD8" s="1"/>
      <c r="AE8" s="1"/>
      <c r="AF8" s="1"/>
      <c r="AG8" s="1"/>
      <c r="AH8" s="1"/>
      <c r="AI8" s="15" t="s">
        <v>173</v>
      </c>
      <c r="AJ8" s="15" t="s">
        <v>363</v>
      </c>
      <c r="AK8" s="15" t="s">
        <v>366</v>
      </c>
      <c r="AL8" s="15" t="s">
        <v>325</v>
      </c>
      <c r="AM8" s="15">
        <f>-$I$33</f>
        <v>-3.5000000000000001E-3</v>
      </c>
      <c r="AN8" s="15">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f>INDEX(rngLoadCombinations,8,1)</f>
        <v>0</v>
      </c>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19" t="s">
        <v>18</v>
      </c>
      <c r="B9" s="57" t="s">
        <v>8</v>
      </c>
      <c r="C9" s="45" t="s">
        <v>9</v>
      </c>
      <c r="D9" s="23" t="s">
        <v>19</v>
      </c>
      <c r="E9" s="42" t="s">
        <v>1667</v>
      </c>
      <c r="F9" s="1"/>
      <c r="G9" s="1"/>
      <c r="H9" s="19" t="s">
        <v>307</v>
      </c>
      <c r="I9" s="57" t="s">
        <v>308</v>
      </c>
      <c r="J9" s="27" t="s">
        <v>308</v>
      </c>
      <c r="K9" s="57" t="s">
        <v>308</v>
      </c>
      <c r="L9" s="1"/>
      <c r="M9" s="1"/>
      <c r="N9" s="1"/>
      <c r="O9" s="57"/>
      <c r="P9" s="57"/>
      <c r="Q9" s="57"/>
      <c r="R9" s="57"/>
      <c r="S9" s="57"/>
      <c r="T9" s="49" t="s">
        <v>61</v>
      </c>
      <c r="U9" s="59"/>
      <c r="V9" s="1"/>
      <c r="W9" s="1"/>
      <c r="X9" s="1"/>
      <c r="Y9" s="1"/>
      <c r="Z9" s="1"/>
      <c r="AA9" s="1"/>
      <c r="AB9" s="1"/>
      <c r="AC9" s="1"/>
      <c r="AD9" s="1"/>
      <c r="AE9" s="1"/>
      <c r="AF9" s="1"/>
      <c r="AG9" s="1"/>
      <c r="AH9" s="1"/>
      <c r="AI9" s="15" t="s">
        <v>173</v>
      </c>
      <c r="AJ9" s="15" t="s">
        <v>363</v>
      </c>
      <c r="AK9" s="15" t="s">
        <v>366</v>
      </c>
      <c r="AL9" s="15" t="s">
        <v>325</v>
      </c>
      <c r="AM9" s="15">
        <f>-$I$32</f>
        <v>-2E-3</v>
      </c>
      <c r="AN9" s="15">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f>INDEX(rngLoadCombinations,9,1)</f>
        <v>0</v>
      </c>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19" t="s">
        <v>20</v>
      </c>
      <c r="B10" s="57">
        <v>5.0000000000000001E-4</v>
      </c>
      <c r="C10" s="45" t="str">
        <f>INDEX(rngUnitSettings,MATCH("Moment",INDEX(rngUnitSettings,,1),0),2)&amp;"/"&amp;INDEX(rngUnitSettings,MATCH("Length",INDEX(rngUnitSettings,,1),0),2)</f>
        <v>tf*m/mm</v>
      </c>
      <c r="D10" s="23" t="s">
        <v>21</v>
      </c>
      <c r="E10" s="42" t="s">
        <v>1667</v>
      </c>
      <c r="F10" s="1"/>
      <c r="G10" s="1"/>
      <c r="H10" s="1"/>
      <c r="I10" s="1"/>
      <c r="J10" s="1"/>
      <c r="K10" s="1"/>
      <c r="L10" s="1"/>
      <c r="M10" s="1"/>
      <c r="N10" s="1"/>
      <c r="O10" s="57"/>
      <c r="P10" s="57"/>
      <c r="Q10" s="57"/>
      <c r="R10" s="57"/>
      <c r="S10" s="57"/>
      <c r="T10" s="49" t="s">
        <v>61</v>
      </c>
      <c r="U10" s="59"/>
      <c r="V10" s="1"/>
      <c r="W10" s="1"/>
      <c r="X10" s="1"/>
      <c r="Y10" s="1"/>
      <c r="Z10" s="1"/>
      <c r="AA10" s="1"/>
      <c r="AB10" s="1"/>
      <c r="AC10" s="1"/>
      <c r="AD10" s="1"/>
      <c r="AE10" s="1"/>
      <c r="AF10" s="1"/>
      <c r="AG10" s="1"/>
      <c r="AH10" s="1"/>
      <c r="AI10" s="15" t="s">
        <v>173</v>
      </c>
      <c r="AJ10" s="15" t="s">
        <v>363</v>
      </c>
      <c r="AK10" s="15" t="s">
        <v>366</v>
      </c>
      <c r="AL10" s="15" t="s">
        <v>325</v>
      </c>
      <c r="AM10" s="15">
        <f>-0.6*$I$27/$I$30</f>
        <v>-2.8615384615384614E-4</v>
      </c>
      <c r="AN10" s="15">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f>INDEX(rngLoadCombinations,10,1)</f>
        <v>0</v>
      </c>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9"/>
      <c r="B11" s="56"/>
      <c r="C11" s="45"/>
      <c r="D11" s="23"/>
      <c r="E11" s="45"/>
      <c r="F11" s="1"/>
      <c r="G11" s="1"/>
      <c r="H11" s="116" t="s">
        <v>1711</v>
      </c>
      <c r="I11" s="117"/>
      <c r="J11" s="117"/>
      <c r="K11" s="1"/>
      <c r="L11" s="1"/>
      <c r="M11" s="1"/>
      <c r="N11" s="1"/>
      <c r="O11" s="57"/>
      <c r="P11" s="57"/>
      <c r="Q11" s="57"/>
      <c r="R11" s="57"/>
      <c r="S11" s="57"/>
      <c r="T11" s="49" t="s">
        <v>61</v>
      </c>
      <c r="U11" s="59"/>
      <c r="V11" s="1"/>
      <c r="W11" s="1"/>
      <c r="X11" s="1"/>
      <c r="Y11" s="1"/>
      <c r="Z11" s="1"/>
      <c r="AA11" s="1"/>
      <c r="AB11" s="1"/>
      <c r="AC11" s="1"/>
      <c r="AD11" s="1"/>
      <c r="AE11" s="1"/>
      <c r="AF11" s="1"/>
      <c r="AG11" s="1"/>
      <c r="AH11" s="1"/>
      <c r="AI11" s="15" t="s">
        <v>173</v>
      </c>
      <c r="AJ11" s="15" t="s">
        <v>363</v>
      </c>
      <c r="AK11" s="15" t="s">
        <v>366</v>
      </c>
      <c r="AL11" s="15" t="s">
        <v>365</v>
      </c>
      <c r="AM11" s="15">
        <v>0</v>
      </c>
      <c r="AN11" s="15">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f>INDEX(rngLoadCombinations,11,1)</f>
        <v>0</v>
      </c>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16" t="s">
        <v>22</v>
      </c>
      <c r="B12" s="17"/>
      <c r="C12" s="17"/>
      <c r="D12" s="22"/>
      <c r="E12" s="17"/>
      <c r="F12" s="1"/>
      <c r="G12" s="1"/>
      <c r="H12" s="16" t="s">
        <v>289</v>
      </c>
      <c r="I12" s="28" t="s">
        <v>323</v>
      </c>
      <c r="J12" s="17" t="s">
        <v>291</v>
      </c>
      <c r="K12" s="1"/>
      <c r="L12" s="1"/>
      <c r="M12" s="1"/>
      <c r="N12" s="1"/>
      <c r="O12" s="57"/>
      <c r="P12" s="57"/>
      <c r="Q12" s="57"/>
      <c r="R12" s="57"/>
      <c r="S12" s="57"/>
      <c r="T12" s="49" t="s">
        <v>61</v>
      </c>
      <c r="U12" s="59"/>
      <c r="V12" s="1"/>
      <c r="W12" s="1"/>
      <c r="X12" s="1"/>
      <c r="Y12" s="1"/>
      <c r="Z12" s="1"/>
      <c r="AA12" s="1"/>
      <c r="AB12" s="1"/>
      <c r="AC12" s="1"/>
      <c r="AD12" s="1"/>
      <c r="AE12" s="1"/>
      <c r="AF12" s="1"/>
      <c r="AG12" s="1"/>
      <c r="AH12" s="1"/>
      <c r="AI12" s="15" t="s">
        <v>173</v>
      </c>
      <c r="AJ12" s="15" t="s">
        <v>363</v>
      </c>
      <c r="AK12" s="15" t="s">
        <v>366</v>
      </c>
      <c r="AL12" s="15" t="s">
        <v>326</v>
      </c>
      <c r="AM12" s="15">
        <f>0.6*$J$27/$J$30</f>
        <v>2.0307692307692308E-5</v>
      </c>
      <c r="AN12" s="15">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f>INDEX(rngLoadCombinations,12,1)</f>
        <v>0</v>
      </c>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9" t="s">
        <v>23</v>
      </c>
      <c r="B13" s="57" t="s">
        <v>24</v>
      </c>
      <c r="C13" s="45" t="s">
        <v>9</v>
      </c>
      <c r="D13" s="23" t="s">
        <v>25</v>
      </c>
      <c r="E13" s="42" t="s">
        <v>1667</v>
      </c>
      <c r="F13" s="1"/>
      <c r="G13" s="1"/>
      <c r="H13" s="19" t="s">
        <v>324</v>
      </c>
      <c r="I13" s="49" t="s">
        <v>325</v>
      </c>
      <c r="J13" s="25" t="s">
        <v>326</v>
      </c>
      <c r="K13" s="1"/>
      <c r="L13" s="1"/>
      <c r="M13" s="1"/>
      <c r="N13" s="1"/>
      <c r="O13" s="57"/>
      <c r="P13" s="57"/>
      <c r="Q13" s="57"/>
      <c r="R13" s="57"/>
      <c r="S13" s="57"/>
      <c r="T13" s="49" t="s">
        <v>61</v>
      </c>
      <c r="U13" s="59"/>
      <c r="V13" s="1"/>
      <c r="W13" s="1"/>
      <c r="X13" s="1"/>
      <c r="Y13" s="1"/>
      <c r="Z13" s="1"/>
      <c r="AA13" s="1"/>
      <c r="AB13" s="1"/>
      <c r="AC13" s="1"/>
      <c r="AD13" s="1"/>
      <c r="AE13" s="1"/>
      <c r="AF13" s="1"/>
      <c r="AG13" s="1"/>
      <c r="AH13" s="1"/>
      <c r="AI13" s="15" t="s">
        <v>173</v>
      </c>
      <c r="AJ13" s="15" t="s">
        <v>363</v>
      </c>
      <c r="AK13" s="15" t="s">
        <v>366</v>
      </c>
      <c r="AL13" s="15" t="s">
        <v>326</v>
      </c>
      <c r="AM13" s="15">
        <f>$J$32</f>
        <v>1E-4</v>
      </c>
      <c r="AN13" s="15">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f>INDEX(rngLoadCombinations,13,1)</f>
        <v>0</v>
      </c>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19" t="s">
        <v>26</v>
      </c>
      <c r="B14" s="57" t="s">
        <v>1735</v>
      </c>
      <c r="C14" s="45" t="s">
        <v>9</v>
      </c>
      <c r="D14" s="23" t="s">
        <v>28</v>
      </c>
      <c r="E14" s="42" t="s">
        <v>1667</v>
      </c>
      <c r="F14" s="1"/>
      <c r="G14" s="1"/>
      <c r="H14" s="19" t="s">
        <v>327</v>
      </c>
      <c r="I14" s="49" t="s">
        <v>328</v>
      </c>
      <c r="J14" s="25" t="s">
        <v>328</v>
      </c>
      <c r="K14" s="1"/>
      <c r="L14" s="1"/>
      <c r="M14" s="1"/>
      <c r="N14" s="1"/>
      <c r="O14" s="57"/>
      <c r="P14" s="57"/>
      <c r="Q14" s="57"/>
      <c r="R14" s="57"/>
      <c r="S14" s="57"/>
      <c r="T14" s="49" t="s">
        <v>61</v>
      </c>
      <c r="U14" s="59"/>
      <c r="V14" s="1"/>
      <c r="W14" s="1"/>
      <c r="X14" s="1"/>
      <c r="Y14" s="1"/>
      <c r="Z14" s="1"/>
      <c r="AA14" s="1"/>
      <c r="AB14" s="1"/>
      <c r="AC14" s="1"/>
      <c r="AD14" s="1"/>
      <c r="AE14" s="1"/>
      <c r="AF14" s="1"/>
      <c r="AG14" s="1"/>
      <c r="AH14" s="1"/>
      <c r="AI14" s="15" t="s">
        <v>173</v>
      </c>
      <c r="AJ14" s="15" t="s">
        <v>363</v>
      </c>
      <c r="AK14" s="15" t="s">
        <v>366</v>
      </c>
      <c r="AL14" s="15" t="s">
        <v>326</v>
      </c>
      <c r="AM14" s="15">
        <f>$J$33</f>
        <v>1.4999999999999999E-4</v>
      </c>
      <c r="AN14" s="15">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f>INDEX(rngLoadCombinations,14,1)</f>
        <v>0</v>
      </c>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9" t="s">
        <v>29</v>
      </c>
      <c r="B15" s="57">
        <v>50</v>
      </c>
      <c r="C15" s="45" t="str">
        <f>INDEX(rngUnitSettings,MATCH("Length",INDEX(rngUnitSettings,,1),0),2)</f>
        <v>mm</v>
      </c>
      <c r="D15" s="23" t="s">
        <v>31</v>
      </c>
      <c r="E15" s="42" t="s">
        <v>1667</v>
      </c>
      <c r="F15" s="1"/>
      <c r="G15" s="1"/>
      <c r="H15" s="19" t="s">
        <v>329</v>
      </c>
      <c r="I15" s="49" t="s">
        <v>330</v>
      </c>
      <c r="J15" s="25" t="s">
        <v>330</v>
      </c>
      <c r="K15" s="1"/>
      <c r="L15" s="1"/>
      <c r="M15" s="1"/>
      <c r="N15" s="1"/>
      <c r="O15" s="57"/>
      <c r="P15" s="57"/>
      <c r="Q15" s="57"/>
      <c r="R15" s="57"/>
      <c r="S15" s="57"/>
      <c r="T15" s="49" t="s">
        <v>61</v>
      </c>
      <c r="U15" s="59"/>
      <c r="V15" s="1"/>
      <c r="W15" s="1"/>
      <c r="X15" s="1"/>
      <c r="Y15" s="1"/>
      <c r="Z15" s="1"/>
      <c r="AA15" s="1"/>
      <c r="AB15" s="1"/>
      <c r="AC15" s="1"/>
      <c r="AD15" s="1"/>
      <c r="AE15" s="1"/>
      <c r="AF15" s="1"/>
      <c r="AG15" s="1"/>
      <c r="AH15" s="1"/>
      <c r="AI15" s="15" t="s">
        <v>173</v>
      </c>
      <c r="AJ15" s="15" t="s">
        <v>367</v>
      </c>
      <c r="AK15" s="15" t="s">
        <v>364</v>
      </c>
      <c r="AL15" s="15" t="s">
        <v>325</v>
      </c>
      <c r="AM15" s="15">
        <f>-$I$33</f>
        <v>-3.5000000000000001E-3</v>
      </c>
      <c r="AN15" s="15">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f>INDEX(rngLoadCombinations,15,1)</f>
        <v>0</v>
      </c>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19" t="s">
        <v>32</v>
      </c>
      <c r="B16" s="57">
        <v>50</v>
      </c>
      <c r="C16" s="45" t="str">
        <f>INDEX(rngUnitSettings,MATCH("Length",INDEX(rngUnitSettings,,1),0),2)</f>
        <v>mm</v>
      </c>
      <c r="D16" s="23" t="s">
        <v>33</v>
      </c>
      <c r="E16" s="42" t="s">
        <v>1667</v>
      </c>
      <c r="F16" s="1"/>
      <c r="G16" s="1"/>
      <c r="H16" s="1"/>
      <c r="I16" s="1"/>
      <c r="J16" s="1"/>
      <c r="K16" s="1"/>
      <c r="L16" s="1"/>
      <c r="M16" s="1"/>
      <c r="N16" s="1"/>
      <c r="O16" s="57"/>
      <c r="P16" s="57"/>
      <c r="Q16" s="57"/>
      <c r="R16" s="57"/>
      <c r="S16" s="57"/>
      <c r="T16" s="49" t="s">
        <v>61</v>
      </c>
      <c r="U16" s="59"/>
      <c r="V16" s="1"/>
      <c r="W16" s="1"/>
      <c r="X16" s="1"/>
      <c r="Y16" s="1"/>
      <c r="Z16" s="1"/>
      <c r="AA16" s="1"/>
      <c r="AB16" s="1"/>
      <c r="AC16" s="1"/>
      <c r="AD16" s="1"/>
      <c r="AE16" s="1"/>
      <c r="AF16" s="1"/>
      <c r="AG16" s="1"/>
      <c r="AH16" s="1"/>
      <c r="AI16" s="15" t="s">
        <v>173</v>
      </c>
      <c r="AJ16" s="15" t="s">
        <v>367</v>
      </c>
      <c r="AK16" s="15" t="s">
        <v>364</v>
      </c>
      <c r="AL16" s="15" t="s">
        <v>325</v>
      </c>
      <c r="AM16" s="15">
        <f>-$I$31</f>
        <v>-1.5E-3</v>
      </c>
      <c r="AN16" s="15">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f>INDEX(rngLoadCombinations,16,1)</f>
        <v>0</v>
      </c>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19" t="s">
        <v>34</v>
      </c>
      <c r="B17" s="57">
        <v>1</v>
      </c>
      <c r="C17" s="45" t="s">
        <v>35</v>
      </c>
      <c r="D17" s="23" t="s">
        <v>36</v>
      </c>
      <c r="E17" s="42" t="s">
        <v>1667</v>
      </c>
      <c r="F17" s="1"/>
      <c r="G17" s="1"/>
      <c r="H17" s="116" t="s">
        <v>1712</v>
      </c>
      <c r="I17" s="117"/>
      <c r="J17" s="117"/>
      <c r="K17" s="117"/>
      <c r="L17" s="117"/>
      <c r="M17" s="117"/>
      <c r="N17" s="1"/>
      <c r="O17" s="57"/>
      <c r="P17" s="57"/>
      <c r="Q17" s="57"/>
      <c r="R17" s="57"/>
      <c r="S17" s="57"/>
      <c r="T17" s="49" t="s">
        <v>61</v>
      </c>
      <c r="U17" s="59"/>
      <c r="V17" s="1"/>
      <c r="W17" s="1"/>
      <c r="X17" s="1"/>
      <c r="Y17" s="1"/>
      <c r="Z17" s="1"/>
      <c r="AA17" s="1"/>
      <c r="AB17" s="1"/>
      <c r="AC17" s="1"/>
      <c r="AD17" s="1"/>
      <c r="AE17" s="1"/>
      <c r="AF17" s="1"/>
      <c r="AG17" s="1"/>
      <c r="AH17" s="1"/>
      <c r="AI17" s="15" t="s">
        <v>173</v>
      </c>
      <c r="AJ17" s="15" t="s">
        <v>367</v>
      </c>
      <c r="AK17" s="15" t="s">
        <v>364</v>
      </c>
      <c r="AL17" s="15" t="s">
        <v>365</v>
      </c>
      <c r="AM17" s="15">
        <v>0</v>
      </c>
      <c r="AN17" s="15">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f>INDEX(rngLoadCombinations,17,1)</f>
        <v>0</v>
      </c>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19" t="s">
        <v>37</v>
      </c>
      <c r="B18" s="57">
        <v>0</v>
      </c>
      <c r="C18" s="45" t="str">
        <f>INDEX(rngUnitSettings,MATCH("Length",INDEX(rngUnitSettings,,1),0),2)</f>
        <v>mm</v>
      </c>
      <c r="D18" s="23" t="s">
        <v>38</v>
      </c>
      <c r="E18" s="42" t="s">
        <v>1667</v>
      </c>
      <c r="F18" s="1"/>
      <c r="G18" s="1"/>
      <c r="H18" s="16" t="s">
        <v>1</v>
      </c>
      <c r="I18" s="16" t="s">
        <v>331</v>
      </c>
      <c r="J18" s="16" t="s">
        <v>332</v>
      </c>
      <c r="K18" s="17" t="s">
        <v>3</v>
      </c>
      <c r="L18" s="22" t="s">
        <v>4</v>
      </c>
      <c r="M18" s="17" t="s">
        <v>5</v>
      </c>
      <c r="N18" s="1"/>
      <c r="O18" s="57"/>
      <c r="P18" s="57"/>
      <c r="Q18" s="57"/>
      <c r="R18" s="57"/>
      <c r="S18" s="57"/>
      <c r="T18" s="49" t="s">
        <v>61</v>
      </c>
      <c r="U18" s="59"/>
      <c r="V18" s="1"/>
      <c r="W18" s="1"/>
      <c r="X18" s="1"/>
      <c r="Y18" s="1"/>
      <c r="Z18" s="1"/>
      <c r="AA18" s="1"/>
      <c r="AB18" s="1"/>
      <c r="AC18" s="1"/>
      <c r="AD18" s="1"/>
      <c r="AE18" s="1"/>
      <c r="AF18" s="1"/>
      <c r="AG18" s="1"/>
      <c r="AH18" s="1"/>
      <c r="AI18" s="15" t="s">
        <v>173</v>
      </c>
      <c r="AJ18" s="15" t="s">
        <v>367</v>
      </c>
      <c r="AK18" s="15" t="s">
        <v>364</v>
      </c>
      <c r="AL18" s="15" t="s">
        <v>326</v>
      </c>
      <c r="AM18" s="15">
        <f>$J$31</f>
        <v>8.0000000000000007E-5</v>
      </c>
      <c r="AN18" s="15">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f>INDEX(rngLoadCombinations,18,1)</f>
        <v>0</v>
      </c>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19" t="s">
        <v>39</v>
      </c>
      <c r="B19" s="57">
        <v>0</v>
      </c>
      <c r="C19" s="45" t="str">
        <f>INDEX(rngUnitSettings,MATCH("Length",INDEX(rngUnitSettings,,1),0),2)</f>
        <v>mm</v>
      </c>
      <c r="D19" s="23" t="s">
        <v>40</v>
      </c>
      <c r="E19" s="42" t="s">
        <v>1667</v>
      </c>
      <c r="F19" s="1"/>
      <c r="G19" s="1"/>
      <c r="H19" s="19" t="s">
        <v>333</v>
      </c>
      <c r="I19" s="57">
        <v>350</v>
      </c>
      <c r="J19" s="57">
        <v>350</v>
      </c>
      <c r="K19" s="45" t="str">
        <f>INDEX(rngUnitSettings,MATCH("Stress",INDEX(rngUnitSettings,,1),0),2)</f>
        <v>MPa</v>
      </c>
      <c r="L19" s="23" t="s">
        <v>334</v>
      </c>
      <c r="M19" s="42" t="s">
        <v>1667</v>
      </c>
      <c r="N19" s="1"/>
      <c r="O19" s="57"/>
      <c r="P19" s="57"/>
      <c r="Q19" s="57"/>
      <c r="R19" s="57"/>
      <c r="S19" s="57"/>
      <c r="T19" s="49" t="s">
        <v>61</v>
      </c>
      <c r="U19" s="59"/>
      <c r="V19" s="1"/>
      <c r="W19" s="1"/>
      <c r="X19" s="1"/>
      <c r="Y19" s="1"/>
      <c r="Z19" s="1"/>
      <c r="AA19" s="1"/>
      <c r="AB19" s="1"/>
      <c r="AC19" s="1"/>
      <c r="AD19" s="1"/>
      <c r="AE19" s="1"/>
      <c r="AF19" s="1"/>
      <c r="AG19" s="1"/>
      <c r="AH19" s="1"/>
      <c r="AI19" s="15" t="s">
        <v>173</v>
      </c>
      <c r="AJ19" s="15" t="s">
        <v>367</v>
      </c>
      <c r="AK19" s="15" t="s">
        <v>364</v>
      </c>
      <c r="AL19" s="15" t="s">
        <v>326</v>
      </c>
      <c r="AM19" s="15">
        <f>$J$33</f>
        <v>1.4999999999999999E-4</v>
      </c>
      <c r="AN19" s="15">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f>INDEX(rngLoadCombinations,19,1)</f>
        <v>0</v>
      </c>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19"/>
      <c r="B20" s="56"/>
      <c r="C20" s="45"/>
      <c r="D20" s="23"/>
      <c r="E20" s="45"/>
      <c r="F20" s="1"/>
      <c r="G20" s="1"/>
      <c r="H20" s="19" t="s">
        <v>335</v>
      </c>
      <c r="I20" s="57">
        <v>390</v>
      </c>
      <c r="J20" s="57">
        <v>390</v>
      </c>
      <c r="K20" s="45" t="str">
        <f>INDEX(rngUnitSettings,MATCH("Stress",INDEX(rngUnitSettings,,1),0),2)</f>
        <v>MPa</v>
      </c>
      <c r="L20" s="23" t="s">
        <v>336</v>
      </c>
      <c r="M20" s="42" t="s">
        <v>1667</v>
      </c>
      <c r="N20" s="1"/>
      <c r="O20" s="57"/>
      <c r="P20" s="57"/>
      <c r="Q20" s="57"/>
      <c r="R20" s="57"/>
      <c r="S20" s="57"/>
      <c r="T20" s="49" t="s">
        <v>61</v>
      </c>
      <c r="U20" s="59"/>
      <c r="V20" s="1"/>
      <c r="W20" s="1"/>
      <c r="X20" s="1"/>
      <c r="Y20" s="1"/>
      <c r="Z20" s="1"/>
      <c r="AA20" s="1"/>
      <c r="AB20" s="1"/>
      <c r="AC20" s="1"/>
      <c r="AD20" s="1"/>
      <c r="AE20" s="1"/>
      <c r="AF20" s="1"/>
      <c r="AG20" s="1"/>
      <c r="AH20" s="1"/>
      <c r="AI20" s="15" t="s">
        <v>173</v>
      </c>
      <c r="AJ20" s="15" t="s">
        <v>367</v>
      </c>
      <c r="AK20" s="15" t="s">
        <v>366</v>
      </c>
      <c r="AL20" s="15" t="s">
        <v>325</v>
      </c>
      <c r="AM20" s="15">
        <f>-$I$33</f>
        <v>-3.5000000000000001E-3</v>
      </c>
      <c r="AN20" s="15">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f>INDEX(rngLoadCombinations,20,1)</f>
        <v>0</v>
      </c>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16" t="s">
        <v>41</v>
      </c>
      <c r="B21" s="17"/>
      <c r="C21" s="17"/>
      <c r="D21" s="22"/>
      <c r="E21" s="17"/>
      <c r="F21" s="1"/>
      <c r="G21" s="1"/>
      <c r="H21" s="19" t="s">
        <v>337</v>
      </c>
      <c r="I21" s="57">
        <v>200000</v>
      </c>
      <c r="J21" s="57">
        <v>200000</v>
      </c>
      <c r="K21" s="45" t="str">
        <f>INDEX(rngUnitSettings,MATCH("Stress",INDEX(rngUnitSettings,,1),0),2)</f>
        <v>MPa</v>
      </c>
      <c r="L21" s="23" t="s">
        <v>338</v>
      </c>
      <c r="M21" s="42" t="s">
        <v>1667</v>
      </c>
      <c r="N21" s="1"/>
      <c r="O21" s="57"/>
      <c r="P21" s="57"/>
      <c r="Q21" s="57"/>
      <c r="R21" s="57"/>
      <c r="S21" s="57"/>
      <c r="T21" s="49" t="s">
        <v>61</v>
      </c>
      <c r="U21" s="59"/>
      <c r="V21" s="1"/>
      <c r="W21" s="1"/>
      <c r="X21" s="1"/>
      <c r="Y21" s="1"/>
      <c r="Z21" s="1"/>
      <c r="AA21" s="1"/>
      <c r="AB21" s="1"/>
      <c r="AC21" s="1"/>
      <c r="AD21" s="1"/>
      <c r="AE21" s="1"/>
      <c r="AF21" s="1"/>
      <c r="AG21" s="1"/>
      <c r="AH21" s="1"/>
      <c r="AI21" s="15" t="s">
        <v>173</v>
      </c>
      <c r="AJ21" s="15" t="s">
        <v>367</v>
      </c>
      <c r="AK21" s="15" t="s">
        <v>366</v>
      </c>
      <c r="AL21" s="15" t="s">
        <v>325</v>
      </c>
      <c r="AM21" s="15">
        <f>-$I$32</f>
        <v>-2E-3</v>
      </c>
      <c r="AN21" s="15">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f>INDEX(rngLoadCombinations,21,1)</f>
        <v>0</v>
      </c>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c r="C22" s="21" t="s">
        <v>9</v>
      </c>
      <c r="D22" s="24"/>
      <c r="E22" s="21"/>
      <c r="F22" s="1"/>
      <c r="G22" s="1"/>
      <c r="H22" s="19" t="s">
        <v>339</v>
      </c>
      <c r="I22" s="57">
        <v>2.5000000000000001E-2</v>
      </c>
      <c r="J22" s="57">
        <v>2.5000000000000001E-2</v>
      </c>
      <c r="K22" s="45" t="s">
        <v>9</v>
      </c>
      <c r="L22" s="23" t="s">
        <v>340</v>
      </c>
      <c r="M22" s="42" t="s">
        <v>1667</v>
      </c>
      <c r="N22" s="1"/>
      <c r="O22" s="57"/>
      <c r="P22" s="57"/>
      <c r="Q22" s="57"/>
      <c r="R22" s="57"/>
      <c r="S22" s="57"/>
      <c r="T22" s="49" t="s">
        <v>61</v>
      </c>
      <c r="U22" s="59"/>
      <c r="V22" s="1"/>
      <c r="W22" s="1"/>
      <c r="X22" s="1"/>
      <c r="Y22" s="1"/>
      <c r="Z22" s="1"/>
      <c r="AA22" s="1"/>
      <c r="AB22" s="1"/>
      <c r="AC22" s="1"/>
      <c r="AD22" s="1"/>
      <c r="AE22" s="1"/>
      <c r="AF22" s="1"/>
      <c r="AG22" s="1"/>
      <c r="AH22" s="1"/>
      <c r="AI22" s="15" t="s">
        <v>173</v>
      </c>
      <c r="AJ22" s="15" t="s">
        <v>367</v>
      </c>
      <c r="AK22" s="15" t="s">
        <v>366</v>
      </c>
      <c r="AL22" s="15" t="s">
        <v>325</v>
      </c>
      <c r="AM22" s="15">
        <f>-0.6*$I$28/$I$30</f>
        <v>-4.0615384615384613E-4</v>
      </c>
      <c r="AN22" s="15">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f>INDEX(rngLoadCombinations,22,1)</f>
        <v>0</v>
      </c>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19" t="s">
        <v>43</v>
      </c>
      <c r="B23" s="57" t="s">
        <v>44</v>
      </c>
      <c r="C23" s="45" t="s">
        <v>9</v>
      </c>
      <c r="D23" s="23" t="s">
        <v>45</v>
      </c>
      <c r="E23" s="42" t="s">
        <v>1667</v>
      </c>
      <c r="F23" s="1"/>
      <c r="G23" s="1"/>
      <c r="H23" s="19" t="s">
        <v>341</v>
      </c>
      <c r="I23" s="57">
        <v>1.4999999999999999E-2</v>
      </c>
      <c r="J23" s="57">
        <v>1.4999999999999999E-2</v>
      </c>
      <c r="K23" s="45" t="s">
        <v>9</v>
      </c>
      <c r="L23" s="23" t="s">
        <v>342</v>
      </c>
      <c r="M23" s="42" t="s">
        <v>1667</v>
      </c>
      <c r="N23" s="1"/>
      <c r="O23" s="57"/>
      <c r="P23" s="57"/>
      <c r="Q23" s="57"/>
      <c r="R23" s="57"/>
      <c r="S23" s="57"/>
      <c r="T23" s="49" t="s">
        <v>61</v>
      </c>
      <c r="U23" s="59"/>
      <c r="V23" s="1"/>
      <c r="W23" s="1"/>
      <c r="X23" s="1"/>
      <c r="Y23" s="1"/>
      <c r="Z23" s="1"/>
      <c r="AA23" s="1"/>
      <c r="AB23" s="1"/>
      <c r="AC23" s="1"/>
      <c r="AD23" s="1"/>
      <c r="AE23" s="1"/>
      <c r="AF23" s="1"/>
      <c r="AG23" s="1"/>
      <c r="AH23" s="1"/>
      <c r="AI23" s="15" t="s">
        <v>173</v>
      </c>
      <c r="AJ23" s="15" t="s">
        <v>367</v>
      </c>
      <c r="AK23" s="15" t="s">
        <v>366</v>
      </c>
      <c r="AL23" s="15" t="s">
        <v>365</v>
      </c>
      <c r="AM23" s="15">
        <v>0</v>
      </c>
      <c r="AN23" s="15">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f>INDEX(rngLoadCombinations,23,1)</f>
        <v>0</v>
      </c>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9" t="s">
        <v>46</v>
      </c>
      <c r="B24" s="57">
        <v>80</v>
      </c>
      <c r="C24" s="45" t="s">
        <v>35</v>
      </c>
      <c r="D24" s="23" t="s">
        <v>47</v>
      </c>
      <c r="E24" s="42" t="s">
        <v>1667</v>
      </c>
      <c r="F24" s="1"/>
      <c r="G24" s="1"/>
      <c r="H24" s="1"/>
      <c r="I24" s="1"/>
      <c r="J24" s="1"/>
      <c r="K24" s="1"/>
      <c r="L24" s="1"/>
      <c r="M24" s="1"/>
      <c r="N24" s="1"/>
      <c r="O24" s="57"/>
      <c r="P24" s="57"/>
      <c r="Q24" s="57"/>
      <c r="R24" s="57"/>
      <c r="S24" s="57"/>
      <c r="T24" s="49" t="s">
        <v>61</v>
      </c>
      <c r="U24" s="59"/>
      <c r="V24" s="1"/>
      <c r="W24" s="1"/>
      <c r="X24" s="1"/>
      <c r="Y24" s="1"/>
      <c r="Z24" s="1"/>
      <c r="AA24" s="1"/>
      <c r="AB24" s="1"/>
      <c r="AC24" s="1"/>
      <c r="AD24" s="1"/>
      <c r="AE24" s="1"/>
      <c r="AF24" s="1"/>
      <c r="AG24" s="1"/>
      <c r="AH24" s="1"/>
      <c r="AI24" s="15" t="s">
        <v>173</v>
      </c>
      <c r="AJ24" s="15" t="s">
        <v>367</v>
      </c>
      <c r="AK24" s="15" t="s">
        <v>366</v>
      </c>
      <c r="AL24" s="15" t="s">
        <v>326</v>
      </c>
      <c r="AM24" s="15">
        <f>0.6*$J$28/$J$30</f>
        <v>3.3230769230769236E-5</v>
      </c>
      <c r="AN24" s="15">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f>INDEX(rngLoadCombinations,24,1)</f>
        <v>0</v>
      </c>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9" t="s">
        <v>48</v>
      </c>
      <c r="B25" s="57">
        <v>1</v>
      </c>
      <c r="C25" s="45" t="s">
        <v>35</v>
      </c>
      <c r="D25" s="23" t="s">
        <v>49</v>
      </c>
      <c r="E25" s="42" t="s">
        <v>1667</v>
      </c>
      <c r="F25" s="1"/>
      <c r="G25" s="1"/>
      <c r="H25" s="116" t="s">
        <v>1713</v>
      </c>
      <c r="I25" s="117"/>
      <c r="J25" s="117"/>
      <c r="K25" s="117"/>
      <c r="L25" s="117"/>
      <c r="M25" s="117"/>
      <c r="N25" s="1"/>
      <c r="O25" s="57"/>
      <c r="P25" s="57"/>
      <c r="Q25" s="57"/>
      <c r="R25" s="57"/>
      <c r="S25" s="57"/>
      <c r="T25" s="49" t="s">
        <v>61</v>
      </c>
      <c r="U25" s="59"/>
      <c r="V25" s="1"/>
      <c r="W25" s="1"/>
      <c r="X25" s="1"/>
      <c r="Y25" s="1"/>
      <c r="Z25" s="1"/>
      <c r="AA25" s="1"/>
      <c r="AB25" s="1"/>
      <c r="AC25" s="1"/>
      <c r="AD25" s="1"/>
      <c r="AE25" s="1"/>
      <c r="AF25" s="1"/>
      <c r="AG25" s="1"/>
      <c r="AH25" s="1"/>
      <c r="AI25" s="15" t="s">
        <v>173</v>
      </c>
      <c r="AJ25" s="15" t="s">
        <v>367</v>
      </c>
      <c r="AK25" s="15" t="s">
        <v>366</v>
      </c>
      <c r="AL25" s="15" t="s">
        <v>326</v>
      </c>
      <c r="AM25" s="15">
        <f>$J$32</f>
        <v>1E-4</v>
      </c>
      <c r="AN25" s="15">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f>INDEX(rngLoadCombinations,25,1)</f>
        <v>0</v>
      </c>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19" t="s">
        <v>50</v>
      </c>
      <c r="B26" s="57">
        <v>1E-4</v>
      </c>
      <c r="C26" s="45" t="str">
        <f>INDEX(rngUnitSettings,MATCH("Force",INDEX(rngUnitSettings,,1),0),2)</f>
        <v>tf</v>
      </c>
      <c r="D26" s="23" t="s">
        <v>51</v>
      </c>
      <c r="E26" s="42" t="s">
        <v>1667</v>
      </c>
      <c r="F26" s="1"/>
      <c r="G26" s="1"/>
      <c r="H26" s="16" t="s">
        <v>1</v>
      </c>
      <c r="I26" s="16" t="s">
        <v>331</v>
      </c>
      <c r="J26" s="16" t="s">
        <v>332</v>
      </c>
      <c r="K26" s="17" t="s">
        <v>3</v>
      </c>
      <c r="L26" s="22" t="s">
        <v>4</v>
      </c>
      <c r="M26" s="17" t="s">
        <v>5</v>
      </c>
      <c r="N26" s="1"/>
      <c r="O26" s="57"/>
      <c r="P26" s="57"/>
      <c r="Q26" s="57"/>
      <c r="R26" s="57"/>
      <c r="S26" s="57"/>
      <c r="T26" s="49" t="s">
        <v>61</v>
      </c>
      <c r="U26" s="59"/>
      <c r="V26" s="1"/>
      <c r="W26" s="1"/>
      <c r="X26" s="1"/>
      <c r="Y26" s="1"/>
      <c r="Z26" s="1"/>
      <c r="AA26" s="1"/>
      <c r="AB26" s="1"/>
      <c r="AC26" s="1"/>
      <c r="AD26" s="1"/>
      <c r="AE26" s="1"/>
      <c r="AF26" s="1"/>
      <c r="AG26" s="1"/>
      <c r="AH26" s="1"/>
      <c r="AI26" s="15" t="s">
        <v>173</v>
      </c>
      <c r="AJ26" s="15" t="s">
        <v>367</v>
      </c>
      <c r="AK26" s="15" t="s">
        <v>366</v>
      </c>
      <c r="AL26" s="15" t="s">
        <v>326</v>
      </c>
      <c r="AM26" s="15">
        <f>$J$33</f>
        <v>1.4999999999999999E-4</v>
      </c>
      <c r="AN26" s="15">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f>INDEX(rngLoadCombinations,26,1)</f>
        <v>0</v>
      </c>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19" t="s">
        <v>52</v>
      </c>
      <c r="B27" s="57">
        <v>1E-4</v>
      </c>
      <c r="C27" s="45" t="str">
        <f>INDEX(rngUnitSettings,MATCH("Moment",INDEX(rngUnitSettings,,1),0),2)</f>
        <v>tf*m</v>
      </c>
      <c r="D27" s="23" t="s">
        <v>53</v>
      </c>
      <c r="E27" s="42" t="s">
        <v>1667</v>
      </c>
      <c r="F27" s="1"/>
      <c r="G27" s="1"/>
      <c r="H27" s="19" t="s">
        <v>343</v>
      </c>
      <c r="I27" s="57">
        <v>15.5</v>
      </c>
      <c r="J27" s="57">
        <v>1.1000000000000001</v>
      </c>
      <c r="K27" s="45" t="str">
        <f>INDEX(rngUnitSettings,MATCH("Stress",INDEX(rngUnitSettings,,1),0),2)</f>
        <v>MPa</v>
      </c>
      <c r="L27" s="23" t="s">
        <v>344</v>
      </c>
      <c r="M27" s="42" t="s">
        <v>1667</v>
      </c>
      <c r="N27" s="1"/>
      <c r="O27" s="57"/>
      <c r="P27" s="57"/>
      <c r="Q27" s="57"/>
      <c r="R27" s="57"/>
      <c r="S27" s="57"/>
      <c r="T27" s="49" t="s">
        <v>61</v>
      </c>
      <c r="U27" s="59"/>
      <c r="V27" s="1"/>
      <c r="W27" s="1"/>
      <c r="X27" s="1"/>
      <c r="Y27" s="1"/>
      <c r="Z27" s="1"/>
      <c r="AA27" s="1"/>
      <c r="AB27" s="1"/>
      <c r="AC27" s="1"/>
      <c r="AD27" s="1"/>
      <c r="AE27" s="1"/>
      <c r="AF27" s="1"/>
      <c r="AG27" s="1"/>
      <c r="AH27" s="1"/>
      <c r="AI27" s="15" t="s">
        <v>368</v>
      </c>
      <c r="AJ27" s="15" t="s">
        <v>363</v>
      </c>
      <c r="AK27" s="15" t="s">
        <v>364</v>
      </c>
      <c r="AL27" s="15" t="s">
        <v>325</v>
      </c>
      <c r="AM27" s="15">
        <f>-$I$22</f>
        <v>-2.5000000000000001E-2</v>
      </c>
      <c r="AN27" s="15">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f>INDEX(rngLoadCombinations,27,1)</f>
        <v>0</v>
      </c>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9" t="s">
        <v>54</v>
      </c>
      <c r="B28" s="57">
        <v>1E-4</v>
      </c>
      <c r="C28" s="45" t="str">
        <f>INDEX(rngUnitSettings,MATCH("Moment",INDEX(rngUnitSettings,,1),0),2)</f>
        <v>tf*m</v>
      </c>
      <c r="D28" s="23" t="s">
        <v>55</v>
      </c>
      <c r="E28" s="42" t="s">
        <v>1667</v>
      </c>
      <c r="F28" s="1"/>
      <c r="G28" s="1"/>
      <c r="H28" s="19" t="s">
        <v>345</v>
      </c>
      <c r="I28" s="57">
        <v>22</v>
      </c>
      <c r="J28" s="57">
        <v>1.8</v>
      </c>
      <c r="K28" s="45" t="str">
        <f>INDEX(rngUnitSettings,MATCH("Stress",INDEX(rngUnitSettings,,1),0),2)</f>
        <v>MPa</v>
      </c>
      <c r="L28" s="23" t="s">
        <v>346</v>
      </c>
      <c r="M28" s="42" t="s">
        <v>1667</v>
      </c>
      <c r="N28" s="1"/>
      <c r="O28" s="57"/>
      <c r="P28" s="57"/>
      <c r="Q28" s="57"/>
      <c r="R28" s="57"/>
      <c r="S28" s="57"/>
      <c r="T28" s="49" t="s">
        <v>61</v>
      </c>
      <c r="U28" s="59"/>
      <c r="V28" s="1"/>
      <c r="W28" s="1"/>
      <c r="X28" s="1"/>
      <c r="Y28" s="1"/>
      <c r="Z28" s="1"/>
      <c r="AA28" s="1"/>
      <c r="AB28" s="1"/>
      <c r="AC28" s="1"/>
      <c r="AD28" s="1"/>
      <c r="AE28" s="1"/>
      <c r="AF28" s="1"/>
      <c r="AG28" s="1"/>
      <c r="AH28" s="1"/>
      <c r="AI28" s="15" t="s">
        <v>368</v>
      </c>
      <c r="AJ28" s="15" t="s">
        <v>363</v>
      </c>
      <c r="AK28" s="15" t="s">
        <v>364</v>
      </c>
      <c r="AL28" s="15" t="s">
        <v>325</v>
      </c>
      <c r="AM28" s="15">
        <f>-$I$19/$I$21</f>
        <v>-1.75E-3</v>
      </c>
      <c r="AN28" s="15">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f>INDEX(rngLoadCombinations,28,1)</f>
        <v>0</v>
      </c>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56</v>
      </c>
      <c r="B29" s="21"/>
      <c r="C29" s="21" t="s">
        <v>9</v>
      </c>
      <c r="D29" s="24"/>
      <c r="E29" s="21"/>
      <c r="F29" s="1"/>
      <c r="G29" s="1"/>
      <c r="H29" s="19" t="s">
        <v>347</v>
      </c>
      <c r="I29" s="57">
        <v>14.6</v>
      </c>
      <c r="J29" s="56" t="s">
        <v>9</v>
      </c>
      <c r="K29" s="45" t="str">
        <f>INDEX(rngUnitSettings,MATCH("Stress",INDEX(rngUnitSettings,,1),0),2)</f>
        <v>MPa</v>
      </c>
      <c r="L29" s="23" t="s">
        <v>348</v>
      </c>
      <c r="M29" s="42" t="s">
        <v>1667</v>
      </c>
      <c r="N29" s="1"/>
      <c r="O29" s="57"/>
      <c r="P29" s="57"/>
      <c r="Q29" s="57"/>
      <c r="R29" s="57"/>
      <c r="S29" s="57"/>
      <c r="T29" s="49" t="s">
        <v>61</v>
      </c>
      <c r="U29" s="59"/>
      <c r="V29" s="1"/>
      <c r="W29" s="1"/>
      <c r="X29" s="1"/>
      <c r="Y29" s="1"/>
      <c r="Z29" s="1"/>
      <c r="AA29" s="1"/>
      <c r="AB29" s="1"/>
      <c r="AC29" s="1"/>
      <c r="AD29" s="1"/>
      <c r="AE29" s="1"/>
      <c r="AF29" s="1"/>
      <c r="AG29" s="1"/>
      <c r="AH29" s="1"/>
      <c r="AI29" s="15" t="s">
        <v>368</v>
      </c>
      <c r="AJ29" s="15" t="s">
        <v>363</v>
      </c>
      <c r="AK29" s="15" t="s">
        <v>364</v>
      </c>
      <c r="AL29" s="15" t="s">
        <v>365</v>
      </c>
      <c r="AM29" s="15">
        <v>0</v>
      </c>
      <c r="AN29" s="15">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f>INDEX(rngLoadCombinations,29,1)</f>
        <v>0</v>
      </c>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19" t="s">
        <v>57</v>
      </c>
      <c r="B30" s="57">
        <v>2</v>
      </c>
      <c r="C30" s="45" t="s">
        <v>35</v>
      </c>
      <c r="D30" s="23" t="s">
        <v>58</v>
      </c>
      <c r="E30" s="42" t="s">
        <v>1667</v>
      </c>
      <c r="F30" s="1"/>
      <c r="G30" s="1"/>
      <c r="H30" s="19" t="s">
        <v>349</v>
      </c>
      <c r="I30" s="57">
        <v>32500</v>
      </c>
      <c r="J30" s="57">
        <v>32500</v>
      </c>
      <c r="K30" s="45" t="str">
        <f>INDEX(rngUnitSettings,MATCH("Stress",INDEX(rngUnitSettings,,1),0),2)</f>
        <v>MPa</v>
      </c>
      <c r="L30" s="23" t="s">
        <v>350</v>
      </c>
      <c r="M30" s="42" t="s">
        <v>1667</v>
      </c>
      <c r="N30" s="1"/>
      <c r="O30" s="57"/>
      <c r="P30" s="57"/>
      <c r="Q30" s="57"/>
      <c r="R30" s="57"/>
      <c r="S30" s="57"/>
      <c r="T30" s="49" t="s">
        <v>61</v>
      </c>
      <c r="U30" s="59"/>
      <c r="V30" s="1"/>
      <c r="W30" s="1"/>
      <c r="X30" s="1"/>
      <c r="Y30" s="1"/>
      <c r="Z30" s="1"/>
      <c r="AA30" s="1"/>
      <c r="AB30" s="1"/>
      <c r="AC30" s="1"/>
      <c r="AD30" s="1"/>
      <c r="AE30" s="1"/>
      <c r="AF30" s="1"/>
      <c r="AG30" s="1"/>
      <c r="AH30" s="1"/>
      <c r="AI30" s="15" t="s">
        <v>368</v>
      </c>
      <c r="AJ30" s="15" t="s">
        <v>363</v>
      </c>
      <c r="AK30" s="15" t="s">
        <v>364</v>
      </c>
      <c r="AL30" s="15" t="s">
        <v>326</v>
      </c>
      <c r="AM30" s="15">
        <f>$J$19/$J$21</f>
        <v>1.75E-3</v>
      </c>
      <c r="AN30" s="15">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f>INDEX(rngLoadCombinations,30,1)</f>
        <v>0</v>
      </c>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19"/>
      <c r="B31" s="56"/>
      <c r="C31" s="45"/>
      <c r="D31" s="23"/>
      <c r="E31" s="45"/>
      <c r="F31" s="1"/>
      <c r="G31" s="1"/>
      <c r="H31" s="19" t="s">
        <v>351</v>
      </c>
      <c r="I31" s="57">
        <v>1.5E-3</v>
      </c>
      <c r="J31" s="57">
        <v>8.0000000000000007E-5</v>
      </c>
      <c r="K31" s="45" t="s">
        <v>9</v>
      </c>
      <c r="L31" s="23" t="s">
        <v>352</v>
      </c>
      <c r="M31" s="42" t="s">
        <v>1667</v>
      </c>
      <c r="N31" s="1"/>
      <c r="O31" s="57"/>
      <c r="P31" s="57"/>
      <c r="Q31" s="57"/>
      <c r="R31" s="57"/>
      <c r="S31" s="57"/>
      <c r="T31" s="49" t="s">
        <v>61</v>
      </c>
      <c r="U31" s="59"/>
      <c r="V31" s="1"/>
      <c r="W31" s="1"/>
      <c r="X31" s="1"/>
      <c r="Y31" s="1"/>
      <c r="Z31" s="1"/>
      <c r="AA31" s="1"/>
      <c r="AB31" s="1"/>
      <c r="AC31" s="1"/>
      <c r="AD31" s="1"/>
      <c r="AE31" s="1"/>
      <c r="AF31" s="1"/>
      <c r="AG31" s="1"/>
      <c r="AH31" s="1"/>
      <c r="AI31" s="15" t="s">
        <v>368</v>
      </c>
      <c r="AJ31" s="15" t="s">
        <v>363</v>
      </c>
      <c r="AK31" s="15" t="s">
        <v>364</v>
      </c>
      <c r="AL31" s="15" t="s">
        <v>326</v>
      </c>
      <c r="AM31" s="15">
        <f>$J$22</f>
        <v>2.5000000000000001E-2</v>
      </c>
      <c r="AN31" s="15">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f>INDEX(rngLoadCombinations,31,1)</f>
        <v>0</v>
      </c>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16" t="s">
        <v>59</v>
      </c>
      <c r="B32" s="17"/>
      <c r="C32" s="17"/>
      <c r="D32" s="22"/>
      <c r="E32" s="17"/>
      <c r="F32" s="1"/>
      <c r="G32" s="1"/>
      <c r="H32" s="19" t="s">
        <v>353</v>
      </c>
      <c r="I32" s="57">
        <v>2E-3</v>
      </c>
      <c r="J32" s="57">
        <v>1E-4</v>
      </c>
      <c r="K32" s="45" t="s">
        <v>9</v>
      </c>
      <c r="L32" s="23" t="s">
        <v>354</v>
      </c>
      <c r="M32" s="42" t="s">
        <v>1667</v>
      </c>
      <c r="N32" s="1"/>
      <c r="O32" s="57"/>
      <c r="P32" s="57"/>
      <c r="Q32" s="57"/>
      <c r="R32" s="57"/>
      <c r="S32" s="57"/>
      <c r="T32" s="49" t="s">
        <v>61</v>
      </c>
      <c r="U32" s="59"/>
      <c r="V32" s="1"/>
      <c r="W32" s="1"/>
      <c r="X32" s="1"/>
      <c r="Y32" s="1"/>
      <c r="Z32" s="1"/>
      <c r="AA32" s="1"/>
      <c r="AB32" s="1"/>
      <c r="AC32" s="1"/>
      <c r="AD32" s="1"/>
      <c r="AE32" s="1"/>
      <c r="AF32" s="1"/>
      <c r="AG32" s="1"/>
      <c r="AH32" s="1"/>
      <c r="AI32" s="15" t="s">
        <v>368</v>
      </c>
      <c r="AJ32" s="15" t="s">
        <v>363</v>
      </c>
      <c r="AK32" s="15" t="s">
        <v>366</v>
      </c>
      <c r="AL32" s="15" t="s">
        <v>325</v>
      </c>
      <c r="AM32" s="15">
        <f>-$I$23</f>
        <v>-1.4999999999999999E-2</v>
      </c>
      <c r="AN32" s="15">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42</v>
      </c>
      <c r="B33" s="21"/>
      <c r="C33" s="21" t="s">
        <v>9</v>
      </c>
      <c r="D33" s="24"/>
      <c r="E33" s="21"/>
      <c r="F33" s="1"/>
      <c r="G33" s="1"/>
      <c r="H33" s="19" t="s">
        <v>355</v>
      </c>
      <c r="I33" s="57">
        <v>3.5000000000000001E-3</v>
      </c>
      <c r="J33" s="57">
        <v>1.4999999999999999E-4</v>
      </c>
      <c r="K33" s="45" t="s">
        <v>9</v>
      </c>
      <c r="L33" s="23" t="s">
        <v>356</v>
      </c>
      <c r="M33" s="42" t="s">
        <v>1667</v>
      </c>
      <c r="N33" s="1"/>
      <c r="O33" s="57"/>
      <c r="P33" s="57"/>
      <c r="Q33" s="57"/>
      <c r="R33" s="57"/>
      <c r="S33" s="57"/>
      <c r="T33" s="49" t="s">
        <v>61</v>
      </c>
      <c r="U33" s="59"/>
      <c r="V33" s="1"/>
      <c r="W33" s="1"/>
      <c r="X33" s="1"/>
      <c r="Y33" s="1"/>
      <c r="Z33" s="1"/>
      <c r="AA33" s="1"/>
      <c r="AB33" s="1"/>
      <c r="AC33" s="1"/>
      <c r="AD33" s="1"/>
      <c r="AE33" s="1"/>
      <c r="AF33" s="1"/>
      <c r="AG33" s="1"/>
      <c r="AH33" s="1"/>
      <c r="AI33" s="15" t="s">
        <v>368</v>
      </c>
      <c r="AJ33" s="15" t="s">
        <v>363</v>
      </c>
      <c r="AK33" s="15" t="s">
        <v>366</v>
      </c>
      <c r="AL33" s="15" t="s">
        <v>325</v>
      </c>
      <c r="AM33" s="15">
        <f>-(2*($I$19/$I$21+0.002)-(0.9*$I$19/$I$21))</f>
        <v>-5.9249999999999997E-3</v>
      </c>
      <c r="AN33" s="15">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19" t="s">
        <v>60</v>
      </c>
      <c r="B34" s="57" t="s">
        <v>61</v>
      </c>
      <c r="C34" s="45" t="s">
        <v>9</v>
      </c>
      <c r="D34" s="23" t="s">
        <v>62</v>
      </c>
      <c r="E34" s="42" t="s">
        <v>1667</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5" t="s">
        <v>368</v>
      </c>
      <c r="AJ34" s="15" t="s">
        <v>363</v>
      </c>
      <c r="AK34" s="15" t="s">
        <v>366</v>
      </c>
      <c r="AL34" s="15" t="s">
        <v>325</v>
      </c>
      <c r="AM34" s="15">
        <f>-($I$19/$I$21+0.002)</f>
        <v>-3.7499999999999999E-3</v>
      </c>
      <c r="AN34" s="15">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19" t="s">
        <v>63</v>
      </c>
      <c r="B35" s="57">
        <v>60</v>
      </c>
      <c r="C35" s="45" t="s">
        <v>35</v>
      </c>
      <c r="D35" s="23" t="s">
        <v>64</v>
      </c>
      <c r="E35" s="42" t="s">
        <v>1667</v>
      </c>
      <c r="F35" s="1"/>
      <c r="G35" s="1"/>
      <c r="H35" s="116" t="s">
        <v>1714</v>
      </c>
      <c r="I35" s="117"/>
      <c r="J35" s="117"/>
      <c r="K35" s="117"/>
      <c r="L35" s="117"/>
      <c r="M35" s="117"/>
      <c r="N35" s="117"/>
      <c r="O35" s="1"/>
      <c r="P35" s="1"/>
      <c r="Q35" s="1"/>
      <c r="R35" s="1"/>
      <c r="S35" s="1"/>
      <c r="T35" s="1"/>
      <c r="U35" s="1"/>
      <c r="V35" s="1"/>
      <c r="W35" s="1"/>
      <c r="X35" s="1"/>
      <c r="Y35" s="1"/>
      <c r="Z35" s="1"/>
      <c r="AA35" s="1"/>
      <c r="AB35" s="1"/>
      <c r="AC35" s="1"/>
      <c r="AD35" s="1"/>
      <c r="AE35" s="1"/>
      <c r="AF35" s="1"/>
      <c r="AG35" s="1"/>
      <c r="AH35" s="1"/>
      <c r="AI35" s="15" t="s">
        <v>368</v>
      </c>
      <c r="AJ35" s="15" t="s">
        <v>363</v>
      </c>
      <c r="AK35" s="15" t="s">
        <v>366</v>
      </c>
      <c r="AL35" s="15" t="s">
        <v>325</v>
      </c>
      <c r="AM35" s="15">
        <f>-(0.9*$I$19/$I$21)</f>
        <v>-1.575E-3</v>
      </c>
      <c r="AN35" s="15">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65</v>
      </c>
      <c r="B36" s="21"/>
      <c r="C36" s="21" t="s">
        <v>9</v>
      </c>
      <c r="D36" s="24"/>
      <c r="E36" s="21"/>
      <c r="F36" s="1"/>
      <c r="G36" s="1"/>
      <c r="H36" s="46"/>
      <c r="I36" s="46"/>
      <c r="J36" s="120" t="s">
        <v>311</v>
      </c>
      <c r="K36" s="120"/>
      <c r="L36" s="120"/>
      <c r="M36" s="121"/>
      <c r="N36" s="46"/>
      <c r="O36" s="1"/>
      <c r="P36" s="116" t="s">
        <v>1715</v>
      </c>
      <c r="Q36" s="117"/>
      <c r="R36" s="117"/>
      <c r="S36" s="117"/>
      <c r="T36" s="1"/>
      <c r="U36" s="1"/>
      <c r="V36" s="1"/>
      <c r="W36" s="1"/>
      <c r="X36" s="1"/>
      <c r="Y36" s="1"/>
      <c r="Z36" s="1"/>
      <c r="AA36" s="1"/>
      <c r="AB36" s="1"/>
      <c r="AC36" s="1"/>
      <c r="AD36" s="1"/>
      <c r="AE36" s="1"/>
      <c r="AF36" s="1"/>
      <c r="AG36" s="1"/>
      <c r="AH36" s="1"/>
      <c r="AI36" s="15" t="s">
        <v>368</v>
      </c>
      <c r="AJ36" s="15" t="s">
        <v>363</v>
      </c>
      <c r="AK36" s="15" t="s">
        <v>366</v>
      </c>
      <c r="AL36" s="15" t="s">
        <v>365</v>
      </c>
      <c r="AM36" s="15">
        <v>0</v>
      </c>
      <c r="AN36" s="15">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19" t="s">
        <v>66</v>
      </c>
      <c r="B37" s="57">
        <v>1.0000000000000001E-5</v>
      </c>
      <c r="C37" s="45" t="s">
        <v>9</v>
      </c>
      <c r="D37" s="23" t="s">
        <v>67</v>
      </c>
      <c r="E37" s="42" t="s">
        <v>1667</v>
      </c>
      <c r="F37" s="1"/>
      <c r="G37" s="1"/>
      <c r="H37" s="46" t="s">
        <v>1</v>
      </c>
      <c r="I37" s="46" t="s">
        <v>370</v>
      </c>
      <c r="J37" s="50" t="s">
        <v>314</v>
      </c>
      <c r="K37" s="50" t="s">
        <v>371</v>
      </c>
      <c r="L37" s="50" t="s">
        <v>372</v>
      </c>
      <c r="M37" s="51" t="s">
        <v>373</v>
      </c>
      <c r="N37" s="53" t="s">
        <v>4</v>
      </c>
      <c r="O37" s="1"/>
      <c r="P37" s="16" t="s">
        <v>321</v>
      </c>
      <c r="Q37" s="16" t="str">
        <f>"N, "&amp;INDEX(rngUnitSettings,MATCH("Force",INDEX(rngUnitSettings,,1),0),2)</f>
        <v>N, tf</v>
      </c>
      <c r="R37" s="28" t="str">
        <f>"Mx, "&amp;INDEX(rngUnitSettings,MATCH("Moment",INDEX(rngUnitSettings,,1),0),2)</f>
        <v>Mx, tf*m</v>
      </c>
      <c r="S37" s="16" t="str">
        <f>"My, "&amp;INDEX(rngUnitSettings,MATCH("Moment",INDEX(rngUnitSettings,,1),0),2)</f>
        <v>My, tf*m</v>
      </c>
      <c r="T37" s="1"/>
      <c r="U37" s="1"/>
      <c r="V37" s="1"/>
      <c r="W37" s="1"/>
      <c r="X37" s="1"/>
      <c r="Y37" s="1"/>
      <c r="Z37" s="1"/>
      <c r="AA37" s="1"/>
      <c r="AB37" s="1"/>
      <c r="AC37" s="1"/>
      <c r="AD37" s="1"/>
      <c r="AE37" s="1"/>
      <c r="AF37" s="1"/>
      <c r="AG37" s="1"/>
      <c r="AH37" s="1"/>
      <c r="AI37" s="15" t="s">
        <v>368</v>
      </c>
      <c r="AJ37" s="15" t="s">
        <v>363</v>
      </c>
      <c r="AK37" s="15" t="s">
        <v>366</v>
      </c>
      <c r="AL37" s="15" t="s">
        <v>326</v>
      </c>
      <c r="AM37" s="15">
        <f>(0.9*$J$19/$J$21)</f>
        <v>1.575E-3</v>
      </c>
      <c r="AN37" s="15">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68</v>
      </c>
      <c r="B38" s="21"/>
      <c r="C38" s="21" t="s">
        <v>9</v>
      </c>
      <c r="D38" s="24"/>
      <c r="E38" s="21"/>
      <c r="F38" s="1"/>
      <c r="G38" s="1"/>
      <c r="H38" s="20" t="s">
        <v>374</v>
      </c>
      <c r="I38" s="20"/>
      <c r="J38" s="21"/>
      <c r="K38" s="21"/>
      <c r="L38" s="21"/>
      <c r="M38" s="29"/>
      <c r="N38" s="54"/>
      <c r="O38" s="1"/>
      <c r="P38" s="56">
        <f>IF(INDEX(rngLoadCombinations,2,1)="","",INDEX(rngLoadCombinations,2,1))</f>
        <v>1</v>
      </c>
      <c r="Q38" s="57">
        <v>0</v>
      </c>
      <c r="R38" s="49">
        <v>0</v>
      </c>
      <c r="S38" s="57">
        <v>0</v>
      </c>
      <c r="T38" s="1"/>
      <c r="U38" s="1"/>
      <c r="V38" s="1"/>
      <c r="W38" s="1"/>
      <c r="X38" s="1"/>
      <c r="Y38" s="1"/>
      <c r="Z38" s="1"/>
      <c r="AA38" s="1"/>
      <c r="AB38" s="1"/>
      <c r="AC38" s="1"/>
      <c r="AD38" s="1"/>
      <c r="AE38" s="1"/>
      <c r="AF38" s="1"/>
      <c r="AG38" s="1"/>
      <c r="AH38" s="1"/>
      <c r="AI38" s="15" t="s">
        <v>368</v>
      </c>
      <c r="AJ38" s="15" t="s">
        <v>363</v>
      </c>
      <c r="AK38" s="15" t="s">
        <v>366</v>
      </c>
      <c r="AL38" s="15" t="s">
        <v>326</v>
      </c>
      <c r="AM38" s="15">
        <f>($J$19/$J$21+0.002)</f>
        <v>3.7499999999999999E-3</v>
      </c>
      <c r="AN38" s="15">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19" t="s">
        <v>69</v>
      </c>
      <c r="B39" s="57">
        <v>1024</v>
      </c>
      <c r="C39" s="45" t="s">
        <v>9</v>
      </c>
      <c r="D39" s="23" t="s">
        <v>70</v>
      </c>
      <c r="E39" s="42" t="s">
        <v>1667</v>
      </c>
      <c r="F39" s="1"/>
      <c r="G39" s="1"/>
      <c r="H39" s="19" t="s">
        <v>375</v>
      </c>
      <c r="I39" s="19" t="s">
        <v>376</v>
      </c>
      <c r="J39" s="57" t="s">
        <v>314</v>
      </c>
      <c r="K39" s="57" t="s">
        <v>371</v>
      </c>
      <c r="L39" s="57" t="s">
        <v>372</v>
      </c>
      <c r="M39" s="49" t="s">
        <v>373</v>
      </c>
      <c r="N39" s="55" t="s">
        <v>377</v>
      </c>
      <c r="O39" s="1"/>
      <c r="P39" s="56" t="str">
        <f>IF(INDEX(rngLoadCombinations,3,1)="","",INDEX(rngLoadCombinations,3,1))</f>
        <v/>
      </c>
      <c r="Q39" s="57">
        <v>0</v>
      </c>
      <c r="R39" s="49">
        <v>0</v>
      </c>
      <c r="S39" s="57">
        <v>0</v>
      </c>
      <c r="T39" s="1"/>
      <c r="U39" s="1"/>
      <c r="V39" s="1"/>
      <c r="W39" s="1"/>
      <c r="X39" s="1"/>
      <c r="Y39" s="1"/>
      <c r="Z39" s="1"/>
      <c r="AA39" s="1"/>
      <c r="AB39" s="1"/>
      <c r="AC39" s="1"/>
      <c r="AD39" s="1"/>
      <c r="AE39" s="1"/>
      <c r="AF39" s="1"/>
      <c r="AG39" s="1"/>
      <c r="AH39" s="1"/>
      <c r="AI39" s="15" t="s">
        <v>368</v>
      </c>
      <c r="AJ39" s="15" t="s">
        <v>363</v>
      </c>
      <c r="AK39" s="15" t="s">
        <v>366</v>
      </c>
      <c r="AL39" s="15" t="s">
        <v>326</v>
      </c>
      <c r="AM39" s="15">
        <f>(2*($J$19/$J$21+0.002)-(0.9*$J$19/$J$21))</f>
        <v>5.9249999999999997E-3</v>
      </c>
      <c r="AN39" s="15">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19" t="s">
        <v>71</v>
      </c>
      <c r="B40" s="57" t="s">
        <v>72</v>
      </c>
      <c r="C40" s="45" t="s">
        <v>9</v>
      </c>
      <c r="D40" s="23" t="s">
        <v>73</v>
      </c>
      <c r="E40" s="42" t="s">
        <v>1667</v>
      </c>
      <c r="F40" s="1"/>
      <c r="G40" s="1"/>
      <c r="H40" s="19" t="s">
        <v>378</v>
      </c>
      <c r="I40" s="19" t="s">
        <v>379</v>
      </c>
      <c r="J40" s="57" t="s">
        <v>380</v>
      </c>
      <c r="K40" s="57" t="s">
        <v>381</v>
      </c>
      <c r="L40" s="57" t="s">
        <v>382</v>
      </c>
      <c r="M40" s="49" t="s">
        <v>383</v>
      </c>
      <c r="N40" s="55" t="s">
        <v>384</v>
      </c>
      <c r="O40" s="1"/>
      <c r="P40" s="56" t="str">
        <f>IF(INDEX(rngLoadCombinations,4,1)="","",INDEX(rngLoadCombinations,4,1))</f>
        <v/>
      </c>
      <c r="Q40" s="57">
        <v>0</v>
      </c>
      <c r="R40" s="49">
        <v>0</v>
      </c>
      <c r="S40" s="57">
        <v>0</v>
      </c>
      <c r="T40" s="1"/>
      <c r="U40" s="1"/>
      <c r="V40" s="1"/>
      <c r="W40" s="1"/>
      <c r="X40" s="1"/>
      <c r="Y40" s="1"/>
      <c r="Z40" s="1"/>
      <c r="AA40" s="1"/>
      <c r="AB40" s="1"/>
      <c r="AC40" s="1"/>
      <c r="AD40" s="1"/>
      <c r="AE40" s="1"/>
      <c r="AF40" s="1"/>
      <c r="AG40" s="1"/>
      <c r="AH40" s="1"/>
      <c r="AI40" s="15" t="s">
        <v>368</v>
      </c>
      <c r="AJ40" s="15" t="s">
        <v>363</v>
      </c>
      <c r="AK40" s="15" t="s">
        <v>366</v>
      </c>
      <c r="AL40" s="15" t="s">
        <v>326</v>
      </c>
      <c r="AM40" s="15">
        <f>$J$23</f>
        <v>1.4999999999999999E-2</v>
      </c>
      <c r="AN40" s="15">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19" t="s">
        <v>74</v>
      </c>
      <c r="B41" s="57">
        <v>1</v>
      </c>
      <c r="C41" s="45" t="s">
        <v>9</v>
      </c>
      <c r="D41" s="23" t="s">
        <v>75</v>
      </c>
      <c r="E41" s="42" t="s">
        <v>1667</v>
      </c>
      <c r="F41" s="1"/>
      <c r="G41" s="1"/>
      <c r="H41" s="20" t="s">
        <v>385</v>
      </c>
      <c r="I41" s="20"/>
      <c r="J41" s="21"/>
      <c r="K41" s="21"/>
      <c r="L41" s="21"/>
      <c r="M41" s="29"/>
      <c r="N41" s="54"/>
      <c r="O41" s="1"/>
      <c r="P41" s="56" t="str">
        <f>IF(INDEX(rngLoadCombinations,5,1)="","",INDEX(rngLoadCombinations,5,1))</f>
        <v/>
      </c>
      <c r="Q41" s="57">
        <v>0</v>
      </c>
      <c r="R41" s="49">
        <v>0</v>
      </c>
      <c r="S41" s="57">
        <v>0</v>
      </c>
      <c r="T41" s="1"/>
      <c r="U41" s="1"/>
      <c r="V41" s="1"/>
      <c r="W41" s="1"/>
      <c r="X41" s="1"/>
      <c r="Y41" s="1"/>
      <c r="Z41" s="1"/>
      <c r="AA41" s="1"/>
      <c r="AB41" s="1"/>
      <c r="AC41" s="1"/>
      <c r="AD41" s="1"/>
      <c r="AE41" s="1"/>
      <c r="AF41" s="1"/>
      <c r="AG41" s="1"/>
      <c r="AH41" s="1"/>
      <c r="AI41" s="15" t="s">
        <v>368</v>
      </c>
      <c r="AJ41" s="15" t="s">
        <v>367</v>
      </c>
      <c r="AK41" s="15" t="s">
        <v>364</v>
      </c>
      <c r="AL41" s="15" t="s">
        <v>325</v>
      </c>
      <c r="AM41" s="15">
        <f>-$I$22</f>
        <v>-2.5000000000000001E-2</v>
      </c>
      <c r="AN41" s="15">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19" t="s">
        <v>76</v>
      </c>
      <c r="B42" s="57">
        <v>0.01</v>
      </c>
      <c r="C42" s="45" t="s">
        <v>9</v>
      </c>
      <c r="D42" s="23" t="s">
        <v>77</v>
      </c>
      <c r="E42" s="42" t="s">
        <v>1667</v>
      </c>
      <c r="F42" s="1"/>
      <c r="G42" s="1"/>
      <c r="H42" s="19" t="s">
        <v>386</v>
      </c>
      <c r="I42" s="19" t="s">
        <v>387</v>
      </c>
      <c r="J42" s="57" t="s">
        <v>8</v>
      </c>
      <c r="K42" s="57" t="s">
        <v>244</v>
      </c>
      <c r="L42" s="57" t="s">
        <v>8</v>
      </c>
      <c r="M42" s="49" t="s">
        <v>8</v>
      </c>
      <c r="N42" s="55" t="s">
        <v>388</v>
      </c>
      <c r="O42" s="1"/>
      <c r="P42" s="56" t="str">
        <f>IF(INDEX(rngLoadCombinations,6,1)="","",INDEX(rngLoadCombinations,6,1))</f>
        <v/>
      </c>
      <c r="Q42" s="57">
        <v>0</v>
      </c>
      <c r="R42" s="49">
        <v>0</v>
      </c>
      <c r="S42" s="57">
        <v>0</v>
      </c>
      <c r="T42" s="1"/>
      <c r="U42" s="1"/>
      <c r="V42" s="1"/>
      <c r="W42" s="1"/>
      <c r="X42" s="1"/>
      <c r="Y42" s="1"/>
      <c r="Z42" s="1"/>
      <c r="AA42" s="1"/>
      <c r="AB42" s="1"/>
      <c r="AC42" s="1"/>
      <c r="AD42" s="1"/>
      <c r="AE42" s="1"/>
      <c r="AF42" s="1"/>
      <c r="AG42" s="1"/>
      <c r="AH42" s="1"/>
      <c r="AI42" s="15" t="s">
        <v>368</v>
      </c>
      <c r="AJ42" s="15" t="s">
        <v>367</v>
      </c>
      <c r="AK42" s="15" t="s">
        <v>364</v>
      </c>
      <c r="AL42" s="15" t="s">
        <v>325</v>
      </c>
      <c r="AM42" s="15">
        <f>-$I$20/$I$21</f>
        <v>-1.9499999999999999E-3</v>
      </c>
      <c r="AN42" s="15">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19" t="s">
        <v>78</v>
      </c>
      <c r="B43" s="57">
        <v>0</v>
      </c>
      <c r="C43" s="45" t="s">
        <v>35</v>
      </c>
      <c r="D43" s="23" t="s">
        <v>79</v>
      </c>
      <c r="E43" s="42" t="s">
        <v>1667</v>
      </c>
      <c r="F43" s="1"/>
      <c r="G43" s="1"/>
      <c r="H43" s="19" t="s">
        <v>389</v>
      </c>
      <c r="I43" s="19" t="s">
        <v>390</v>
      </c>
      <c r="J43" s="57" t="s">
        <v>8</v>
      </c>
      <c r="K43" s="57" t="s">
        <v>244</v>
      </c>
      <c r="L43" s="57" t="s">
        <v>8</v>
      </c>
      <c r="M43" s="49" t="s">
        <v>244</v>
      </c>
      <c r="N43" s="55" t="s">
        <v>391</v>
      </c>
      <c r="O43" s="1"/>
      <c r="P43" s="56" t="str">
        <f>IF(INDEX(rngLoadCombinations,7,1)="","",INDEX(rngLoadCombinations,7,1))</f>
        <v/>
      </c>
      <c r="Q43" s="57">
        <v>0</v>
      </c>
      <c r="R43" s="49">
        <v>0</v>
      </c>
      <c r="S43" s="57">
        <v>0</v>
      </c>
      <c r="T43" s="1"/>
      <c r="U43" s="1"/>
      <c r="V43" s="1"/>
      <c r="W43" s="1"/>
      <c r="X43" s="1"/>
      <c r="Y43" s="1"/>
      <c r="Z43" s="1"/>
      <c r="AA43" s="1"/>
      <c r="AB43" s="1"/>
      <c r="AC43" s="1"/>
      <c r="AD43" s="1"/>
      <c r="AE43" s="1"/>
      <c r="AF43" s="1"/>
      <c r="AG43" s="1"/>
      <c r="AH43" s="1"/>
      <c r="AI43" s="15" t="s">
        <v>368</v>
      </c>
      <c r="AJ43" s="15" t="s">
        <v>367</v>
      </c>
      <c r="AK43" s="15" t="s">
        <v>364</v>
      </c>
      <c r="AL43" s="15" t="s">
        <v>365</v>
      </c>
      <c r="AM43" s="15">
        <v>0</v>
      </c>
      <c r="AN43" s="15">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19" t="s">
        <v>80</v>
      </c>
      <c r="B44" s="57">
        <v>1</v>
      </c>
      <c r="C44" s="45" t="s">
        <v>35</v>
      </c>
      <c r="D44" s="23" t="s">
        <v>81</v>
      </c>
      <c r="E44" s="42" t="s">
        <v>1667</v>
      </c>
      <c r="F44" s="1"/>
      <c r="G44" s="1"/>
      <c r="H44" s="19" t="s">
        <v>392</v>
      </c>
      <c r="I44" s="19" t="s">
        <v>393</v>
      </c>
      <c r="J44" s="57" t="s">
        <v>244</v>
      </c>
      <c r="K44" s="57" t="s">
        <v>8</v>
      </c>
      <c r="L44" s="57" t="s">
        <v>8</v>
      </c>
      <c r="M44" s="49" t="s">
        <v>244</v>
      </c>
      <c r="N44" s="55" t="s">
        <v>394</v>
      </c>
      <c r="O44" s="1"/>
      <c r="P44" s="56" t="str">
        <f>IF(INDEX(rngLoadCombinations,8,1)="","",INDEX(rngLoadCombinations,8,1))</f>
        <v/>
      </c>
      <c r="Q44" s="57">
        <v>0</v>
      </c>
      <c r="R44" s="49">
        <v>0</v>
      </c>
      <c r="S44" s="57">
        <v>0</v>
      </c>
      <c r="T44" s="1"/>
      <c r="U44" s="1"/>
      <c r="V44" s="1"/>
      <c r="W44" s="1"/>
      <c r="X44" s="1"/>
      <c r="Y44" s="1"/>
      <c r="Z44" s="1"/>
      <c r="AA44" s="1"/>
      <c r="AB44" s="1"/>
      <c r="AC44" s="1"/>
      <c r="AD44" s="1"/>
      <c r="AE44" s="1"/>
      <c r="AF44" s="1"/>
      <c r="AG44" s="1"/>
      <c r="AH44" s="1"/>
      <c r="AI44" s="15" t="s">
        <v>368</v>
      </c>
      <c r="AJ44" s="15" t="s">
        <v>367</v>
      </c>
      <c r="AK44" s="15" t="s">
        <v>364</v>
      </c>
      <c r="AL44" s="15" t="s">
        <v>326</v>
      </c>
      <c r="AM44" s="15">
        <f>$J$20/$J$21</f>
        <v>1.9499999999999999E-3</v>
      </c>
      <c r="AN44" s="15">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19"/>
      <c r="B45" s="56"/>
      <c r="C45" s="45"/>
      <c r="D45" s="23"/>
      <c r="E45" s="45"/>
      <c r="F45" s="1"/>
      <c r="G45" s="1"/>
      <c r="H45" s="19" t="s">
        <v>395</v>
      </c>
      <c r="I45" s="19" t="s">
        <v>396</v>
      </c>
      <c r="J45" s="57" t="s">
        <v>8</v>
      </c>
      <c r="K45" s="57" t="s">
        <v>244</v>
      </c>
      <c r="L45" s="57" t="s">
        <v>244</v>
      </c>
      <c r="M45" s="49" t="s">
        <v>244</v>
      </c>
      <c r="N45" s="55" t="s">
        <v>397</v>
      </c>
      <c r="O45" s="1"/>
      <c r="P45" s="56" t="str">
        <f>IF(INDEX(rngLoadCombinations,9,1)="","",INDEX(rngLoadCombinations,9,1))</f>
        <v/>
      </c>
      <c r="Q45" s="57">
        <v>0</v>
      </c>
      <c r="R45" s="49">
        <v>0</v>
      </c>
      <c r="S45" s="57">
        <v>0</v>
      </c>
      <c r="T45" s="1"/>
      <c r="U45" s="1"/>
      <c r="V45" s="1"/>
      <c r="W45" s="1"/>
      <c r="X45" s="1"/>
      <c r="Y45" s="1"/>
      <c r="Z45" s="1"/>
      <c r="AA45" s="1"/>
      <c r="AB45" s="1"/>
      <c r="AC45" s="1"/>
      <c r="AD45" s="1"/>
      <c r="AE45" s="1"/>
      <c r="AF45" s="1"/>
      <c r="AG45" s="1"/>
      <c r="AH45" s="1"/>
      <c r="AI45" s="15" t="s">
        <v>368</v>
      </c>
      <c r="AJ45" s="15" t="s">
        <v>367</v>
      </c>
      <c r="AK45" s="15" t="s">
        <v>364</v>
      </c>
      <c r="AL45" s="15" t="s">
        <v>326</v>
      </c>
      <c r="AM45" s="15">
        <f>$J$22</f>
        <v>2.5000000000000001E-2</v>
      </c>
      <c r="AN45" s="15">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16" t="s">
        <v>82</v>
      </c>
      <c r="B46" s="17"/>
      <c r="C46" s="17"/>
      <c r="D46" s="22"/>
      <c r="E46" s="17"/>
      <c r="F46" s="1"/>
      <c r="G46" s="1"/>
      <c r="H46" s="20" t="s">
        <v>398</v>
      </c>
      <c r="I46" s="20"/>
      <c r="J46" s="21"/>
      <c r="K46" s="21"/>
      <c r="L46" s="21"/>
      <c r="M46" s="29"/>
      <c r="N46" s="54"/>
      <c r="O46" s="1"/>
      <c r="P46" s="56" t="str">
        <f>IF(INDEX(rngLoadCombinations,10,1)="","",INDEX(rngLoadCombinations,10,1))</f>
        <v/>
      </c>
      <c r="Q46" s="57">
        <v>0</v>
      </c>
      <c r="R46" s="49">
        <v>0</v>
      </c>
      <c r="S46" s="57">
        <v>0</v>
      </c>
      <c r="T46" s="1"/>
      <c r="U46" s="1"/>
      <c r="V46" s="1"/>
      <c r="W46" s="1"/>
      <c r="X46" s="1"/>
      <c r="Y46" s="1"/>
      <c r="Z46" s="1"/>
      <c r="AA46" s="1"/>
      <c r="AB46" s="1"/>
      <c r="AC46" s="1"/>
      <c r="AD46" s="1"/>
      <c r="AE46" s="1"/>
      <c r="AF46" s="1"/>
      <c r="AG46" s="1"/>
      <c r="AH46" s="1"/>
      <c r="AI46" s="15" t="s">
        <v>368</v>
      </c>
      <c r="AJ46" s="15" t="s">
        <v>367</v>
      </c>
      <c r="AK46" s="15" t="s">
        <v>366</v>
      </c>
      <c r="AL46" s="15" t="s">
        <v>325</v>
      </c>
      <c r="AM46" s="15">
        <f>-$I$23</f>
        <v>-1.4999999999999999E-2</v>
      </c>
      <c r="AN46" s="15">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42</v>
      </c>
      <c r="B47" s="21"/>
      <c r="C47" s="21" t="s">
        <v>9</v>
      </c>
      <c r="D47" s="24"/>
      <c r="E47" s="21"/>
      <c r="F47" s="1"/>
      <c r="G47" s="1"/>
      <c r="H47" s="19" t="s">
        <v>399</v>
      </c>
      <c r="I47" s="19" t="s">
        <v>400</v>
      </c>
      <c r="J47" s="57" t="s">
        <v>401</v>
      </c>
      <c r="K47" s="57" t="s">
        <v>401</v>
      </c>
      <c r="L47" s="57" t="s">
        <v>401</v>
      </c>
      <c r="M47" s="49" t="s">
        <v>401</v>
      </c>
      <c r="N47" s="55" t="s">
        <v>402</v>
      </c>
      <c r="O47" s="1"/>
      <c r="P47" s="56" t="str">
        <f>IF(INDEX(rngLoadCombinations,11,1)="","",INDEX(rngLoadCombinations,11,1))</f>
        <v/>
      </c>
      <c r="Q47" s="57">
        <v>0</v>
      </c>
      <c r="R47" s="49">
        <v>0</v>
      </c>
      <c r="S47" s="57">
        <v>0</v>
      </c>
      <c r="T47" s="1"/>
      <c r="U47" s="1"/>
      <c r="V47" s="1"/>
      <c r="W47" s="1"/>
      <c r="X47" s="1"/>
      <c r="Y47" s="1"/>
      <c r="Z47" s="1"/>
      <c r="AA47" s="1"/>
      <c r="AB47" s="1"/>
      <c r="AC47" s="1"/>
      <c r="AD47" s="1"/>
      <c r="AE47" s="1"/>
      <c r="AF47" s="1"/>
      <c r="AG47" s="1"/>
      <c r="AH47" s="1"/>
      <c r="AI47" s="15" t="s">
        <v>368</v>
      </c>
      <c r="AJ47" s="15" t="s">
        <v>367</v>
      </c>
      <c r="AK47" s="15" t="s">
        <v>366</v>
      </c>
      <c r="AL47" s="15" t="s">
        <v>325</v>
      </c>
      <c r="AM47" s="15">
        <f>-(2*($I$20/$I$21+0.002)-(0.9*$I$20/$I$21))</f>
        <v>-6.1450000000000012E-3</v>
      </c>
      <c r="AN47" s="15">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19" t="s">
        <v>83</v>
      </c>
      <c r="B48" s="57" t="s">
        <v>84</v>
      </c>
      <c r="C48" s="45" t="s">
        <v>9</v>
      </c>
      <c r="D48" s="23" t="s">
        <v>85</v>
      </c>
      <c r="E48" s="42" t="s">
        <v>1667</v>
      </c>
      <c r="F48" s="1"/>
      <c r="G48" s="1"/>
      <c r="H48" s="20" t="s">
        <v>403</v>
      </c>
      <c r="I48" s="20"/>
      <c r="J48" s="21"/>
      <c r="K48" s="21"/>
      <c r="L48" s="21"/>
      <c r="M48" s="29"/>
      <c r="N48" s="54"/>
      <c r="O48" s="1"/>
      <c r="P48" s="56" t="str">
        <f>IF(INDEX(rngLoadCombinations,12,1)="","",INDEX(rngLoadCombinations,12,1))</f>
        <v/>
      </c>
      <c r="Q48" s="57">
        <v>0</v>
      </c>
      <c r="R48" s="49">
        <v>0</v>
      </c>
      <c r="S48" s="57">
        <v>0</v>
      </c>
      <c r="T48" s="1"/>
      <c r="U48" s="1"/>
      <c r="V48" s="1"/>
      <c r="W48" s="1"/>
      <c r="X48" s="1"/>
      <c r="Y48" s="1"/>
      <c r="Z48" s="1"/>
      <c r="AA48" s="1"/>
      <c r="AB48" s="1"/>
      <c r="AC48" s="1"/>
      <c r="AD48" s="1"/>
      <c r="AE48" s="1"/>
      <c r="AF48" s="1"/>
      <c r="AG48" s="1"/>
      <c r="AH48" s="1"/>
      <c r="AI48" s="15" t="s">
        <v>368</v>
      </c>
      <c r="AJ48" s="15" t="s">
        <v>367</v>
      </c>
      <c r="AK48" s="15" t="s">
        <v>366</v>
      </c>
      <c r="AL48" s="15" t="s">
        <v>325</v>
      </c>
      <c r="AM48" s="15">
        <f>-($I$20/$I$21+0.002)</f>
        <v>-3.9500000000000004E-3</v>
      </c>
      <c r="AN48" s="15">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19" t="s">
        <v>86</v>
      </c>
      <c r="B49" s="57">
        <v>8000</v>
      </c>
      <c r="C49" s="45" t="str">
        <f>INDEX(rngUnitSettings,MATCH("Length",INDEX(rngUnitSettings,,1),0),2)</f>
        <v>mm</v>
      </c>
      <c r="D49" s="23" t="s">
        <v>87</v>
      </c>
      <c r="E49" s="42" t="s">
        <v>1667</v>
      </c>
      <c r="F49" s="1"/>
      <c r="G49" s="1"/>
      <c r="H49" s="19" t="s">
        <v>399</v>
      </c>
      <c r="I49" s="19" t="s">
        <v>404</v>
      </c>
      <c r="J49" s="57" t="s">
        <v>401</v>
      </c>
      <c r="K49" s="57" t="s">
        <v>401</v>
      </c>
      <c r="L49" s="57" t="s">
        <v>401</v>
      </c>
      <c r="M49" s="49" t="s">
        <v>401</v>
      </c>
      <c r="N49" s="55" t="s">
        <v>405</v>
      </c>
      <c r="O49" s="1"/>
      <c r="P49" s="56" t="str">
        <f>IF(INDEX(rngLoadCombinations,13,1)="","",INDEX(rngLoadCombinations,13,1))</f>
        <v/>
      </c>
      <c r="Q49" s="57">
        <v>0</v>
      </c>
      <c r="R49" s="49">
        <v>0</v>
      </c>
      <c r="S49" s="57">
        <v>0</v>
      </c>
      <c r="T49" s="1"/>
      <c r="U49" s="1"/>
      <c r="V49" s="1"/>
      <c r="W49" s="1"/>
      <c r="X49" s="1"/>
      <c r="Y49" s="1"/>
      <c r="Z49" s="1"/>
      <c r="AA49" s="1"/>
      <c r="AB49" s="1"/>
      <c r="AC49" s="1"/>
      <c r="AD49" s="1"/>
      <c r="AE49" s="1"/>
      <c r="AF49" s="1"/>
      <c r="AG49" s="1"/>
      <c r="AH49" s="1"/>
      <c r="AI49" s="15" t="s">
        <v>368</v>
      </c>
      <c r="AJ49" s="15" t="s">
        <v>367</v>
      </c>
      <c r="AK49" s="15" t="s">
        <v>366</v>
      </c>
      <c r="AL49" s="15" t="s">
        <v>325</v>
      </c>
      <c r="AM49" s="15">
        <f>-(0.9*$I$20/$I$21)</f>
        <v>-1.755E-3</v>
      </c>
      <c r="AN49" s="15">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9" t="s">
        <v>88</v>
      </c>
      <c r="B50" s="57">
        <v>2</v>
      </c>
      <c r="C50" s="45" t="s">
        <v>9</v>
      </c>
      <c r="D50" s="23" t="s">
        <v>89</v>
      </c>
      <c r="E50" s="42" t="s">
        <v>1667</v>
      </c>
      <c r="F50" s="1"/>
      <c r="G50" s="1"/>
      <c r="H50" s="19" t="s">
        <v>406</v>
      </c>
      <c r="I50" s="19" t="s">
        <v>407</v>
      </c>
      <c r="J50" s="57" t="s">
        <v>366</v>
      </c>
      <c r="K50" s="57" t="s">
        <v>366</v>
      </c>
      <c r="L50" s="57" t="s">
        <v>366</v>
      </c>
      <c r="M50" s="49" t="s">
        <v>366</v>
      </c>
      <c r="N50" s="55" t="s">
        <v>408</v>
      </c>
      <c r="O50" s="1"/>
      <c r="P50" s="56" t="str">
        <f>IF(INDEX(rngLoadCombinations,14,1)="","",INDEX(rngLoadCombinations,14,1))</f>
        <v/>
      </c>
      <c r="Q50" s="57">
        <v>0</v>
      </c>
      <c r="R50" s="49">
        <v>0</v>
      </c>
      <c r="S50" s="57">
        <v>0</v>
      </c>
      <c r="T50" s="1"/>
      <c r="U50" s="1"/>
      <c r="V50" s="1"/>
      <c r="W50" s="1"/>
      <c r="X50" s="1"/>
      <c r="Y50" s="1"/>
      <c r="Z50" s="1"/>
      <c r="AA50" s="1"/>
      <c r="AB50" s="1"/>
      <c r="AC50" s="1"/>
      <c r="AD50" s="1"/>
      <c r="AE50" s="1"/>
      <c r="AF50" s="1"/>
      <c r="AG50" s="1"/>
      <c r="AH50" s="1"/>
      <c r="AI50" s="15" t="s">
        <v>368</v>
      </c>
      <c r="AJ50" s="15" t="s">
        <v>367</v>
      </c>
      <c r="AK50" s="15" t="s">
        <v>366</v>
      </c>
      <c r="AL50" s="15" t="s">
        <v>365</v>
      </c>
      <c r="AM50" s="15">
        <v>0</v>
      </c>
      <c r="AN50" s="15">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19" t="s">
        <v>90</v>
      </c>
      <c r="B51" s="57">
        <v>2</v>
      </c>
      <c r="C51" s="45" t="s">
        <v>9</v>
      </c>
      <c r="D51" s="23" t="s">
        <v>91</v>
      </c>
      <c r="E51" s="42" t="s">
        <v>1667</v>
      </c>
      <c r="F51" s="1"/>
      <c r="G51" s="1"/>
      <c r="H51" s="19" t="s">
        <v>409</v>
      </c>
      <c r="I51" s="19" t="s">
        <v>410</v>
      </c>
      <c r="J51" s="57" t="s">
        <v>411</v>
      </c>
      <c r="K51" s="57" t="s">
        <v>411</v>
      </c>
      <c r="L51" s="57" t="s">
        <v>411</v>
      </c>
      <c r="M51" s="49" t="s">
        <v>411</v>
      </c>
      <c r="N51" s="55" t="s">
        <v>412</v>
      </c>
      <c r="O51" s="1"/>
      <c r="P51" s="56" t="str">
        <f>IF(INDEX(rngLoadCombinations,15,1)="","",INDEX(rngLoadCombinations,15,1))</f>
        <v/>
      </c>
      <c r="Q51" s="57">
        <v>0</v>
      </c>
      <c r="R51" s="49">
        <v>0</v>
      </c>
      <c r="S51" s="57">
        <v>0</v>
      </c>
      <c r="T51" s="1"/>
      <c r="U51" s="1"/>
      <c r="V51" s="1"/>
      <c r="W51" s="1"/>
      <c r="X51" s="1"/>
      <c r="Y51" s="1"/>
      <c r="Z51" s="1"/>
      <c r="AA51" s="1"/>
      <c r="AB51" s="1"/>
      <c r="AC51" s="1"/>
      <c r="AD51" s="1"/>
      <c r="AE51" s="1"/>
      <c r="AF51" s="1"/>
      <c r="AG51" s="1"/>
      <c r="AH51" s="1"/>
      <c r="AI51" s="15" t="s">
        <v>368</v>
      </c>
      <c r="AJ51" s="15" t="s">
        <v>367</v>
      </c>
      <c r="AK51" s="15" t="s">
        <v>366</v>
      </c>
      <c r="AL51" s="15" t="s">
        <v>326</v>
      </c>
      <c r="AM51" s="15">
        <f>(0.9*$J$20/$J$21)</f>
        <v>1.755E-3</v>
      </c>
      <c r="AN51" s="15">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19" t="s">
        <v>92</v>
      </c>
      <c r="B52" s="57" t="s">
        <v>93</v>
      </c>
      <c r="C52" s="45" t="s">
        <v>9</v>
      </c>
      <c r="D52" s="23" t="s">
        <v>94</v>
      </c>
      <c r="E52" s="42" t="s">
        <v>1667</v>
      </c>
      <c r="F52" s="1"/>
      <c r="G52" s="1"/>
      <c r="H52" s="19" t="s">
        <v>413</v>
      </c>
      <c r="I52" s="19" t="s">
        <v>414</v>
      </c>
      <c r="J52" s="57" t="s">
        <v>364</v>
      </c>
      <c r="K52" s="57" t="s">
        <v>364</v>
      </c>
      <c r="L52" s="57" t="s">
        <v>364</v>
      </c>
      <c r="M52" s="49" t="s">
        <v>364</v>
      </c>
      <c r="N52" s="55" t="s">
        <v>415</v>
      </c>
      <c r="O52" s="1"/>
      <c r="P52" s="56" t="str">
        <f>IF(INDEX(rngLoadCombinations,16,1)="","",INDEX(rngLoadCombinations,16,1))</f>
        <v/>
      </c>
      <c r="Q52" s="57">
        <v>0</v>
      </c>
      <c r="R52" s="49">
        <v>0</v>
      </c>
      <c r="S52" s="57">
        <v>0</v>
      </c>
      <c r="T52" s="1"/>
      <c r="U52" s="1"/>
      <c r="V52" s="1"/>
      <c r="W52" s="1"/>
      <c r="X52" s="1"/>
      <c r="Y52" s="1"/>
      <c r="Z52" s="1"/>
      <c r="AA52" s="1"/>
      <c r="AB52" s="1"/>
      <c r="AC52" s="1"/>
      <c r="AD52" s="1"/>
      <c r="AE52" s="1"/>
      <c r="AF52" s="1"/>
      <c r="AG52" s="1"/>
      <c r="AH52" s="1"/>
      <c r="AI52" s="15" t="s">
        <v>368</v>
      </c>
      <c r="AJ52" s="15" t="s">
        <v>367</v>
      </c>
      <c r="AK52" s="15" t="s">
        <v>366</v>
      </c>
      <c r="AL52" s="15" t="s">
        <v>326</v>
      </c>
      <c r="AM52" s="15">
        <f>($J$20/$J$21+0.002)</f>
        <v>3.9500000000000004E-3</v>
      </c>
      <c r="AN52" s="15">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19" t="s">
        <v>95</v>
      </c>
      <c r="B53" s="57">
        <v>1</v>
      </c>
      <c r="C53" s="45" t="s">
        <v>9</v>
      </c>
      <c r="D53" s="23" t="s">
        <v>96</v>
      </c>
      <c r="E53" s="42" t="s">
        <v>1667</v>
      </c>
      <c r="F53" s="1"/>
      <c r="G53" s="1"/>
      <c r="H53" s="20" t="s">
        <v>416</v>
      </c>
      <c r="I53" s="20"/>
      <c r="J53" s="21"/>
      <c r="K53" s="21"/>
      <c r="L53" s="21"/>
      <c r="M53" s="29"/>
      <c r="N53" s="54"/>
      <c r="O53" s="1"/>
      <c r="P53" s="56" t="str">
        <f>IF(INDEX(rngLoadCombinations,17,1)="","",INDEX(rngLoadCombinations,17,1))</f>
        <v/>
      </c>
      <c r="Q53" s="57">
        <v>0</v>
      </c>
      <c r="R53" s="49">
        <v>0</v>
      </c>
      <c r="S53" s="57">
        <v>0</v>
      </c>
      <c r="T53" s="1"/>
      <c r="U53" s="1"/>
      <c r="V53" s="1"/>
      <c r="W53" s="1"/>
      <c r="X53" s="1"/>
      <c r="Y53" s="1"/>
      <c r="Z53" s="1"/>
      <c r="AA53" s="1"/>
      <c r="AB53" s="1"/>
      <c r="AC53" s="1"/>
      <c r="AD53" s="1"/>
      <c r="AE53" s="1"/>
      <c r="AF53" s="1"/>
      <c r="AG53" s="1"/>
      <c r="AH53" s="1"/>
      <c r="AI53" s="15" t="s">
        <v>368</v>
      </c>
      <c r="AJ53" s="15" t="s">
        <v>367</v>
      </c>
      <c r="AK53" s="15" t="s">
        <v>366</v>
      </c>
      <c r="AL53" s="15" t="s">
        <v>326</v>
      </c>
      <c r="AM53" s="15">
        <f>(2*($J$20/$J$21+0.002)-(0.9*$J$20/$J$21))</f>
        <v>6.1450000000000012E-3</v>
      </c>
      <c r="AN53" s="15">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19" t="s">
        <v>97</v>
      </c>
      <c r="B54" s="57">
        <v>1</v>
      </c>
      <c r="C54" s="45" t="s">
        <v>9</v>
      </c>
      <c r="D54" s="23" t="s">
        <v>98</v>
      </c>
      <c r="E54" s="42" t="s">
        <v>1667</v>
      </c>
      <c r="F54" s="1"/>
      <c r="G54" s="1"/>
      <c r="H54" s="19" t="s">
        <v>399</v>
      </c>
      <c r="I54" s="19" t="s">
        <v>417</v>
      </c>
      <c r="J54" s="57" t="s">
        <v>418</v>
      </c>
      <c r="K54" s="57" t="s">
        <v>418</v>
      </c>
      <c r="L54" s="57" t="s">
        <v>418</v>
      </c>
      <c r="M54" s="49" t="s">
        <v>418</v>
      </c>
      <c r="N54" s="55" t="s">
        <v>419</v>
      </c>
      <c r="O54" s="1"/>
      <c r="P54" s="56" t="str">
        <f>IF(INDEX(rngLoadCombinations,18,1)="","",INDEX(rngLoadCombinations,18,1))</f>
        <v/>
      </c>
      <c r="Q54" s="57">
        <v>0</v>
      </c>
      <c r="R54" s="49">
        <v>0</v>
      </c>
      <c r="S54" s="57">
        <v>0</v>
      </c>
      <c r="T54" s="1"/>
      <c r="U54" s="1"/>
      <c r="V54" s="1"/>
      <c r="W54" s="1"/>
      <c r="X54" s="1"/>
      <c r="Y54" s="1"/>
      <c r="Z54" s="1"/>
      <c r="AA54" s="1"/>
      <c r="AB54" s="1"/>
      <c r="AC54" s="1"/>
      <c r="AD54" s="1"/>
      <c r="AE54" s="1"/>
      <c r="AF54" s="1"/>
      <c r="AG54" s="1"/>
      <c r="AH54" s="1"/>
      <c r="AI54" s="15" t="s">
        <v>368</v>
      </c>
      <c r="AJ54" s="15" t="s">
        <v>367</v>
      </c>
      <c r="AK54" s="15" t="s">
        <v>366</v>
      </c>
      <c r="AL54" s="15" t="s">
        <v>326</v>
      </c>
      <c r="AM54" s="15">
        <f>$J$23</f>
        <v>1.4999999999999999E-2</v>
      </c>
      <c r="AN54" s="15">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19" t="s">
        <v>99</v>
      </c>
      <c r="B55" s="57" t="s">
        <v>100</v>
      </c>
      <c r="C55" s="45" t="s">
        <v>9</v>
      </c>
      <c r="D55" s="23" t="s">
        <v>101</v>
      </c>
      <c r="E55" s="42" t="s">
        <v>1667</v>
      </c>
      <c r="F55" s="1"/>
      <c r="G55" s="1"/>
      <c r="H55" s="19" t="s">
        <v>406</v>
      </c>
      <c r="I55" s="19" t="s">
        <v>420</v>
      </c>
      <c r="J55" s="57" t="s">
        <v>366</v>
      </c>
      <c r="K55" s="57" t="s">
        <v>366</v>
      </c>
      <c r="L55" s="57" t="s">
        <v>366</v>
      </c>
      <c r="M55" s="49" t="s">
        <v>366</v>
      </c>
      <c r="N55" s="55" t="s">
        <v>421</v>
      </c>
      <c r="O55" s="1"/>
      <c r="P55" s="56" t="str">
        <f>IF(INDEX(rngLoadCombinations,19,1)="","",INDEX(rngLoadCombinations,19,1))</f>
        <v/>
      </c>
      <c r="Q55" s="57">
        <v>0</v>
      </c>
      <c r="R55" s="49">
        <v>0</v>
      </c>
      <c r="S55" s="57">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19" t="s">
        <v>102</v>
      </c>
      <c r="B56" s="57">
        <v>10</v>
      </c>
      <c r="C56" s="45" t="str">
        <f>INDEX(rngUnitSettings,MATCH("Length",INDEX(rngUnitSettings,,1),0),2)</f>
        <v>mm</v>
      </c>
      <c r="D56" s="23" t="s">
        <v>103</v>
      </c>
      <c r="E56" s="42" t="s">
        <v>1667</v>
      </c>
      <c r="F56" s="1"/>
      <c r="G56" s="1"/>
      <c r="H56" s="19" t="s">
        <v>409</v>
      </c>
      <c r="I56" s="19" t="s">
        <v>422</v>
      </c>
      <c r="J56" s="57" t="s">
        <v>423</v>
      </c>
      <c r="K56" s="57" t="s">
        <v>423</v>
      </c>
      <c r="L56" s="57" t="s">
        <v>423</v>
      </c>
      <c r="M56" s="49" t="s">
        <v>423</v>
      </c>
      <c r="N56" s="55" t="s">
        <v>424</v>
      </c>
      <c r="O56" s="1"/>
      <c r="P56" s="56" t="str">
        <f>IF(INDEX(rngLoadCombinations,20,1)="","",INDEX(rngLoadCombinations,20,1))</f>
        <v/>
      </c>
      <c r="Q56" s="57">
        <v>0</v>
      </c>
      <c r="R56" s="49">
        <v>0</v>
      </c>
      <c r="S56" s="57">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19" t="s">
        <v>104</v>
      </c>
      <c r="B57" s="57">
        <v>10</v>
      </c>
      <c r="C57" s="45" t="str">
        <f>INDEX(rngUnitSettings,MATCH("Length",INDEX(rngUnitSettings,,1),0),2)</f>
        <v>mm</v>
      </c>
      <c r="D57" s="23" t="s">
        <v>105</v>
      </c>
      <c r="E57" s="42" t="s">
        <v>1667</v>
      </c>
      <c r="F57" s="1"/>
      <c r="G57" s="1"/>
      <c r="H57" s="19" t="s">
        <v>413</v>
      </c>
      <c r="I57" s="19" t="s">
        <v>425</v>
      </c>
      <c r="J57" s="57" t="s">
        <v>364</v>
      </c>
      <c r="K57" s="57" t="s">
        <v>364</v>
      </c>
      <c r="L57" s="57" t="s">
        <v>364</v>
      </c>
      <c r="M57" s="49" t="s">
        <v>364</v>
      </c>
      <c r="N57" s="55" t="s">
        <v>415</v>
      </c>
      <c r="O57" s="1"/>
      <c r="P57" s="56" t="str">
        <f>IF(INDEX(rngLoadCombinations,21,1)="","",INDEX(rngLoadCombinations,21,1))</f>
        <v/>
      </c>
      <c r="Q57" s="57">
        <v>0</v>
      </c>
      <c r="R57" s="49">
        <v>0</v>
      </c>
      <c r="S57" s="57">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19" t="s">
        <v>106</v>
      </c>
      <c r="B58" s="57" t="s">
        <v>107</v>
      </c>
      <c r="C58" s="45" t="s">
        <v>9</v>
      </c>
      <c r="D58" s="23" t="s">
        <v>108</v>
      </c>
      <c r="E58" s="42" t="s">
        <v>1667</v>
      </c>
      <c r="F58" s="1"/>
      <c r="G58" s="1"/>
      <c r="H58" s="20" t="s">
        <v>426</v>
      </c>
      <c r="I58" s="20"/>
      <c r="J58" s="21"/>
      <c r="K58" s="21"/>
      <c r="L58" s="21"/>
      <c r="M58" s="29"/>
      <c r="N58" s="54"/>
      <c r="O58" s="1"/>
      <c r="P58" s="56" t="str">
        <f>IF(INDEX(rngLoadCombinations,22,1)="","",INDEX(rngLoadCombinations,22,1))</f>
        <v/>
      </c>
      <c r="Q58" s="57">
        <v>0</v>
      </c>
      <c r="R58" s="49">
        <v>0</v>
      </c>
      <c r="S58" s="57">
        <v>0</v>
      </c>
      <c r="T58" s="1"/>
      <c r="U58" s="1"/>
      <c r="V58" s="1"/>
      <c r="W58" s="1"/>
      <c r="X58" s="1"/>
      <c r="Y58" s="1"/>
      <c r="Z58" s="1"/>
      <c r="AA58" s="1"/>
      <c r="AB58" s="1"/>
      <c r="AC58" s="1"/>
      <c r="AD58" s="1"/>
      <c r="AE58" s="1"/>
      <c r="AF58" s="1"/>
      <c r="AG58" s="1"/>
      <c r="AH58" s="1"/>
      <c r="AI58" s="119" t="s">
        <v>1669</v>
      </c>
      <c r="AJ58" s="117"/>
      <c r="AK58" s="117"/>
      <c r="AL58" s="117"/>
      <c r="AM58" s="117"/>
      <c r="AN58" s="117"/>
      <c r="AO58" s="117"/>
      <c r="AP58" s="11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19" t="s">
        <v>109</v>
      </c>
      <c r="B59" s="57" t="s">
        <v>61</v>
      </c>
      <c r="C59" s="45" t="s">
        <v>9</v>
      </c>
      <c r="D59" s="23" t="s">
        <v>110</v>
      </c>
      <c r="E59" s="42" t="s">
        <v>1667</v>
      </c>
      <c r="F59" s="1"/>
      <c r="G59" s="1"/>
      <c r="H59" s="19" t="s">
        <v>399</v>
      </c>
      <c r="I59" s="19" t="s">
        <v>427</v>
      </c>
      <c r="J59" s="57" t="s">
        <v>418</v>
      </c>
      <c r="K59" s="57" t="s">
        <v>418</v>
      </c>
      <c r="L59" s="57" t="s">
        <v>418</v>
      </c>
      <c r="M59" s="49" t="s">
        <v>418</v>
      </c>
      <c r="N59" s="55" t="s">
        <v>428</v>
      </c>
      <c r="O59" s="1"/>
      <c r="P59" s="56" t="str">
        <f>IF(INDEX(rngLoadCombinations,23,1)="","",INDEX(rngLoadCombinations,23,1))</f>
        <v/>
      </c>
      <c r="Q59" s="57">
        <v>0</v>
      </c>
      <c r="R59" s="49">
        <v>0</v>
      </c>
      <c r="S59" s="57">
        <v>0</v>
      </c>
      <c r="T59" s="1"/>
      <c r="U59" s="1"/>
      <c r="V59" s="1"/>
      <c r="W59" s="1"/>
      <c r="X59" s="1"/>
      <c r="Y59" s="1"/>
      <c r="Z59" s="1"/>
      <c r="AA59" s="1"/>
      <c r="AB59" s="1"/>
      <c r="AC59" s="1"/>
      <c r="AD59" s="1"/>
      <c r="AE59" s="1"/>
      <c r="AF59" s="1"/>
      <c r="AG59" s="1"/>
      <c r="AH59" s="1"/>
      <c r="AI59" s="117" t="s">
        <v>279</v>
      </c>
      <c r="AJ59" s="117"/>
      <c r="AK59" s="117"/>
      <c r="AL59" s="117"/>
      <c r="AM59" s="117"/>
      <c r="AN59" s="117"/>
      <c r="AO59" s="117"/>
      <c r="AP59" s="117"/>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111</v>
      </c>
      <c r="B60" s="21"/>
      <c r="C60" s="21" t="s">
        <v>9</v>
      </c>
      <c r="D60" s="24"/>
      <c r="E60" s="21"/>
      <c r="F60" s="1"/>
      <c r="G60" s="1"/>
      <c r="H60" s="19" t="s">
        <v>406</v>
      </c>
      <c r="I60" s="19" t="s">
        <v>429</v>
      </c>
      <c r="J60" s="57" t="s">
        <v>364</v>
      </c>
      <c r="K60" s="57" t="s">
        <v>364</v>
      </c>
      <c r="L60" s="57" t="s">
        <v>364</v>
      </c>
      <c r="M60" s="49" t="s">
        <v>364</v>
      </c>
      <c r="N60" s="55" t="s">
        <v>430</v>
      </c>
      <c r="O60" s="1"/>
      <c r="P60" s="56" t="str">
        <f>IF(INDEX(rngLoadCombinations,24,1)="","",INDEX(rngLoadCombinations,24,1))</f>
        <v/>
      </c>
      <c r="Q60" s="57">
        <v>0</v>
      </c>
      <c r="R60" s="49">
        <v>0</v>
      </c>
      <c r="S60" s="57">
        <v>0</v>
      </c>
      <c r="T60" s="1"/>
      <c r="U60" s="1"/>
      <c r="V60" s="1"/>
      <c r="W60" s="1"/>
      <c r="X60" s="1"/>
      <c r="Y60" s="1"/>
      <c r="Z60" s="1"/>
      <c r="AA60" s="1"/>
      <c r="AB60" s="1"/>
      <c r="AC60" s="1"/>
      <c r="AD60" s="1"/>
      <c r="AE60" s="1"/>
      <c r="AF60" s="1"/>
      <c r="AG60" s="1"/>
      <c r="AH60" s="1"/>
      <c r="AI60" s="16" t="s">
        <v>280</v>
      </c>
      <c r="AJ60" s="16" t="s">
        <v>281</v>
      </c>
      <c r="AK60" s="16" t="s">
        <v>282</v>
      </c>
      <c r="AL60" s="16" t="s">
        <v>283</v>
      </c>
      <c r="AM60" s="16" t="s">
        <v>284</v>
      </c>
      <c r="AN60" s="16" t="s">
        <v>285</v>
      </c>
      <c r="AO60" s="28" t="s">
        <v>286</v>
      </c>
      <c r="AP60" s="16" t="s">
        <v>287</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9" t="s">
        <v>112</v>
      </c>
      <c r="B61" s="57">
        <v>0.7</v>
      </c>
      <c r="C61" s="45" t="s">
        <v>9</v>
      </c>
      <c r="D61" s="23" t="s">
        <v>113</v>
      </c>
      <c r="E61" s="42" t="s">
        <v>1667</v>
      </c>
      <c r="F61" s="1"/>
      <c r="G61" s="1"/>
      <c r="H61" s="19" t="s">
        <v>409</v>
      </c>
      <c r="I61" s="19" t="s">
        <v>431</v>
      </c>
      <c r="J61" s="57" t="s">
        <v>411</v>
      </c>
      <c r="K61" s="57" t="s">
        <v>411</v>
      </c>
      <c r="L61" s="57" t="s">
        <v>411</v>
      </c>
      <c r="M61" s="49" t="s">
        <v>411</v>
      </c>
      <c r="N61" s="55" t="s">
        <v>432</v>
      </c>
      <c r="O61" s="1"/>
      <c r="P61" s="56" t="str">
        <f>IF(INDEX(rngLoadCombinations,25,1)="","",INDEX(rngLoadCombinations,25,1))</f>
        <v/>
      </c>
      <c r="Q61" s="57">
        <v>0</v>
      </c>
      <c r="R61" s="49">
        <v>0</v>
      </c>
      <c r="S61" s="57">
        <v>0</v>
      </c>
      <c r="T61" s="1"/>
      <c r="U61" s="1"/>
      <c r="V61" s="1"/>
      <c r="W61" s="1"/>
      <c r="X61" s="1"/>
      <c r="Y61" s="1"/>
      <c r="Z61" s="1"/>
      <c r="AA61" s="1"/>
      <c r="AB61" s="1"/>
      <c r="AC61" s="1"/>
      <c r="AD61" s="1"/>
      <c r="AE61" s="1"/>
      <c r="AF61" s="1"/>
      <c r="AG61" s="1"/>
      <c r="AH61" s="1"/>
      <c r="AI61" s="57">
        <v>4</v>
      </c>
      <c r="AJ61" s="57">
        <v>3.5</v>
      </c>
      <c r="AK61" s="57">
        <v>14</v>
      </c>
      <c r="AL61" s="57">
        <v>1</v>
      </c>
      <c r="AM61" s="57">
        <v>0.9</v>
      </c>
      <c r="AN61" s="57">
        <v>0.81</v>
      </c>
      <c r="AO61" s="49">
        <v>0.69</v>
      </c>
      <c r="AP61" s="57">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19" t="s">
        <v>114</v>
      </c>
      <c r="B62" s="57">
        <v>0.15</v>
      </c>
      <c r="C62" s="45" t="s">
        <v>9</v>
      </c>
      <c r="D62" s="23" t="s">
        <v>115</v>
      </c>
      <c r="E62" s="42" t="s">
        <v>1667</v>
      </c>
      <c r="F62" s="1"/>
      <c r="G62" s="1"/>
      <c r="H62" s="19" t="s">
        <v>413</v>
      </c>
      <c r="I62" s="19" t="s">
        <v>433</v>
      </c>
      <c r="J62" s="57" t="s">
        <v>364</v>
      </c>
      <c r="K62" s="57" t="s">
        <v>364</v>
      </c>
      <c r="L62" s="57" t="s">
        <v>364</v>
      </c>
      <c r="M62" s="49" t="s">
        <v>364</v>
      </c>
      <c r="N62" s="55" t="s">
        <v>415</v>
      </c>
      <c r="O62" s="1"/>
      <c r="P62" s="56" t="str">
        <f>IF(INDEX(rngLoadCombinations,26,1)="","",INDEX(rngLoadCombinations,26,1))</f>
        <v/>
      </c>
      <c r="Q62" s="57">
        <v>0</v>
      </c>
      <c r="R62" s="49">
        <v>0</v>
      </c>
      <c r="S62" s="57">
        <v>0</v>
      </c>
      <c r="T62" s="1"/>
      <c r="U62" s="1"/>
      <c r="V62" s="1"/>
      <c r="W62" s="1"/>
      <c r="X62" s="1"/>
      <c r="Y62" s="1"/>
      <c r="Z62" s="1"/>
      <c r="AA62" s="1"/>
      <c r="AB62" s="1"/>
      <c r="AC62" s="1"/>
      <c r="AD62" s="1"/>
      <c r="AE62" s="1"/>
      <c r="AF62" s="1"/>
      <c r="AG62" s="1"/>
      <c r="AH62" s="1"/>
      <c r="AI62" s="57">
        <v>10</v>
      </c>
      <c r="AJ62" s="57">
        <v>8.6999999999999993</v>
      </c>
      <c r="AK62" s="57">
        <v>35</v>
      </c>
      <c r="AL62" s="57">
        <v>1</v>
      </c>
      <c r="AM62" s="57">
        <v>0.86</v>
      </c>
      <c r="AN62" s="57">
        <v>0.77</v>
      </c>
      <c r="AO62" s="49">
        <v>0.65</v>
      </c>
      <c r="AP62" s="57">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19" t="s">
        <v>116</v>
      </c>
      <c r="B63" s="57">
        <v>1.5</v>
      </c>
      <c r="C63" s="45" t="s">
        <v>9</v>
      </c>
      <c r="D63" s="23" t="s">
        <v>117</v>
      </c>
      <c r="E63" s="42" t="s">
        <v>1667</v>
      </c>
      <c r="F63" s="1"/>
      <c r="G63" s="1"/>
      <c r="H63" s="20" t="s">
        <v>434</v>
      </c>
      <c r="I63" s="20"/>
      <c r="J63" s="21"/>
      <c r="K63" s="21"/>
      <c r="L63" s="21"/>
      <c r="M63" s="29"/>
      <c r="N63" s="54"/>
      <c r="O63" s="1"/>
      <c r="P63" s="56" t="str">
        <f>IF(INDEX(rngLoadCombinations,27,1)="","",INDEX(rngLoadCombinations,27,1))</f>
        <v/>
      </c>
      <c r="Q63" s="57">
        <v>0</v>
      </c>
      <c r="R63" s="49">
        <v>0</v>
      </c>
      <c r="S63" s="57">
        <v>0</v>
      </c>
      <c r="T63" s="1"/>
      <c r="U63" s="1"/>
      <c r="V63" s="1"/>
      <c r="W63" s="1"/>
      <c r="X63" s="1"/>
      <c r="Y63" s="1"/>
      <c r="Z63" s="1"/>
      <c r="AA63" s="1"/>
      <c r="AB63" s="1"/>
      <c r="AC63" s="1"/>
      <c r="AD63" s="1"/>
      <c r="AE63" s="1"/>
      <c r="AF63" s="1"/>
      <c r="AG63" s="1"/>
      <c r="AH63" s="1"/>
      <c r="AI63" s="57">
        <v>12</v>
      </c>
      <c r="AJ63" s="57">
        <v>10.4</v>
      </c>
      <c r="AK63" s="57">
        <v>40</v>
      </c>
      <c r="AL63" s="57">
        <v>0.95</v>
      </c>
      <c r="AM63" s="57">
        <v>0.83</v>
      </c>
      <c r="AN63" s="57">
        <v>0.74</v>
      </c>
      <c r="AO63" s="49">
        <v>0.62</v>
      </c>
      <c r="AP63" s="57">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118</v>
      </c>
      <c r="B64" s="21"/>
      <c r="C64" s="21" t="s">
        <v>9</v>
      </c>
      <c r="D64" s="24"/>
      <c r="E64" s="21"/>
      <c r="F64" s="1"/>
      <c r="G64" s="1"/>
      <c r="H64" s="19" t="s">
        <v>435</v>
      </c>
      <c r="I64" s="19" t="s">
        <v>436</v>
      </c>
      <c r="J64" s="57" t="s">
        <v>437</v>
      </c>
      <c r="K64" s="57" t="s">
        <v>438</v>
      </c>
      <c r="L64" s="57" t="s">
        <v>437</v>
      </c>
      <c r="M64" s="49" t="s">
        <v>437</v>
      </c>
      <c r="N64" s="55" t="s">
        <v>439</v>
      </c>
      <c r="O64" s="1"/>
      <c r="P64" s="56" t="str">
        <f>IF(INDEX(rngLoadCombinations,28,1)="","",INDEX(rngLoadCombinations,28,1))</f>
        <v/>
      </c>
      <c r="Q64" s="57">
        <v>0</v>
      </c>
      <c r="R64" s="49">
        <v>0</v>
      </c>
      <c r="S64" s="57">
        <v>0</v>
      </c>
      <c r="T64" s="1"/>
      <c r="U64" s="1"/>
      <c r="V64" s="1"/>
      <c r="W64" s="1"/>
      <c r="X64" s="1"/>
      <c r="Y64" s="1"/>
      <c r="Z64" s="1"/>
      <c r="AA64" s="1"/>
      <c r="AB64" s="1"/>
      <c r="AC64" s="1"/>
      <c r="AD64" s="1"/>
      <c r="AE64" s="1"/>
      <c r="AF64" s="1"/>
      <c r="AG64" s="1"/>
      <c r="AH64" s="1"/>
      <c r="AI64" s="57">
        <v>14</v>
      </c>
      <c r="AJ64" s="57">
        <v>12.1</v>
      </c>
      <c r="AK64" s="57">
        <v>48.5</v>
      </c>
      <c r="AL64" s="57">
        <v>0.9</v>
      </c>
      <c r="AM64" s="57">
        <v>0.79</v>
      </c>
      <c r="AN64" s="57">
        <v>0.7</v>
      </c>
      <c r="AO64" s="49">
        <v>0.57999999999999996</v>
      </c>
      <c r="AP64" s="57">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19" t="s">
        <v>119</v>
      </c>
      <c r="B65" s="57">
        <v>1</v>
      </c>
      <c r="C65" s="45" t="s">
        <v>9</v>
      </c>
      <c r="D65" s="23" t="s">
        <v>120</v>
      </c>
      <c r="E65" s="42" t="s">
        <v>1667</v>
      </c>
      <c r="F65" s="1"/>
      <c r="G65" s="1"/>
      <c r="H65" s="19" t="s">
        <v>440</v>
      </c>
      <c r="I65" s="19" t="s">
        <v>441</v>
      </c>
      <c r="J65" s="57" t="s">
        <v>305</v>
      </c>
      <c r="K65" s="57" t="s">
        <v>305</v>
      </c>
      <c r="L65" s="57" t="s">
        <v>305</v>
      </c>
      <c r="M65" s="49" t="s">
        <v>442</v>
      </c>
      <c r="N65" s="55" t="s">
        <v>443</v>
      </c>
      <c r="O65" s="1"/>
      <c r="P65" s="56" t="str">
        <f>IF(INDEX(rngLoadCombinations,29,1)="","",INDEX(rngLoadCombinations,29,1))</f>
        <v/>
      </c>
      <c r="Q65" s="57">
        <v>0</v>
      </c>
      <c r="R65" s="49">
        <v>0</v>
      </c>
      <c r="S65" s="57">
        <v>0</v>
      </c>
      <c r="T65" s="1"/>
      <c r="U65" s="1"/>
      <c r="V65" s="1"/>
      <c r="W65" s="1"/>
      <c r="X65" s="1"/>
      <c r="Y65" s="1"/>
      <c r="Z65" s="1"/>
      <c r="AA65" s="1"/>
      <c r="AB65" s="1"/>
      <c r="AC65" s="1"/>
      <c r="AD65" s="1"/>
      <c r="AE65" s="1"/>
      <c r="AF65" s="1"/>
      <c r="AG65" s="1"/>
      <c r="AH65" s="1"/>
      <c r="AI65" s="57">
        <v>16</v>
      </c>
      <c r="AJ65" s="57">
        <v>13.8</v>
      </c>
      <c r="AK65" s="57">
        <v>55</v>
      </c>
      <c r="AL65" s="57">
        <v>0.86</v>
      </c>
      <c r="AM65" s="57">
        <v>0.75</v>
      </c>
      <c r="AN65" s="57">
        <v>0.66</v>
      </c>
      <c r="AO65" s="49">
        <v>0.55000000000000004</v>
      </c>
      <c r="AP65" s="57">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19" t="s">
        <v>121</v>
      </c>
      <c r="B66" s="57">
        <v>0.7</v>
      </c>
      <c r="C66" s="45" t="s">
        <v>9</v>
      </c>
      <c r="D66" s="23" t="s">
        <v>122</v>
      </c>
      <c r="E66" s="42" t="s">
        <v>1667</v>
      </c>
      <c r="F66" s="1"/>
      <c r="G66" s="1"/>
      <c r="H66" s="19" t="s">
        <v>444</v>
      </c>
      <c r="I66" s="19" t="s">
        <v>445</v>
      </c>
      <c r="J66" s="57">
        <v>1</v>
      </c>
      <c r="K66" s="57">
        <v>1</v>
      </c>
      <c r="L66" s="57">
        <v>1</v>
      </c>
      <c r="M66" s="49">
        <v>1</v>
      </c>
      <c r="N66" s="55" t="s">
        <v>446</v>
      </c>
      <c r="O66" s="1"/>
      <c r="P66" s="56" t="str">
        <f>IF(INDEX(rngLoadCombinations,30,1)="","",INDEX(rngLoadCombinations,30,1))</f>
        <v/>
      </c>
      <c r="Q66" s="57">
        <v>0</v>
      </c>
      <c r="R66" s="49">
        <v>0</v>
      </c>
      <c r="S66" s="57">
        <v>0</v>
      </c>
      <c r="T66" s="1"/>
      <c r="U66" s="1"/>
      <c r="V66" s="1"/>
      <c r="W66" s="1"/>
      <c r="X66" s="1"/>
      <c r="Y66" s="1"/>
      <c r="Z66" s="1"/>
      <c r="AA66" s="1"/>
      <c r="AB66" s="1"/>
      <c r="AC66" s="1"/>
      <c r="AD66" s="1"/>
      <c r="AE66" s="1"/>
      <c r="AF66" s="1"/>
      <c r="AG66" s="1"/>
      <c r="AH66" s="1"/>
      <c r="AI66" s="57">
        <v>18</v>
      </c>
      <c r="AJ66" s="57">
        <v>15.6</v>
      </c>
      <c r="AK66" s="57">
        <v>62.5</v>
      </c>
      <c r="AL66" s="57">
        <v>0.82</v>
      </c>
      <c r="AM66" s="57">
        <v>0.71</v>
      </c>
      <c r="AN66" s="57">
        <v>0.62</v>
      </c>
      <c r="AO66" s="49">
        <v>0.51</v>
      </c>
      <c r="AP66" s="57">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19"/>
      <c r="B67" s="56"/>
      <c r="C67" s="45"/>
      <c r="D67" s="23"/>
      <c r="E67" s="45"/>
      <c r="F67" s="1"/>
      <c r="G67" s="1"/>
      <c r="H67" s="19" t="s">
        <v>447</v>
      </c>
      <c r="I67" s="19" t="s">
        <v>448</v>
      </c>
      <c r="J67" s="57">
        <v>6</v>
      </c>
      <c r="K67" s="57">
        <v>6</v>
      </c>
      <c r="L67" s="57">
        <v>6</v>
      </c>
      <c r="M67" s="49">
        <v>6</v>
      </c>
      <c r="N67" s="55" t="s">
        <v>449</v>
      </c>
      <c r="O67" s="1"/>
      <c r="P67" s="56" t="str">
        <f>IF(INDEX(rngLoadCombinations,31,1)="","",INDEX(rngLoadCombinations,31,1))</f>
        <v/>
      </c>
      <c r="Q67" s="57">
        <v>0</v>
      </c>
      <c r="R67" s="49">
        <v>0</v>
      </c>
      <c r="S67" s="57">
        <v>0</v>
      </c>
      <c r="T67" s="1"/>
      <c r="U67" s="1"/>
      <c r="V67" s="1"/>
      <c r="W67" s="1"/>
      <c r="X67" s="1"/>
      <c r="Y67" s="1"/>
      <c r="Z67" s="1"/>
      <c r="AA67" s="1"/>
      <c r="AB67" s="1"/>
      <c r="AC67" s="1"/>
      <c r="AD67" s="1"/>
      <c r="AE67" s="1"/>
      <c r="AF67" s="1"/>
      <c r="AG67" s="1"/>
      <c r="AH67" s="1"/>
      <c r="AI67" s="57">
        <v>20</v>
      </c>
      <c r="AJ67" s="57">
        <v>17.3</v>
      </c>
      <c r="AK67" s="57">
        <v>70</v>
      </c>
      <c r="AL67" s="57">
        <v>0.78</v>
      </c>
      <c r="AM67" s="57">
        <v>0.67</v>
      </c>
      <c r="AN67" s="57">
        <v>0.56999999999999995</v>
      </c>
      <c r="AO67" s="49">
        <v>0.48</v>
      </c>
      <c r="AP67" s="57">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16" t="s">
        <v>123</v>
      </c>
      <c r="B68" s="17"/>
      <c r="C68" s="17"/>
      <c r="D68" s="22"/>
      <c r="E68" s="17"/>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57">
        <v>22</v>
      </c>
      <c r="AJ68" s="57">
        <v>19.100000000000001</v>
      </c>
      <c r="AK68" s="57">
        <v>75</v>
      </c>
      <c r="AL68" s="57">
        <v>0.72</v>
      </c>
      <c r="AM68" s="57">
        <v>0.6</v>
      </c>
      <c r="AN68" s="57">
        <v>0.52</v>
      </c>
      <c r="AO68" s="49">
        <v>0.43</v>
      </c>
      <c r="AP68" s="57">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42</v>
      </c>
      <c r="B69" s="21"/>
      <c r="C69" s="21" t="s">
        <v>9</v>
      </c>
      <c r="D69" s="24"/>
      <c r="E69" s="21"/>
      <c r="F69" s="1"/>
      <c r="G69" s="1"/>
      <c r="H69" s="116" t="s">
        <v>1716</v>
      </c>
      <c r="I69" s="117"/>
      <c r="J69" s="117"/>
      <c r="K69" s="117"/>
      <c r="L69" s="117"/>
      <c r="M69" s="117"/>
      <c r="N69" s="1"/>
      <c r="O69" s="1"/>
      <c r="P69" s="1"/>
      <c r="Q69" s="1"/>
      <c r="R69" s="1"/>
      <c r="S69" s="1"/>
      <c r="T69" s="1"/>
      <c r="U69" s="1"/>
      <c r="V69" s="1"/>
      <c r="W69" s="1"/>
      <c r="X69" s="1"/>
      <c r="Y69" s="1"/>
      <c r="Z69" s="1"/>
      <c r="AA69" s="1"/>
      <c r="AB69" s="1"/>
      <c r="AC69" s="1"/>
      <c r="AD69" s="1"/>
      <c r="AE69" s="1"/>
      <c r="AF69" s="1"/>
      <c r="AG69" s="1"/>
      <c r="AH69" s="1"/>
      <c r="AI69" s="57">
        <v>24</v>
      </c>
      <c r="AJ69" s="57">
        <v>20.8</v>
      </c>
      <c r="AK69" s="57">
        <v>83</v>
      </c>
      <c r="AL69" s="57">
        <v>0.67</v>
      </c>
      <c r="AM69" s="57">
        <v>0.55000000000000004</v>
      </c>
      <c r="AN69" s="57">
        <v>0.47</v>
      </c>
      <c r="AO69" s="49">
        <v>0.38</v>
      </c>
      <c r="AP69" s="57">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19" t="s">
        <v>124</v>
      </c>
      <c r="B70" s="57" t="s">
        <v>84</v>
      </c>
      <c r="C70" s="45" t="s">
        <v>9</v>
      </c>
      <c r="D70" s="23" t="s">
        <v>125</v>
      </c>
      <c r="E70" s="42" t="s">
        <v>1667</v>
      </c>
      <c r="F70" s="1"/>
      <c r="G70" s="1"/>
      <c r="H70" s="16" t="s">
        <v>1</v>
      </c>
      <c r="I70" s="16" t="s">
        <v>451</v>
      </c>
      <c r="J70" s="16" t="s">
        <v>452</v>
      </c>
      <c r="K70" s="17" t="s">
        <v>3</v>
      </c>
      <c r="L70" s="22" t="s">
        <v>4</v>
      </c>
      <c r="M70" s="17" t="s">
        <v>5</v>
      </c>
      <c r="N70" s="1"/>
      <c r="O70" s="1"/>
      <c r="P70" s="1"/>
      <c r="Q70" s="1"/>
      <c r="R70" s="1"/>
      <c r="S70" s="1"/>
      <c r="T70" s="1"/>
      <c r="U70" s="1"/>
      <c r="V70" s="1"/>
      <c r="W70" s="1"/>
      <c r="X70" s="1"/>
      <c r="Y70" s="1"/>
      <c r="Z70" s="1"/>
      <c r="AA70" s="1"/>
      <c r="AB70" s="1"/>
      <c r="AC70" s="1"/>
      <c r="AD70" s="1"/>
      <c r="AE70" s="1"/>
      <c r="AF70" s="1"/>
      <c r="AG70" s="1"/>
      <c r="AH70" s="1"/>
      <c r="AI70" s="57">
        <v>26</v>
      </c>
      <c r="AJ70" s="57">
        <v>22.5</v>
      </c>
      <c r="AK70" s="57">
        <v>90</v>
      </c>
      <c r="AL70" s="57">
        <v>0.62</v>
      </c>
      <c r="AM70" s="57">
        <v>0.51</v>
      </c>
      <c r="AN70" s="57">
        <v>0.44</v>
      </c>
      <c r="AO70" s="49">
        <v>0.35</v>
      </c>
      <c r="AP70" s="57">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19" t="s">
        <v>126</v>
      </c>
      <c r="B71" s="57">
        <v>0.3</v>
      </c>
      <c r="C71" s="45" t="str">
        <f>INDEX(rngUnitSettings,MATCH("Length",INDEX(rngUnitSettings,,1),0),2)</f>
        <v>mm</v>
      </c>
      <c r="D71" s="23" t="s">
        <v>127</v>
      </c>
      <c r="E71" s="42" t="s">
        <v>1667</v>
      </c>
      <c r="F71" s="1"/>
      <c r="G71" s="1"/>
      <c r="H71" s="19" t="s">
        <v>453</v>
      </c>
      <c r="I71" s="57" t="s">
        <v>8</v>
      </c>
      <c r="J71" s="57" t="s">
        <v>8</v>
      </c>
      <c r="K71" s="45" t="s">
        <v>454</v>
      </c>
      <c r="L71" s="23" t="s">
        <v>455</v>
      </c>
      <c r="M71" s="42" t="s">
        <v>1667</v>
      </c>
      <c r="N71" s="1"/>
      <c r="O71" s="1"/>
      <c r="P71" s="1"/>
      <c r="Q71" s="1"/>
      <c r="R71" s="1"/>
      <c r="S71" s="1"/>
      <c r="T71" s="1"/>
      <c r="U71" s="1"/>
      <c r="V71" s="1"/>
      <c r="W71" s="1"/>
      <c r="X71" s="1"/>
      <c r="Y71" s="1"/>
      <c r="Z71" s="1"/>
      <c r="AA71" s="1"/>
      <c r="AB71" s="1"/>
      <c r="AC71" s="1"/>
      <c r="AD71" s="1"/>
      <c r="AE71" s="1"/>
      <c r="AF71" s="1"/>
      <c r="AG71" s="1"/>
      <c r="AH71" s="1"/>
      <c r="AI71" s="57">
        <v>28</v>
      </c>
      <c r="AJ71" s="57">
        <v>24.3</v>
      </c>
      <c r="AK71" s="57">
        <v>97</v>
      </c>
      <c r="AL71" s="57">
        <v>0.57999999999999996</v>
      </c>
      <c r="AM71" s="57">
        <v>0.49</v>
      </c>
      <c r="AN71" s="57">
        <v>0.43</v>
      </c>
      <c r="AO71" s="49">
        <v>0.34</v>
      </c>
      <c r="AP71" s="57">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9" t="s">
        <v>128</v>
      </c>
      <c r="B72" s="57" t="s">
        <v>61</v>
      </c>
      <c r="C72" s="45" t="s">
        <v>9</v>
      </c>
      <c r="D72" s="23" t="s">
        <v>129</v>
      </c>
      <c r="E72" s="42" t="s">
        <v>1667</v>
      </c>
      <c r="F72" s="1"/>
      <c r="G72" s="1"/>
      <c r="H72" s="19" t="s">
        <v>456</v>
      </c>
      <c r="I72" s="57" t="s">
        <v>457</v>
      </c>
      <c r="J72" s="57" t="s">
        <v>457</v>
      </c>
      <c r="K72" s="45" t="s">
        <v>9</v>
      </c>
      <c r="L72" s="23" t="s">
        <v>458</v>
      </c>
      <c r="M72" s="42" t="s">
        <v>1667</v>
      </c>
      <c r="N72" s="1"/>
      <c r="O72" s="1"/>
      <c r="P72" s="1"/>
      <c r="Q72" s="1"/>
      <c r="R72" s="1"/>
      <c r="S72" s="1"/>
      <c r="T72" s="1"/>
      <c r="U72" s="1"/>
      <c r="V72" s="1"/>
      <c r="W72" s="1"/>
      <c r="X72" s="1"/>
      <c r="Y72" s="1"/>
      <c r="Z72" s="1"/>
      <c r="AA72" s="1"/>
      <c r="AB72" s="1"/>
      <c r="AC72" s="1"/>
      <c r="AD72" s="1"/>
      <c r="AE72" s="1"/>
      <c r="AF72" s="1"/>
      <c r="AG72" s="1"/>
      <c r="AH72" s="1"/>
      <c r="AI72" s="57">
        <v>30</v>
      </c>
      <c r="AJ72" s="57">
        <v>26</v>
      </c>
      <c r="AK72" s="57">
        <v>105</v>
      </c>
      <c r="AL72" s="57">
        <v>0.53</v>
      </c>
      <c r="AM72" s="57">
        <v>0.45</v>
      </c>
      <c r="AN72" s="57">
        <v>0.39</v>
      </c>
      <c r="AO72" s="49">
        <v>0.32</v>
      </c>
      <c r="AP72" s="57">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19" t="s">
        <v>130</v>
      </c>
      <c r="B73" s="57">
        <v>0.01</v>
      </c>
      <c r="C73" s="45" t="s">
        <v>9</v>
      </c>
      <c r="D73" s="23" t="s">
        <v>131</v>
      </c>
      <c r="E73" s="42" t="s">
        <v>1667</v>
      </c>
      <c r="F73" s="1"/>
      <c r="G73" s="1"/>
      <c r="H73" s="19" t="s">
        <v>459</v>
      </c>
      <c r="I73" s="57">
        <v>30</v>
      </c>
      <c r="J73" s="57">
        <v>100</v>
      </c>
      <c r="K73" s="45" t="s">
        <v>30</v>
      </c>
      <c r="L73" s="23" t="s">
        <v>460</v>
      </c>
      <c r="M73" s="42" t="s">
        <v>1667</v>
      </c>
      <c r="N73" s="1"/>
      <c r="O73" s="1"/>
      <c r="P73" s="1"/>
      <c r="Q73" s="1"/>
      <c r="R73" s="1"/>
      <c r="S73" s="1"/>
      <c r="T73" s="1"/>
      <c r="U73" s="1"/>
      <c r="V73" s="1"/>
      <c r="W73" s="1"/>
      <c r="X73" s="1"/>
      <c r="Y73" s="1"/>
      <c r="Z73" s="1"/>
      <c r="AA73" s="1"/>
      <c r="AB73" s="1"/>
      <c r="AC73" s="1"/>
      <c r="AD73" s="1"/>
      <c r="AE73" s="1"/>
      <c r="AF73" s="1"/>
      <c r="AG73" s="1"/>
      <c r="AH73" s="1"/>
      <c r="AI73" s="57">
        <v>32</v>
      </c>
      <c r="AJ73" s="57">
        <v>27.7</v>
      </c>
      <c r="AK73" s="57">
        <v>110</v>
      </c>
      <c r="AL73" s="57">
        <v>0.48</v>
      </c>
      <c r="AM73" s="57">
        <v>0.41</v>
      </c>
      <c r="AN73" s="57">
        <v>0.36</v>
      </c>
      <c r="AO73" s="49">
        <v>0.31</v>
      </c>
      <c r="AP73" s="57">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132</v>
      </c>
      <c r="B74" s="21"/>
      <c r="C74" s="21" t="s">
        <v>9</v>
      </c>
      <c r="D74" s="24"/>
      <c r="E74" s="21"/>
      <c r="F74" s="1"/>
      <c r="G74" s="1"/>
      <c r="H74" s="19" t="s">
        <v>461</v>
      </c>
      <c r="I74" s="57" t="s">
        <v>8</v>
      </c>
      <c r="J74" s="56" t="s">
        <v>9</v>
      </c>
      <c r="K74" s="45" t="s">
        <v>454</v>
      </c>
      <c r="L74" s="23" t="s">
        <v>462</v>
      </c>
      <c r="M74" s="42" t="s">
        <v>1667</v>
      </c>
      <c r="N74" s="1"/>
      <c r="O74" s="1"/>
      <c r="P74" s="1"/>
      <c r="Q74" s="1"/>
      <c r="R74" s="1"/>
      <c r="S74" s="1"/>
      <c r="T74" s="1"/>
      <c r="U74" s="1"/>
      <c r="V74" s="1"/>
      <c r="W74" s="1"/>
      <c r="X74" s="1"/>
      <c r="Y74" s="1"/>
      <c r="Z74" s="1"/>
      <c r="AA74" s="1"/>
      <c r="AB74" s="1"/>
      <c r="AC74" s="1"/>
      <c r="AD74" s="1"/>
      <c r="AE74" s="1"/>
      <c r="AF74" s="1"/>
      <c r="AG74" s="1"/>
      <c r="AH74" s="1"/>
      <c r="AI74" s="57">
        <v>34</v>
      </c>
      <c r="AJ74" s="57">
        <v>29</v>
      </c>
      <c r="AK74" s="57">
        <v>120</v>
      </c>
      <c r="AL74" s="57">
        <v>0.43</v>
      </c>
      <c r="AM74" s="57">
        <v>0.36</v>
      </c>
      <c r="AN74" s="57">
        <v>0.31</v>
      </c>
      <c r="AO74" s="49">
        <v>0.25</v>
      </c>
      <c r="AP74" s="57">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19" t="s">
        <v>133</v>
      </c>
      <c r="B75" s="57" t="s">
        <v>134</v>
      </c>
      <c r="C75" s="45" t="s">
        <v>9</v>
      </c>
      <c r="D75" s="23" t="s">
        <v>135</v>
      </c>
      <c r="E75" s="42" t="s">
        <v>1667</v>
      </c>
      <c r="F75" s="1"/>
      <c r="G75" s="1"/>
      <c r="H75" s="19" t="s">
        <v>463</v>
      </c>
      <c r="I75" s="57">
        <v>1.35</v>
      </c>
      <c r="J75" s="57">
        <v>1.75</v>
      </c>
      <c r="K75" s="45" t="s">
        <v>257</v>
      </c>
      <c r="L75" s="23" t="s">
        <v>464</v>
      </c>
      <c r="M75" s="42" t="s">
        <v>1667</v>
      </c>
      <c r="N75" s="1"/>
      <c r="O75" s="1"/>
      <c r="P75" s="1"/>
      <c r="Q75" s="1"/>
      <c r="R75" s="1"/>
      <c r="S75" s="1"/>
      <c r="T75" s="1"/>
      <c r="U75" s="1"/>
      <c r="V75" s="1"/>
      <c r="W75" s="1"/>
      <c r="X75" s="1"/>
      <c r="Y75" s="1"/>
      <c r="Z75" s="1"/>
      <c r="AA75" s="1"/>
      <c r="AB75" s="1"/>
      <c r="AC75" s="1"/>
      <c r="AD75" s="1"/>
      <c r="AE75" s="1"/>
      <c r="AF75" s="1"/>
      <c r="AG75" s="1"/>
      <c r="AH75" s="1"/>
      <c r="AI75" s="57">
        <v>38</v>
      </c>
      <c r="AJ75" s="57">
        <v>33</v>
      </c>
      <c r="AK75" s="57">
        <v>130</v>
      </c>
      <c r="AL75" s="57">
        <v>0.38</v>
      </c>
      <c r="AM75" s="57">
        <v>0.32</v>
      </c>
      <c r="AN75" s="57">
        <v>0.28000000000000003</v>
      </c>
      <c r="AO75" s="49">
        <v>0.24</v>
      </c>
      <c r="AP75" s="57">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19" t="s">
        <v>136</v>
      </c>
      <c r="B76" s="57" t="s">
        <v>137</v>
      </c>
      <c r="C76" s="45" t="s">
        <v>9</v>
      </c>
      <c r="D76" s="23" t="s">
        <v>138</v>
      </c>
      <c r="E76" s="42" t="s">
        <v>1667</v>
      </c>
      <c r="F76" s="1"/>
      <c r="G76" s="1"/>
      <c r="H76" s="19" t="s">
        <v>465</v>
      </c>
      <c r="I76" s="56" t="s">
        <v>9</v>
      </c>
      <c r="J76" s="57">
        <v>0.85</v>
      </c>
      <c r="K76" s="45" t="s">
        <v>257</v>
      </c>
      <c r="L76" s="23" t="s">
        <v>466</v>
      </c>
      <c r="M76" s="42" t="s">
        <v>1667</v>
      </c>
      <c r="N76" s="1"/>
      <c r="O76" s="1"/>
      <c r="P76" s="1"/>
      <c r="Q76" s="1"/>
      <c r="R76" s="1"/>
      <c r="S76" s="1"/>
      <c r="T76" s="1"/>
      <c r="U76" s="1"/>
      <c r="V76" s="1"/>
      <c r="W76" s="1"/>
      <c r="X76" s="1"/>
      <c r="Y76" s="1"/>
      <c r="Z76" s="1"/>
      <c r="AA76" s="1"/>
      <c r="AB76" s="1"/>
      <c r="AC76" s="1"/>
      <c r="AD76" s="1"/>
      <c r="AE76" s="1"/>
      <c r="AF76" s="1"/>
      <c r="AG76" s="1"/>
      <c r="AH76" s="1"/>
      <c r="AI76" s="57">
        <v>40</v>
      </c>
      <c r="AJ76" s="57">
        <v>34.6</v>
      </c>
      <c r="AK76" s="57">
        <v>140</v>
      </c>
      <c r="AL76" s="57">
        <v>0.35</v>
      </c>
      <c r="AM76" s="57">
        <v>0.28999999999999998</v>
      </c>
      <c r="AN76" s="57">
        <v>0.25</v>
      </c>
      <c r="AO76" s="49">
        <v>0.21</v>
      </c>
      <c r="AP76" s="57">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19" t="s">
        <v>139</v>
      </c>
      <c r="B77" s="57">
        <v>1.4</v>
      </c>
      <c r="C77" s="45" t="s">
        <v>9</v>
      </c>
      <c r="D77" s="23" t="s">
        <v>140</v>
      </c>
      <c r="E77" s="42" t="s">
        <v>1667</v>
      </c>
      <c r="F77" s="1"/>
      <c r="G77" s="1"/>
      <c r="H77" s="19" t="s">
        <v>467</v>
      </c>
      <c r="I77" s="57" t="s">
        <v>257</v>
      </c>
      <c r="J77" s="57" t="s">
        <v>257</v>
      </c>
      <c r="K77" s="45" t="s">
        <v>9</v>
      </c>
      <c r="L77" s="23" t="s">
        <v>468</v>
      </c>
      <c r="M77" s="42" t="s">
        <v>1667</v>
      </c>
      <c r="N77" s="1"/>
      <c r="O77" s="1"/>
      <c r="P77" s="1"/>
      <c r="Q77" s="1"/>
      <c r="R77" s="1"/>
      <c r="S77" s="1"/>
      <c r="T77" s="1"/>
      <c r="U77" s="1"/>
      <c r="V77" s="1"/>
      <c r="W77" s="1"/>
      <c r="X77" s="1"/>
      <c r="Y77" s="1"/>
      <c r="Z77" s="1"/>
      <c r="AA77" s="1"/>
      <c r="AB77" s="1"/>
      <c r="AC77" s="1"/>
      <c r="AD77" s="1"/>
      <c r="AE77" s="1"/>
      <c r="AF77" s="1"/>
      <c r="AG77" s="1"/>
      <c r="AH77" s="1"/>
      <c r="AI77" s="57">
        <v>43</v>
      </c>
      <c r="AJ77" s="57">
        <v>37.5</v>
      </c>
      <c r="AK77" s="57">
        <v>150</v>
      </c>
      <c r="AL77" s="57">
        <v>0.33</v>
      </c>
      <c r="AM77" s="57">
        <v>0.28000000000000003</v>
      </c>
      <c r="AN77" s="57">
        <v>0.24</v>
      </c>
      <c r="AO77" s="49">
        <v>0.21</v>
      </c>
      <c r="AP77" s="57">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19" t="s">
        <v>141</v>
      </c>
      <c r="B78" s="57">
        <v>0.5</v>
      </c>
      <c r="C78" s="45" t="s">
        <v>9</v>
      </c>
      <c r="D78" s="23" t="s">
        <v>142</v>
      </c>
      <c r="E78" s="42" t="s">
        <v>1667</v>
      </c>
      <c r="F78" s="1"/>
      <c r="G78" s="1"/>
      <c r="H78" s="19" t="s">
        <v>469</v>
      </c>
      <c r="I78" s="57">
        <v>13</v>
      </c>
      <c r="J78" s="57">
        <v>13</v>
      </c>
      <c r="K78" s="45" t="str">
        <f>IF(I77=J77,IF(I77="pt","pt","мм"),"арм.="&amp;IF(I77="pt","pt","мм")&amp;"; разм.="&amp;IF(J77="pt","pt","мм"))</f>
        <v>pt</v>
      </c>
      <c r="L78" s="23" t="s">
        <v>470</v>
      </c>
      <c r="M78" s="42" t="s">
        <v>1667</v>
      </c>
      <c r="N78" s="1"/>
      <c r="O78" s="1"/>
      <c r="P78" s="1"/>
      <c r="Q78" s="1"/>
      <c r="R78" s="1"/>
      <c r="S78" s="1"/>
      <c r="T78" s="1"/>
      <c r="U78" s="1"/>
      <c r="V78" s="1"/>
      <c r="W78" s="1"/>
      <c r="X78" s="1"/>
      <c r="Y78" s="1"/>
      <c r="Z78" s="1"/>
      <c r="AA78" s="1"/>
      <c r="AB78" s="1"/>
      <c r="AC78" s="1"/>
      <c r="AD78" s="1"/>
      <c r="AE78" s="1"/>
      <c r="AF78" s="1"/>
      <c r="AG78" s="1"/>
      <c r="AH78" s="1"/>
      <c r="AI78" s="57">
        <v>1000000</v>
      </c>
      <c r="AJ78" s="57">
        <v>1000000</v>
      </c>
      <c r="AK78" s="57">
        <v>1000000</v>
      </c>
      <c r="AL78" s="57">
        <v>0.33</v>
      </c>
      <c r="AM78" s="57">
        <v>0.28000000000000003</v>
      </c>
      <c r="AN78" s="57">
        <v>0.24</v>
      </c>
      <c r="AO78" s="49">
        <v>0.21</v>
      </c>
      <c r="AP78" s="57">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19" t="s">
        <v>143</v>
      </c>
      <c r="B79" s="57" t="s">
        <v>61</v>
      </c>
      <c r="C79" s="45" t="s">
        <v>9</v>
      </c>
      <c r="D79" s="23" t="s">
        <v>144</v>
      </c>
      <c r="E79" s="42" t="s">
        <v>1667</v>
      </c>
      <c r="F79" s="1"/>
      <c r="G79" s="1"/>
      <c r="H79" s="19" t="s">
        <v>471</v>
      </c>
      <c r="I79" s="57">
        <v>9</v>
      </c>
      <c r="J79" s="57">
        <v>9</v>
      </c>
      <c r="K79" s="45" t="str">
        <f>IF(I77=J77,IF(I77="pt","pt","мм"),"арм.="&amp;IF(I77="pt","pt","мм")&amp;"; разм.="&amp;IF(J77="pt","pt","мм"))</f>
        <v>pt</v>
      </c>
      <c r="L79" s="23" t="s">
        <v>472</v>
      </c>
      <c r="M79" s="42" t="s">
        <v>1667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19" t="s">
        <v>145</v>
      </c>
      <c r="B80" s="57">
        <v>1</v>
      </c>
      <c r="C80" s="45" t="s">
        <v>9</v>
      </c>
      <c r="D80" s="23" t="s">
        <v>146</v>
      </c>
      <c r="E80" s="42" t="s">
        <v>1667</v>
      </c>
      <c r="F80" s="1"/>
      <c r="G80" s="1"/>
      <c r="H80" s="19" t="s">
        <v>473</v>
      </c>
      <c r="I80" s="56" t="s">
        <v>9</v>
      </c>
      <c r="J80" s="57" t="s">
        <v>474</v>
      </c>
      <c r="K80" s="45" t="s">
        <v>9</v>
      </c>
      <c r="L80" s="23" t="s">
        <v>475</v>
      </c>
      <c r="M80" s="42" t="s">
        <v>1667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19" t="s">
        <v>147</v>
      </c>
      <c r="B81" s="57" t="s">
        <v>148</v>
      </c>
      <c r="C81" s="45" t="s">
        <v>9</v>
      </c>
      <c r="D81" s="23" t="s">
        <v>149</v>
      </c>
      <c r="E81" s="40" t="s">
        <v>1667</v>
      </c>
      <c r="F81" s="1"/>
      <c r="G81" s="1"/>
      <c r="H81" s="19" t="s">
        <v>476</v>
      </c>
      <c r="I81" s="56" t="s">
        <v>9</v>
      </c>
      <c r="J81" s="57" t="s">
        <v>477</v>
      </c>
      <c r="K81" s="45" t="s">
        <v>9</v>
      </c>
      <c r="L81" s="23" t="s">
        <v>478</v>
      </c>
      <c r="M81" s="40" t="s">
        <v>1667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19" t="s">
        <v>150</v>
      </c>
      <c r="B82" s="57" t="s">
        <v>151</v>
      </c>
      <c r="C82" s="45" t="s">
        <v>9</v>
      </c>
      <c r="D82" s="23" t="s">
        <v>152</v>
      </c>
      <c r="E82" s="40" t="s">
        <v>1667</v>
      </c>
      <c r="F82" s="1"/>
      <c r="G82" s="1"/>
      <c r="H82" s="19" t="s">
        <v>479</v>
      </c>
      <c r="I82" s="52" t="s">
        <v>480</v>
      </c>
      <c r="J82" s="52" t="s">
        <v>480</v>
      </c>
      <c r="K82" s="45" t="s">
        <v>268</v>
      </c>
      <c r="L82" s="23" t="s">
        <v>481</v>
      </c>
      <c r="M82" s="40" t="s">
        <v>1667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9" t="s">
        <v>153</v>
      </c>
      <c r="B83" s="57">
        <v>1</v>
      </c>
      <c r="C83" s="45" t="s">
        <v>9</v>
      </c>
      <c r="D83" s="23" t="s">
        <v>154</v>
      </c>
      <c r="E83" s="40" t="s">
        <v>1667</v>
      </c>
      <c r="F83" s="1"/>
      <c r="G83" s="1"/>
      <c r="H83" s="19" t="s">
        <v>482</v>
      </c>
      <c r="I83" s="30" t="s">
        <v>9</v>
      </c>
      <c r="J83" s="52" t="s">
        <v>483</v>
      </c>
      <c r="K83" s="45" t="s">
        <v>268</v>
      </c>
      <c r="L83" s="23" t="s">
        <v>484</v>
      </c>
      <c r="M83" s="40" t="s">
        <v>1667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155</v>
      </c>
      <c r="B84" s="21"/>
      <c r="C84" s="21" t="s">
        <v>9</v>
      </c>
      <c r="D84" s="24"/>
      <c r="E84" s="21"/>
      <c r="F84" s="1"/>
      <c r="G84" s="1"/>
      <c r="H84" s="19" t="s">
        <v>485</v>
      </c>
      <c r="I84" s="118">
        <v>2</v>
      </c>
      <c r="J84" s="118"/>
      <c r="K84" s="45" t="s">
        <v>257</v>
      </c>
      <c r="L84" s="23" t="s">
        <v>486</v>
      </c>
      <c r="M84" s="40" t="s">
        <v>1667</v>
      </c>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19" t="s">
        <v>156</v>
      </c>
      <c r="B85" s="57">
        <v>10</v>
      </c>
      <c r="C85" s="45" t="str">
        <f>INDEX(rngUnitSettings,MATCH("Length",INDEX(rngUnitSettings,,1),0),2)</f>
        <v>mm</v>
      </c>
      <c r="D85" s="23" t="s">
        <v>157</v>
      </c>
      <c r="E85" s="40" t="s">
        <v>1667</v>
      </c>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19" t="s">
        <v>158</v>
      </c>
      <c r="B86" s="57">
        <v>50</v>
      </c>
      <c r="C86" s="45" t="str">
        <f>INDEX(rngUnitSettings,MATCH("Length",INDEX(rngUnitSettings,,1),0),2)</f>
        <v>mm</v>
      </c>
      <c r="D86" s="23" t="s">
        <v>159</v>
      </c>
      <c r="E86" s="40" t="s">
        <v>1667</v>
      </c>
      <c r="F86" s="1"/>
      <c r="G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19" t="s">
        <v>160</v>
      </c>
      <c r="B87" s="57">
        <v>0.2</v>
      </c>
      <c r="C87" s="45" t="s">
        <v>9</v>
      </c>
      <c r="D87" s="23" t="s">
        <v>161</v>
      </c>
      <c r="E87" s="40" t="s">
        <v>1667</v>
      </c>
      <c r="F87" s="1"/>
      <c r="G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19" t="s">
        <v>162</v>
      </c>
      <c r="B88" s="57" t="s">
        <v>163</v>
      </c>
      <c r="C88" s="45" t="s">
        <v>9</v>
      </c>
      <c r="D88" s="23" t="s">
        <v>164</v>
      </c>
      <c r="E88" s="40" t="s">
        <v>1667</v>
      </c>
      <c r="F88" s="1"/>
      <c r="G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19" t="s">
        <v>165</v>
      </c>
      <c r="B89" s="57" t="s">
        <v>166</v>
      </c>
      <c r="C89" s="45" t="s">
        <v>9</v>
      </c>
      <c r="D89" s="23" t="s">
        <v>167</v>
      </c>
      <c r="E89" s="40" t="s">
        <v>1667</v>
      </c>
      <c r="F89" s="1"/>
      <c r="G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19" t="s">
        <v>168</v>
      </c>
      <c r="B90" s="57" t="s">
        <v>169</v>
      </c>
      <c r="C90" s="45" t="s">
        <v>9</v>
      </c>
      <c r="D90" s="23" t="s">
        <v>170</v>
      </c>
      <c r="E90" s="40" t="s">
        <v>1667</v>
      </c>
      <c r="F90" s="1"/>
      <c r="G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19"/>
      <c r="B91" s="56"/>
      <c r="C91" s="45"/>
      <c r="D91" s="23"/>
      <c r="E91" s="45"/>
      <c r="F91" s="1"/>
      <c r="G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16" t="s">
        <v>171</v>
      </c>
      <c r="B92" s="17"/>
      <c r="C92" s="17"/>
      <c r="D92" s="22"/>
      <c r="E92" s="17"/>
      <c r="F92" s="1"/>
      <c r="G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42</v>
      </c>
      <c r="B93" s="21"/>
      <c r="C93" s="21"/>
      <c r="D93" s="24"/>
      <c r="E93" s="21"/>
      <c r="F93" s="1"/>
      <c r="G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19" t="s">
        <v>172</v>
      </c>
      <c r="B94" s="57" t="s">
        <v>173</v>
      </c>
      <c r="C94" s="45" t="s">
        <v>9</v>
      </c>
      <c r="D94" s="23" t="s">
        <v>174</v>
      </c>
      <c r="E94" s="40" t="s">
        <v>1667</v>
      </c>
      <c r="F94" s="1"/>
      <c r="G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19" t="s">
        <v>175</v>
      </c>
      <c r="B95" s="57" t="s">
        <v>176</v>
      </c>
      <c r="C95" s="45" t="s">
        <v>9</v>
      </c>
      <c r="D95" s="23" t="s">
        <v>177</v>
      </c>
      <c r="E95" s="40" t="s">
        <v>1667</v>
      </c>
      <c r="F95" s="1"/>
      <c r="G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9" t="s">
        <v>178</v>
      </c>
      <c r="B96" s="57" t="s">
        <v>179</v>
      </c>
      <c r="C96" s="45" t="s">
        <v>9</v>
      </c>
      <c r="D96" s="23" t="s">
        <v>180</v>
      </c>
      <c r="E96" s="40" t="s">
        <v>1667</v>
      </c>
      <c r="F96" s="1"/>
      <c r="G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19" t="s">
        <v>181</v>
      </c>
      <c r="B97" s="57" t="s">
        <v>182</v>
      </c>
      <c r="C97" s="45" t="s">
        <v>9</v>
      </c>
      <c r="D97" s="23" t="s">
        <v>183</v>
      </c>
      <c r="E97" s="40" t="s">
        <v>1667</v>
      </c>
      <c r="F97" s="1"/>
      <c r="G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184</v>
      </c>
      <c r="B98" s="21"/>
      <c r="C98" s="21"/>
      <c r="D98" s="24"/>
      <c r="E98" s="21"/>
      <c r="F98" s="1"/>
      <c r="G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19" t="s">
        <v>185</v>
      </c>
      <c r="B99" s="57">
        <v>9.9999999999999995E-7</v>
      </c>
      <c r="C99" s="45" t="str">
        <f>INDEX(rngUnitSettings,MATCH("Area",INDEX(rngUnitSettings,,1),0),2)</f>
        <v>mm2</v>
      </c>
      <c r="D99" s="23" t="s">
        <v>186</v>
      </c>
      <c r="E99" s="40" t="s">
        <v>1667</v>
      </c>
      <c r="F99" s="1"/>
      <c r="G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187</v>
      </c>
      <c r="B100" s="21"/>
      <c r="C100" s="21"/>
      <c r="D100" s="24"/>
      <c r="E100" s="21"/>
      <c r="F100" s="1"/>
      <c r="G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19" t="s">
        <v>188</v>
      </c>
      <c r="B101" s="57" t="s">
        <v>189</v>
      </c>
      <c r="C101" s="45" t="s">
        <v>9</v>
      </c>
      <c r="D101" s="23" t="s">
        <v>190</v>
      </c>
      <c r="E101" s="40" t="s">
        <v>1667</v>
      </c>
      <c r="F101" s="1"/>
      <c r="G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19" t="s">
        <v>191</v>
      </c>
      <c r="B102" s="57" t="s">
        <v>8</v>
      </c>
      <c r="C102" s="45" t="s">
        <v>9</v>
      </c>
      <c r="D102" s="23" t="s">
        <v>192</v>
      </c>
      <c r="E102" s="40" t="s">
        <v>1667</v>
      </c>
      <c r="F102" s="1"/>
      <c r="G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19" t="s">
        <v>193</v>
      </c>
      <c r="B103" s="57" t="s">
        <v>194</v>
      </c>
      <c r="C103" s="45" t="s">
        <v>9</v>
      </c>
      <c r="D103" s="23" t="s">
        <v>195</v>
      </c>
      <c r="E103" s="40" t="s">
        <v>1667</v>
      </c>
      <c r="F103" s="1"/>
      <c r="G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19" t="s">
        <v>196</v>
      </c>
      <c r="B104" s="57" t="s">
        <v>8</v>
      </c>
      <c r="C104" s="45" t="s">
        <v>9</v>
      </c>
      <c r="D104" s="23" t="s">
        <v>197</v>
      </c>
      <c r="E104" s="40" t="s">
        <v>1667</v>
      </c>
      <c r="F104" s="1"/>
      <c r="G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19" t="s">
        <v>198</v>
      </c>
      <c r="B105" s="57" t="s">
        <v>8</v>
      </c>
      <c r="C105" s="45" t="s">
        <v>9</v>
      </c>
      <c r="D105" s="23" t="s">
        <v>199</v>
      </c>
      <c r="E105" s="40" t="s">
        <v>1667</v>
      </c>
      <c r="F105" s="1"/>
      <c r="G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19" t="s">
        <v>200</v>
      </c>
      <c r="B106" s="57" t="s">
        <v>201</v>
      </c>
      <c r="C106" s="45" t="s">
        <v>9</v>
      </c>
      <c r="D106" s="23" t="s">
        <v>202</v>
      </c>
      <c r="E106" s="40" t="s">
        <v>1667</v>
      </c>
      <c r="F106" s="1"/>
      <c r="G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9" t="s">
        <v>203</v>
      </c>
      <c r="B107" s="57" t="s">
        <v>8</v>
      </c>
      <c r="C107" s="45" t="s">
        <v>9</v>
      </c>
      <c r="D107" s="23" t="s">
        <v>204</v>
      </c>
      <c r="E107" s="40" t="s">
        <v>1667</v>
      </c>
      <c r="F107" s="1"/>
      <c r="G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19" t="s">
        <v>205</v>
      </c>
      <c r="B108" s="57" t="s">
        <v>206</v>
      </c>
      <c r="C108" s="45" t="s">
        <v>9</v>
      </c>
      <c r="D108" s="23" t="s">
        <v>207</v>
      </c>
      <c r="E108" s="40" t="s">
        <v>1667</v>
      </c>
      <c r="F108" s="1"/>
      <c r="G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19" t="s">
        <v>208</v>
      </c>
      <c r="B109" s="57" t="s">
        <v>209</v>
      </c>
      <c r="C109" s="45" t="s">
        <v>9</v>
      </c>
      <c r="D109" s="23" t="s">
        <v>210</v>
      </c>
      <c r="E109" s="40" t="s">
        <v>1667</v>
      </c>
      <c r="F109" s="1"/>
      <c r="G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19" t="s">
        <v>211</v>
      </c>
      <c r="B110" s="57" t="s">
        <v>212</v>
      </c>
      <c r="C110" s="45" t="s">
        <v>9</v>
      </c>
      <c r="D110" s="23" t="s">
        <v>213</v>
      </c>
      <c r="E110" s="40" t="s">
        <v>1667</v>
      </c>
      <c r="F110" s="1"/>
      <c r="G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19" t="s">
        <v>214</v>
      </c>
      <c r="B111" s="57" t="s">
        <v>215</v>
      </c>
      <c r="C111" s="45" t="s">
        <v>9</v>
      </c>
      <c r="D111" s="23" t="s">
        <v>216</v>
      </c>
      <c r="E111" s="40" t="s">
        <v>1667</v>
      </c>
      <c r="F111" s="1"/>
      <c r="G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19" t="s">
        <v>217</v>
      </c>
      <c r="B112" s="57" t="s">
        <v>218</v>
      </c>
      <c r="C112" s="45" t="s">
        <v>9</v>
      </c>
      <c r="D112" s="23" t="s">
        <v>219</v>
      </c>
      <c r="E112" s="40" t="s">
        <v>1667</v>
      </c>
      <c r="F112" s="1"/>
      <c r="G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19" t="s">
        <v>220</v>
      </c>
      <c r="B113" s="57" t="s">
        <v>221</v>
      </c>
      <c r="C113" s="45" t="s">
        <v>9</v>
      </c>
      <c r="D113" s="23" t="s">
        <v>222</v>
      </c>
      <c r="E113" s="40" t="s">
        <v>1667</v>
      </c>
      <c r="F113" s="1"/>
      <c r="G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19" t="s">
        <v>223</v>
      </c>
      <c r="B114" s="57">
        <v>9</v>
      </c>
      <c r="C114" s="45" t="s">
        <v>224</v>
      </c>
      <c r="D114" s="23" t="s">
        <v>225</v>
      </c>
      <c r="E114" s="40" t="s">
        <v>1667</v>
      </c>
      <c r="F114" s="1"/>
      <c r="G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19" t="s">
        <v>226</v>
      </c>
      <c r="B115" s="57">
        <v>5</v>
      </c>
      <c r="C115" s="45" t="s">
        <v>224</v>
      </c>
      <c r="D115" s="23" t="s">
        <v>227</v>
      </c>
      <c r="E115" s="40" t="s">
        <v>1667</v>
      </c>
      <c r="F115" s="1"/>
      <c r="G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19" t="s">
        <v>228</v>
      </c>
      <c r="B116" s="57">
        <v>1</v>
      </c>
      <c r="C116" s="45" t="s">
        <v>224</v>
      </c>
      <c r="D116" s="23" t="s">
        <v>229</v>
      </c>
      <c r="E116" s="40" t="s">
        <v>1667</v>
      </c>
      <c r="F116" s="1"/>
      <c r="G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19" t="s">
        <v>230</v>
      </c>
      <c r="B117" s="57">
        <v>6</v>
      </c>
      <c r="C117" s="45" t="s">
        <v>224</v>
      </c>
      <c r="D117" s="23" t="s">
        <v>231</v>
      </c>
      <c r="E117" s="40" t="s">
        <v>1667</v>
      </c>
      <c r="F117" s="1"/>
      <c r="G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19" t="s">
        <v>232</v>
      </c>
      <c r="B118" s="57">
        <v>8</v>
      </c>
      <c r="C118" s="45" t="s">
        <v>224</v>
      </c>
      <c r="D118" s="23" t="s">
        <v>233</v>
      </c>
      <c r="E118" s="40" t="s">
        <v>1667</v>
      </c>
      <c r="F118" s="1"/>
      <c r="G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19"/>
      <c r="B119" s="56"/>
      <c r="C119" s="45"/>
      <c r="D119" s="23"/>
      <c r="E119" s="45"/>
      <c r="F119" s="1"/>
      <c r="G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16" t="s">
        <v>234</v>
      </c>
      <c r="B120" s="17"/>
      <c r="C120" s="17"/>
      <c r="D120" s="22"/>
      <c r="E120" s="17"/>
      <c r="F120" s="1"/>
      <c r="G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9" t="s">
        <v>235</v>
      </c>
      <c r="B121" s="57" t="s">
        <v>8</v>
      </c>
      <c r="C121" s="45" t="s">
        <v>9</v>
      </c>
      <c r="D121" s="23" t="s">
        <v>236</v>
      </c>
      <c r="E121" s="40" t="s">
        <v>1667</v>
      </c>
      <c r="F121" s="1"/>
      <c r="G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19" t="s">
        <v>237</v>
      </c>
      <c r="B122" s="57" t="s">
        <v>8</v>
      </c>
      <c r="C122" s="45" t="s">
        <v>9</v>
      </c>
      <c r="D122" s="23" t="s">
        <v>238</v>
      </c>
      <c r="E122" s="40" t="s">
        <v>1667</v>
      </c>
      <c r="F122" s="1"/>
      <c r="G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19" t="s">
        <v>239</v>
      </c>
      <c r="B123" s="57" t="s">
        <v>189</v>
      </c>
      <c r="C123" s="45" t="s">
        <v>9</v>
      </c>
      <c r="D123" s="23" t="s">
        <v>240</v>
      </c>
      <c r="E123" s="40" t="s">
        <v>1667</v>
      </c>
      <c r="F123" s="1"/>
      <c r="G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9" t="s">
        <v>241</v>
      </c>
      <c r="B124" s="57" t="s">
        <v>8</v>
      </c>
      <c r="C124" s="45" t="s">
        <v>9</v>
      </c>
      <c r="D124" s="23" t="s">
        <v>242</v>
      </c>
      <c r="E124" s="40" t="s">
        <v>1667</v>
      </c>
      <c r="F124" s="1"/>
      <c r="G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19" t="s">
        <v>243</v>
      </c>
      <c r="B125" s="57" t="s">
        <v>244</v>
      </c>
      <c r="C125" s="45" t="s">
        <v>9</v>
      </c>
      <c r="D125" s="23" t="s">
        <v>245</v>
      </c>
      <c r="E125" s="40" t="s">
        <v>1667</v>
      </c>
      <c r="F125" s="1"/>
      <c r="G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19" t="s">
        <v>246</v>
      </c>
      <c r="B126" s="57">
        <v>100</v>
      </c>
      <c r="C126" s="45" t="str">
        <f>INDEX(rngUnitSettings,MATCH("Length",INDEX(rngUnitSettings,,1),0),2)</f>
        <v>mm</v>
      </c>
      <c r="D126" s="23" t="s">
        <v>247</v>
      </c>
      <c r="E126" s="40" t="s">
        <v>1667</v>
      </c>
      <c r="F126" s="1"/>
      <c r="G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19" t="s">
        <v>248</v>
      </c>
      <c r="B127" s="57" t="s">
        <v>8</v>
      </c>
      <c r="C127" s="45" t="s">
        <v>9</v>
      </c>
      <c r="D127" s="23" t="s">
        <v>249</v>
      </c>
      <c r="E127" s="40" t="s">
        <v>1667</v>
      </c>
      <c r="F127" s="1"/>
      <c r="G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19" t="s">
        <v>250</v>
      </c>
      <c r="B128" s="57" t="s">
        <v>194</v>
      </c>
      <c r="C128" s="45" t="s">
        <v>9</v>
      </c>
      <c r="D128" s="23" t="s">
        <v>251</v>
      </c>
      <c r="E128" s="40" t="s">
        <v>1667</v>
      </c>
      <c r="F128" s="1"/>
      <c r="G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19" t="s">
        <v>252</v>
      </c>
      <c r="B129" s="57" t="s">
        <v>8</v>
      </c>
      <c r="C129" s="45" t="s">
        <v>9</v>
      </c>
      <c r="D129" s="23" t="s">
        <v>253</v>
      </c>
      <c r="E129" s="40" t="s">
        <v>1667</v>
      </c>
      <c r="F129" s="1"/>
      <c r="G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19" t="s">
        <v>254</v>
      </c>
      <c r="B130" s="57" t="s">
        <v>8</v>
      </c>
      <c r="C130" s="45" t="s">
        <v>9</v>
      </c>
      <c r="D130" s="23" t="s">
        <v>255</v>
      </c>
      <c r="E130" s="40" t="s">
        <v>1667</v>
      </c>
      <c r="F130" s="1"/>
      <c r="G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19" t="s">
        <v>256</v>
      </c>
      <c r="B131" s="57">
        <v>7.5</v>
      </c>
      <c r="C131" s="45" t="s">
        <v>257</v>
      </c>
      <c r="D131" s="23" t="s">
        <v>258</v>
      </c>
      <c r="E131" s="40" t="s">
        <v>1667</v>
      </c>
      <c r="F131" s="1"/>
      <c r="G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9" t="s">
        <v>259</v>
      </c>
      <c r="B132" s="57" t="s">
        <v>8</v>
      </c>
      <c r="C132" s="45" t="s">
        <v>9</v>
      </c>
      <c r="D132" s="23" t="s">
        <v>260</v>
      </c>
      <c r="E132" s="40" t="s">
        <v>1667</v>
      </c>
      <c r="F132" s="1"/>
      <c r="G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19" t="s">
        <v>261</v>
      </c>
      <c r="B133" s="57" t="s">
        <v>8</v>
      </c>
      <c r="C133" s="45" t="s">
        <v>9</v>
      </c>
      <c r="D133" s="23" t="s">
        <v>262</v>
      </c>
      <c r="E133" s="40" t="s">
        <v>1667</v>
      </c>
      <c r="F133" s="1"/>
      <c r="G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19" t="s">
        <v>263</v>
      </c>
      <c r="B134" s="57" t="s">
        <v>264</v>
      </c>
      <c r="C134" s="45" t="s">
        <v>9</v>
      </c>
      <c r="D134" s="23" t="s">
        <v>265</v>
      </c>
      <c r="E134" s="40" t="s">
        <v>1667</v>
      </c>
      <c r="F134" s="1"/>
      <c r="G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19" t="s">
        <v>266</v>
      </c>
      <c r="B135" s="57" t="s">
        <v>267</v>
      </c>
      <c r="C135" s="45" t="s">
        <v>268</v>
      </c>
      <c r="D135" s="23" t="s">
        <v>269</v>
      </c>
      <c r="E135" s="40" t="s">
        <v>1667</v>
      </c>
      <c r="F135" s="1"/>
      <c r="G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19" t="s">
        <v>270</v>
      </c>
      <c r="B136" s="57" t="s">
        <v>271</v>
      </c>
      <c r="C136" s="45" t="s">
        <v>268</v>
      </c>
      <c r="D136" s="23" t="s">
        <v>272</v>
      </c>
      <c r="E136" s="40" t="s">
        <v>1667</v>
      </c>
      <c r="F136" s="1"/>
      <c r="G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19" t="s">
        <v>273</v>
      </c>
      <c r="B137" s="57" t="s">
        <v>274</v>
      </c>
      <c r="C137" s="45" t="s">
        <v>268</v>
      </c>
      <c r="D137" s="23" t="s">
        <v>275</v>
      </c>
      <c r="E137" s="40" t="s">
        <v>1667</v>
      </c>
      <c r="F137" s="1"/>
      <c r="G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19" t="s">
        <v>276</v>
      </c>
      <c r="B138" s="57" t="s">
        <v>277</v>
      </c>
      <c r="C138" s="45" t="s">
        <v>268</v>
      </c>
      <c r="D138" s="23" t="s">
        <v>278</v>
      </c>
      <c r="E138" s="40" t="s">
        <v>1667</v>
      </c>
      <c r="F138" s="1"/>
      <c r="G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M69"/>
    <mergeCell ref="I84:J84"/>
    <mergeCell ref="AI58:AP58"/>
    <mergeCell ref="AI59:AP59"/>
    <mergeCell ref="H2:K2"/>
    <mergeCell ref="O2:U2"/>
    <mergeCell ref="P36:S36"/>
    <mergeCell ref="H11:J11"/>
    <mergeCell ref="H17:M17"/>
    <mergeCell ref="H25:M25"/>
    <mergeCell ref="H35:N35"/>
    <mergeCell ref="J36:M36"/>
  </mergeCells>
  <dataValidations count="48">
    <dataValidation type="decimal" operator="greaterThan" showInputMessage="1" showErrorMessage="1" sqref="I84:J84" xr:uid="{1E310FD5-920E-4A91-B2C4-4832DFD64DBC}">
      <formula1>0</formula1>
    </dataValidation>
    <dataValidation type="decimal" operator="greaterThanOrEqual" showInputMessage="1" showErrorMessage="1" sqref="B8" xr:uid="{8A8693CC-939F-4620-B46D-36F37CF62DDA}">
      <formula1>0</formula1>
    </dataValidation>
    <dataValidation type="list" showInputMessage="1" showErrorMessage="1" sqref="S4:S33" xr:uid="{6B61D378-0DC0-4CDA-BA81-F5570053AB5C}">
      <formula1>$BS$1:$BS$4</formula1>
    </dataValidation>
    <dataValidation type="list" allowBlank="1" showInputMessage="1" showErrorMessage="1" sqref="B14" xr:uid="{20CCEEBB-7A9F-47A1-9708-E4D06DE53E4C}">
      <formula1>rngSectionRecipeTypes</formula1>
    </dataValidation>
    <dataValidation type="list" showInputMessage="1" showErrorMessage="1" sqref="B101 B123" xr:uid="{47111F73-ECC9-4365-85A7-27CE70B66617}">
      <formula1>$BT$1:$BT$31</formula1>
    </dataValidation>
    <dataValidation type="list" allowBlank="1" showInputMessage="1" showErrorMessage="1" sqref="I4 K4" xr:uid="{D03E762A-032D-44AD-AD07-9A54A89F84A8}">
      <formula1>"mm,cm,m"</formula1>
    </dataValidation>
    <dataValidation type="list" allowBlank="1" showInputMessage="1" showErrorMessage="1" sqref="I5 K5" xr:uid="{A1CE60B1-FCCD-453A-9B18-C44A5DCB3B82}">
      <formula1>"mm2,cm2,m2"</formula1>
    </dataValidation>
    <dataValidation type="list" allowBlank="1" showInputMessage="1" showErrorMessage="1" sqref="I6 K6" xr:uid="{209A18C5-3885-42CC-8F1D-063B93AF6405}">
      <formula1>"N,kN,tf"</formula1>
    </dataValidation>
    <dataValidation type="list" allowBlank="1" showInputMessage="1" showErrorMessage="1" sqref="I7 K7" xr:uid="{1572D6E3-4B30-4634-8385-2C01B045B6BD}">
      <formula1>"N*mm,kN*m,tf*m"</formula1>
    </dataValidation>
    <dataValidation type="list" allowBlank="1" showInputMessage="1" showErrorMessage="1" sqref="I8 K8" xr:uid="{F6987B91-7754-4A01-8ED0-DA67E33EA231}">
      <formula1>"Pa,kPa,MPa,kgf/cm2,tf/m2"</formula1>
    </dataValidation>
    <dataValidation type="list" allowBlank="1" showInputMessage="1" showErrorMessage="1" sqref="I9 K9" xr:uid="{45D0D8F9-A7AC-4E7C-9A13-891E42721E2C}">
      <formula1>"1/mm,1/m"</formula1>
    </dataValidation>
    <dataValidation type="list" allowBlank="1" showInputMessage="1" showErrorMessage="1" sqref="I13" xr:uid="{C7E8F0B1-D321-497E-A70A-477CBDC833D0}">
      <formula1>"Tension,Compression"</formula1>
    </dataValidation>
    <dataValidation type="list" allowBlank="1" showInputMessage="1" showErrorMessage="1" sqref="I14" xr:uid="{CB1C9E3B-DC41-4DAF-B461-D90F1BFC2B75}">
      <formula1>"+Y tension,-Y tension"</formula1>
    </dataValidation>
    <dataValidation type="list" allowBlank="1" showInputMessage="1" showErrorMessage="1" sqref="I15" xr:uid="{E4A0FC31-95D3-4682-B87A-052ED3A8AEAA}">
      <formula1>"+X tension,-X tension"</formula1>
    </dataValidation>
    <dataValidation type="list" allowBlank="1" showInputMessage="1" showErrorMessage="1" sqref="J42 K42 L42 M42 J43 K43 L43 M43 J44 K44 L44 M44 J45 K45 L45 M45 B5 B6 B9 B127 B129 B130 B132 B133 I71 J71 I74 B102 B104 B105 B107 B121 B122 B124 B125" xr:uid="{67CAF6E9-CB6B-4216-8DDF-5F6F546109CC}">
      <formula1>"Yes,No"</formula1>
    </dataValidation>
    <dataValidation type="list" allowBlank="1" showInputMessage="1" showErrorMessage="1" sqref="B7" xr:uid="{79C92E88-9F21-44DB-A390-082959F8CCAA}">
      <formula1>"StrengthStrain,StrengthCapacity,Cracks,Stability"</formula1>
    </dataValidation>
    <dataValidation type="list" allowBlank="1" showInputMessage="1" showErrorMessage="1" sqref="B48 B70" xr:uid="{95C10FAF-9A9D-4FE5-9D24-5996BF1FEA33}">
      <formula1>"SP63,SP35"</formula1>
    </dataValidation>
    <dataValidation type="list" allowBlank="1" showInputMessage="1" showErrorMessage="1" sqref="B52" xr:uid="{8B0624AD-AB87-4136-81A9-40119D919E2C}">
      <formula1>"Determinate,Indeterminate"</formula1>
    </dataValidation>
    <dataValidation type="list" allowBlank="1" showInputMessage="1" showErrorMessage="1" sqref="B53 B54" xr:uid="{E40A2123-4459-4F62-8483-F05626B6509F}">
      <formula1>"1,-1"</formula1>
    </dataValidation>
    <dataValidation type="list" allowBlank="1" showInputMessage="1" showErrorMessage="1" sqref="B55" xr:uid="{95F9EB9E-6071-4719-96B9-C87FE6ADBCDE}">
      <formula1>"AutoWithL,AutoWithμL,User"</formula1>
    </dataValidation>
    <dataValidation type="list" allowBlank="1" showInputMessage="1" showErrorMessage="1" sqref="B58" xr:uid="{9399CF74-7E27-40E4-B7CC-1C2B06BE67B0}">
      <formula1>"OnlyMomentPlane,BothPlanes"</formula1>
    </dataValidation>
    <dataValidation type="list" allowBlank="1" showInputMessage="1" showErrorMessage="1" sqref="B59" xr:uid="{EC540CE4-9001-4E87-85A9-CF61D8DB2AF9}">
      <formula1>"Auto,PhiL2"</formula1>
    </dataValidation>
    <dataValidation type="list" allowBlank="1" showInputMessage="1" showErrorMessage="1" sqref="B23" xr:uid="{2F5ED377-F8B7-4C8B-91A9-495AABCE4FDE}">
      <formula1>"Newton,Secant"</formula1>
    </dataValidation>
    <dataValidation type="list" allowBlank="1" showInputMessage="1" showErrorMessage="1" sqref="B34 B72" xr:uid="{C4EBC518-FAA2-44DC-9F41-09292515EF3C}">
      <formula1>"Auto,UltimateStrain,LoadMultiplier"</formula1>
    </dataValidation>
    <dataValidation type="list" allowBlank="1" showInputMessage="1" showErrorMessage="1" sqref="B40" xr:uid="{60D992D4-468A-4CAB-BB27-9B5483416D54}">
      <formula1>"Bisection,Brent,Secant"</formula1>
    </dataValidation>
    <dataValidation type="list" allowBlank="1" showInputMessage="1" showErrorMessage="1" sqref="B88" xr:uid="{664A1D07-FA07-4EC5-A1F9-B7343A3CCC4C}">
      <formula1>"Max,Min,Average"</formula1>
    </dataValidation>
    <dataValidation type="list" allowBlank="1" showInputMessage="1" showErrorMessage="1" sqref="B89" xr:uid="{6A957D39-A8B8-4FB1-A885-CC4ADDA04736}">
      <formula1>"3d,5d,6d"</formula1>
    </dataValidation>
    <dataValidation type="list" allowBlank="1" showInputMessage="1" showErrorMessage="1" sqref="B90" xr:uid="{8E704066-2559-4856-8D88-0D4A1221CE76}">
      <formula1>"Periodic,Smooth"</formula1>
    </dataValidation>
    <dataValidation type="list" allowBlank="1" showInputMessage="1" showErrorMessage="1" sqref="B79" xr:uid="{514225D3-7BE0-42AD-9102-4A045559A00C}">
      <formula1>"Auto,User"</formula1>
    </dataValidation>
    <dataValidation type="list" allowBlank="1" showInputMessage="1" showErrorMessage="1" sqref="B81" xr:uid="{6767622F-9A03-4C77-9865-FCE083C1A1D8}">
      <formula1>"User,Auto,AlwaysCalc"</formula1>
    </dataValidation>
    <dataValidation type="list" allowBlank="1" showInputMessage="1" showErrorMessage="1" sqref="B82" xr:uid="{C75BDB88-AFDB-4D3A-A4F2-EF7384FDE724}">
      <formula1>"AllSelected,TensionOnly"</formula1>
    </dataValidation>
    <dataValidation type="list" allowBlank="1" showInputMessage="1" showErrorMessage="1" sqref="B75" xr:uid="{C8B33F97-1B58-4B1A-B12A-FA759C0F8B78}">
      <formula1>"Effective,FullTension"</formula1>
    </dataValidation>
    <dataValidation type="list" allowBlank="1" showInputMessage="1" showErrorMessage="1" sqref="B76" xr:uid="{591C1BA8-A6B5-40A2-BC60-5247D78C6E35}">
      <formula1>"NearestContour,GlobalExtreme"</formula1>
    </dataValidation>
    <dataValidation type="list" allowBlank="1" showInputMessage="1" showErrorMessage="1" sqref="B128 B103" xr:uid="{AFEF2C96-4EA7-43E9-9B87-C1F9A97E0456}">
      <formula1>"Transformed,Concrete,None"</formula1>
    </dataValidation>
    <dataValidation type="list" allowBlank="1" showInputMessage="1" showErrorMessage="1" sqref="B134" xr:uid="{86F886DD-53CF-4762-9237-0076D86B0273}">
      <formula1>"Separate,Common"</formula1>
    </dataValidation>
    <dataValidation type="list" allowBlank="1" showInputMessage="1" showErrorMessage="1" sqref="J47 K47 L47 M47 J49 K49 L49 M49 J54 K54 L54 M54 J59 K59 L59 M59" xr:uid="{1517E535-8BD6-40F9-847C-F376353E2126}">
      <formula1>"ULS(I),SLS(II)"</formula1>
    </dataValidation>
    <dataValidation type="list" allowBlank="1" showInputMessage="1" showErrorMessage="1" sqref="J50 K50 L50 M50 J52 K52 L52 M52 J55 K55 L55 M55 J60 K60 L60 M60 J57 K57 L57 M57 J62 K62 L62 M62" xr:uid="{3138C6ED-9EC4-4C55-B7DB-566DCE8F995D}">
      <formula1>"TwoLine,ThreeLine"</formula1>
    </dataValidation>
    <dataValidation type="list" allowBlank="1" showInputMessage="1" showErrorMessage="1" sqref="J51 K51 L51 M51" xr:uid="{6274D1A4-3A9C-4438-B90C-5889CF63CE47}">
      <formula1>"Ignore,UseDiagram"</formula1>
    </dataValidation>
    <dataValidation type="list" allowBlank="1" showInputMessage="1" showErrorMessage="1" sqref="J64 K64 L64 M64" xr:uid="{DEFA9CBA-4E0D-40FF-94A0-D20C7AB3FBF1}">
      <formula1>"StrengthState,CapacityState,PreCrackState,PostCrackState,CrackedState"</formula1>
    </dataValidation>
    <dataValidation type="list" allowBlank="1" showInputMessage="1" showErrorMessage="1" sqref="J65 K65 L65 M65" xr:uid="{7CD8ED36-E17B-40DB-A953-0C57B0C29BA3}">
      <formula1>"Stress,Strain"</formula1>
    </dataValidation>
    <dataValidation type="list" allowBlank="1" showInputMessage="1" showErrorMessage="1" sqref="I72 J72" xr:uid="{59AF6262-891D-4551-8247-8A2DD5235A39}">
      <formula1>"Outside,Inside"</formula1>
    </dataValidation>
    <dataValidation type="list" allowBlank="1" showInputMessage="1" showErrorMessage="1" sqref="I77 J77" xr:uid="{D823CA1E-55CC-45E5-B4A5-89629AAEC5B1}">
      <formula1>"mm,pt"</formula1>
    </dataValidation>
    <dataValidation type="list" allowBlank="1" showInputMessage="1" showErrorMessage="1" sqref="J80" xr:uid="{FAADE436-2435-47B7-90B3-991F60F41F0C}">
      <formula1>"Triangle,Stealth,Diamond,Oval,Open"</formula1>
    </dataValidation>
    <dataValidation type="list" allowBlank="1" showInputMessage="1" showErrorMessage="1" sqref="J81" xr:uid="{8D384223-413A-4277-B5A5-501C059C7822}">
      <formula1>"Small,Medium,Wide"</formula1>
    </dataValidation>
    <dataValidation type="list" allowBlank="1" showInputMessage="1" showErrorMessage="1" sqref="T4 T5 T6 T7 T8 T9 T10 T11 T12 T13 T14 T15 T16 T17 T18 T19 T20 T21 T22 T23 T24 T25 T26 T27 T28 T29 T30 T31 T32 T33" xr:uid="{73A685D9-9E25-4743-A2BF-875F1EF2EC9B}">
      <formula1>"Auto,λ*Mx,λ*My,λ*Mxy,λ*N,λ*NMxy"</formula1>
    </dataValidation>
    <dataValidation type="list" allowBlank="1" showInputMessage="1" showErrorMessage="1" sqref="B13" xr:uid="{D78282C8-AD7A-474E-B2DA-5AABF476B388}">
      <formula1>"Generated,AutoCAD"</formula1>
    </dataValidation>
    <dataValidation type="list" allowBlank="1" showInputMessage="1" showErrorMessage="1" sqref="B106" xr:uid="{5D011160-15F0-4776-BA95-A47985C872CD}">
      <formula1>"Region,Polyline"</formula1>
    </dataValidation>
    <dataValidation type="list" allowBlank="1" showInputMessage="1" showErrorMessage="1" sqref="B108" xr:uid="{F9F32E34-44CD-4851-8C69-4EA322EF0209}">
      <formula1>"ValuesOnly,NamesAndValues"</formula1>
    </dataValidation>
  </dataValidations>
  <hyperlinks>
    <hyperlink ref="E5" location="'Справка'!A781" display="Подробнее" xr:uid="{DB090551-667C-415D-B8C6-096B4A1783DD}"/>
    <hyperlink ref="E6" location="'Справка'!A790" display="Подробнее" xr:uid="{F1E37ABD-4EDE-4E4D-9561-9C844C6F22DB}"/>
    <hyperlink ref="E7" location="'Справка'!A797" display="Подробнее" xr:uid="{545D8B1C-5320-4CF5-B97F-CAE9280A75CF}"/>
    <hyperlink ref="E8" location="'Справка'!A807" display="Подробнее" xr:uid="{6C6A1171-3BE9-4ADF-9565-DD6EE85B8060}"/>
    <hyperlink ref="E9" location="'Справка'!A815" display="Подробнее" xr:uid="{4B6DEEBB-C097-4789-B7EA-F9241732FFBA}"/>
    <hyperlink ref="E10" location="'Справка'!A822" display="Подробнее" xr:uid="{A6BDB640-C46C-49D1-89D0-0CEE5EFD86A0}"/>
    <hyperlink ref="E13" location="'Справка'!A832" display="Подробнее" xr:uid="{919226DC-B794-497F-93D7-8E0DFE32E9B6}"/>
    <hyperlink ref="E14" location="'Справка'!A841" display="Подробнее" xr:uid="{324E45C1-4C7F-4B75-A32D-CE7A5F7179C3}"/>
    <hyperlink ref="E15" location="'Справка'!A848" display="Подробнее" xr:uid="{D9FF7E4E-7A41-4C8C-A710-2E065BB41C8A}"/>
    <hyperlink ref="E16" location="'Справка'!A858" display="Подробнее" xr:uid="{C9A3CD4F-8C35-4F0B-8CDF-2B5F1B5CCB52}"/>
    <hyperlink ref="E17" location="'Справка'!A868" display="Подробнее" xr:uid="{BD43013B-4D13-489E-9669-24D98CE2AC4D}"/>
    <hyperlink ref="E18" location="'Справка'!A879" display="Подробнее" xr:uid="{8E6CADC8-75D0-4444-9C06-5558EBAA2B99}"/>
    <hyperlink ref="E19" location="'Справка'!A888" display="Подробнее" xr:uid="{9BBC7958-2C2A-4D96-8EE0-936BB6857A42}"/>
    <hyperlink ref="E23" location="'Справка'!A897" display="Подробнее" xr:uid="{9B685E4F-2F28-44F0-9225-C49DBDDF781D}"/>
    <hyperlink ref="E24" location="'Справка'!A904" display="Подробнее" xr:uid="{8F24228D-4757-441F-8F0E-AC8B1D921CC3}"/>
    <hyperlink ref="E25" location="'Справка'!A911" display="Подробнее" xr:uid="{3E73A91B-7912-48E4-8C7C-3B232EB41EA5}"/>
    <hyperlink ref="E26" location="'Справка'!A917" display="Подробнее" xr:uid="{1796880D-583E-4EB9-BB24-CADA173A075A}"/>
    <hyperlink ref="E27" location="'Справка'!A923" display="Подробнее" xr:uid="{1B8AB5C7-67B2-41E9-BA1C-C0575AD01EA4}"/>
    <hyperlink ref="E28" location="'Справка'!A929" display="Подробнее" xr:uid="{7DF0AA1C-69E1-4F2D-AD9D-5BEB0C00E10B}"/>
    <hyperlink ref="E30" location="'Справка'!A935" display="Подробнее" xr:uid="{5FC7F79B-3CCD-4481-BA4D-B0E0BD5E7F4E}"/>
    <hyperlink ref="E34" location="'Справка'!A941" display="Подробнее" xr:uid="{B5F2D72E-EDF6-4B71-B1A8-DA57BC08C5C1}"/>
    <hyperlink ref="E35" location="'Справка'!A949" display="Подробнее" xr:uid="{71612038-9DAF-49B1-9DB0-AD73C1F2D341}"/>
    <hyperlink ref="E37" location="'Справка'!A959" display="Подробнее" xr:uid="{1FEB7725-DFDE-49A8-A6B6-05AF1801F8F1}"/>
    <hyperlink ref="E39" location="'Справка'!A967" display="Подробнее" xr:uid="{BCA1DC97-CAF0-4D2C-9C4C-544FC228FEC5}"/>
    <hyperlink ref="E40" location="'Справка'!A975" display="Подробнее" xr:uid="{7E713C5F-F26A-49DC-BED6-B323F3F04868}"/>
    <hyperlink ref="E41" location="'Справка'!A982" display="Подробнее" xr:uid="{B17CB5F1-3176-465A-91A5-FCF5183B78A3}"/>
    <hyperlink ref="E42" location="'Справка'!A990" display="Подробнее" xr:uid="{1678A9F9-CFAC-4930-AF9C-DD3BE82862D5}"/>
    <hyperlink ref="E43" location="'Справка'!A998" display="Подробнее" xr:uid="{70DA74AF-55EC-463E-A442-07BD8B9245AE}"/>
    <hyperlink ref="E44" location="'Справка'!A1010" display="Подробнее" xr:uid="{37EB333B-8304-48B3-A10B-8CE6CAD8079B}"/>
    <hyperlink ref="E48" location="'Справка'!A1022" display="Подробнее" xr:uid="{4B935377-E2B0-47DF-A357-84A4759B0166}"/>
    <hyperlink ref="E49" location="'Справка'!A1030" display="Подробнее" xr:uid="{84096B5D-2A75-4CA6-B152-B77961B67AA2}"/>
    <hyperlink ref="E50" location="'Справка'!A1039" display="Подробнее" xr:uid="{70F6575B-892C-4FB6-AF43-B3CC1F478310}"/>
    <hyperlink ref="E51" location="'Справка'!A1049" display="Подробнее" xr:uid="{68E3C07A-D4EE-4FAB-A291-1CE6EADE8DBE}"/>
    <hyperlink ref="E52" location="'Справка'!A1059" display="Подробнее" xr:uid="{AE8DD166-608D-4B2B-9461-CE5E0DE65349}"/>
    <hyperlink ref="E53" location="'Справка'!A1067" display="Подробнее" xr:uid="{DD11FF28-6B4C-4C36-8C92-1F0773C48957}"/>
    <hyperlink ref="E54" location="'Справка'!A1076" display="Подробнее" xr:uid="{7F7CE05B-DDD5-4E30-A8CD-5ECB73196149}"/>
    <hyperlink ref="E55" location="'Справка'!A1085" display="Подробнее" xr:uid="{95206066-3256-4D39-AD7E-BDF111B7262C}"/>
    <hyperlink ref="E56" location="'Справка'!A1093" display="Подробнее" xr:uid="{239C64B2-3E15-44A2-9FBC-C9FFAE3CAA77}"/>
    <hyperlink ref="E57" location="'Справка'!A1103" display="Подробнее" xr:uid="{F62632D1-20B8-4C19-A56E-E596FFEBBF9E}"/>
    <hyperlink ref="E58" location="'Справка'!A1113" display="Подробнее" xr:uid="{0F74CF88-D3BA-4441-A6EE-A18CD6F2DA2A}"/>
    <hyperlink ref="E59" location="'Справка'!A1120" display="Подробнее" xr:uid="{374F4F8A-3E63-47F8-BD5C-EAD25E58902E}"/>
    <hyperlink ref="E61" location="'Справка'!A1131" display="Подробнее" xr:uid="{44362297-AAB6-4405-BBAD-EB6E38F22A79}"/>
    <hyperlink ref="E62" location="'Справка'!A1136" display="Подробнее" xr:uid="{316C7318-F670-4317-A304-01599FD5E7D8}"/>
    <hyperlink ref="E63" location="'Справка'!A1141" display="Подробнее" xr:uid="{7F50102C-BF8E-48C4-9650-718CC600BBEB}"/>
    <hyperlink ref="E65" location="'Справка'!A1146" display="Подробнее" xr:uid="{785F0BA8-6414-48E7-813F-5E2D5AB7791A}"/>
    <hyperlink ref="E66" location="'Справка'!A1151" display="Подробнее" xr:uid="{181DF903-D6C4-4CD8-91FA-DAD7ECC71722}"/>
    <hyperlink ref="E70" location="'Справка'!A1156" display="Подробнее" xr:uid="{3F682394-C28E-4FED-926B-AB524127CEAC}"/>
    <hyperlink ref="E71" location="'Справка'!A1161" display="Подробнее" xr:uid="{FCB65438-9F5A-4CDB-BD2A-F3EBADE4F81C}"/>
    <hyperlink ref="E72" location="'Справка'!A1170" display="Подробнее" xr:uid="{F85A6403-3EC7-4B7C-8DFA-AF00E5223121}"/>
    <hyperlink ref="E73" location="'Справка'!A1177" display="Подробнее" xr:uid="{F0AD842B-032B-4C17-9537-2235C026EEBD}"/>
    <hyperlink ref="E75" location="'Справка'!A1183" display="Подробнее" xr:uid="{A5AFD8ED-7566-469A-9F85-345C10B331E9}"/>
    <hyperlink ref="E76" location="'Справка'!A1191" display="Подробнее" xr:uid="{36523BFC-B687-4B1E-B60A-8CA41E980167}"/>
    <hyperlink ref="E77" location="'Справка'!A1197" display="Подробнее" xr:uid="{F7151E70-59D7-4099-A6FF-B39D9CC63EB6}"/>
    <hyperlink ref="E78" location="'Справка'!A1202" display="Подробнее" xr:uid="{877D25A6-852C-4F3F-ADFA-28DB9BE3E33E}"/>
    <hyperlink ref="E79" location="'Справка'!A1207" display="Подробнее" xr:uid="{DF6E82F6-05E2-4407-857D-5B8FCC7D0E5E}"/>
    <hyperlink ref="E80" location="'Справка'!A1213" display="Подробнее" xr:uid="{D65AEBDE-BDF7-4A9F-BDF9-38BD653D22AE}"/>
    <hyperlink ref="E81" location="'Справка'!A1218" display="Подробнее" xr:uid="{6CD3B1E5-4E2E-49F3-B909-5A45DF34C0F9}"/>
    <hyperlink ref="E82" location="'Справка'!A1226" display="Подробнее" xr:uid="{1AA36D3F-076D-4A72-A75A-19EE6A8413A6}"/>
    <hyperlink ref="E83" location="'Справка'!A1232" display="Подробнее" xr:uid="{CD372DD5-27A8-44BB-A83C-42368F7E3DE4}"/>
    <hyperlink ref="E85" location="'Справка'!A1238" display="Подробнее" xr:uid="{B0F3DB55-1C10-481B-A062-0D5FBBD1CF51}"/>
    <hyperlink ref="E86" location="'Справка'!A1243" display="Подробнее" xr:uid="{21D2282F-9EBE-4222-891B-D96141D771A7}"/>
    <hyperlink ref="E87" location="'Справка'!A1248" display="Подробнее" xr:uid="{89A18E74-4793-40F3-8A8B-2C7D177EA0CC}"/>
    <hyperlink ref="E88" location="'Справка'!A1253" display="Подробнее" xr:uid="{F0D25C0F-6D4C-40AB-AAAD-86F375264358}"/>
    <hyperlink ref="E89" location="'Справка'!A1258" display="Подробнее" xr:uid="{D8679ECC-D5FC-48B8-BD4E-889A5FB239E0}"/>
    <hyperlink ref="E90" location="'Справка'!A1263" display="Подробнее" xr:uid="{F6BE32C9-055F-4FBF-878E-DBC299BB6EA1}"/>
    <hyperlink ref="E94" location="'Справка'!A1268" display="Подробнее" xr:uid="{ECE6A96A-DEBC-4757-B0D6-AA46C350BD9B}"/>
    <hyperlink ref="E95" location="'Справка'!A1278" display="Подробнее" xr:uid="{0C747F82-FEF2-448F-AB5D-3405366288DF}"/>
    <hyperlink ref="E96" location="'Справка'!A1284" display="Подробнее" xr:uid="{9318871E-1ABB-4511-BC00-D11B8890B407}"/>
    <hyperlink ref="E97" location="'Справка'!A1290" display="Подробнее" xr:uid="{300AE7D3-97E4-4571-B7AC-828A0A08B5C7}"/>
    <hyperlink ref="E99" location="'Справка'!A1296" display="Подробнее" xr:uid="{0654902C-FF40-4F73-8401-044AAE797113}"/>
    <hyperlink ref="E101" location="'Справка'!A1305" display="Подробнее" xr:uid="{92189393-5129-46A0-84E6-D3439F2D64DD}"/>
    <hyperlink ref="E102" location="'Справка'!A1314" display="Подробнее" xr:uid="{60E425BC-F2F5-42C8-880F-152A3D84D324}"/>
    <hyperlink ref="E103" location="'Справка'!A1321" display="Подробнее" xr:uid="{1ABF6DC4-76F4-4119-B350-5380415C95BA}"/>
    <hyperlink ref="E104" location="'Справка'!A1329" display="Подробнее" xr:uid="{09D7F088-6A1C-42C6-A33E-6F6158B891D3}"/>
    <hyperlink ref="E105" location="'Справка'!A1336" display="Подробнее" xr:uid="{C0F90CC4-6E57-451F-9B50-C1EAD3E7A288}"/>
    <hyperlink ref="E106" location="'Справка'!A1344" display="Подробнее" xr:uid="{B34C5207-97B5-4A99-9F0E-7CEFC0C17F9C}"/>
    <hyperlink ref="E107" location="'Справка'!A1351" display="Подробнее" xr:uid="{6BFE0320-A2A4-41F3-9867-7D53D5582FE4}"/>
    <hyperlink ref="E108" location="'Справка'!A1358" display="Подробнее" xr:uid="{3F7CB2B4-A6CD-48E5-87C3-576BAD4A0D3B}"/>
    <hyperlink ref="E109" location="'Справка'!A1365" display="Подробнее" xr:uid="{8E7B1A8B-43F1-4EFD-B952-9BDD70B3C657}"/>
    <hyperlink ref="E110" location="'Справка'!A1370" display="Подробнее" xr:uid="{EE3665B8-03D1-43B8-981F-4D84C93B44E4}"/>
    <hyperlink ref="E111" location="'Справка'!A1379" display="Подробнее" xr:uid="{3AB4561E-7DDA-452D-B4EE-EC2159233CA0}"/>
    <hyperlink ref="E112" location="'Справка'!A1388" display="Подробнее" xr:uid="{D4CD12CC-A3CE-4653-813C-8F5CC9EAF2D1}"/>
    <hyperlink ref="E113" location="'Справка'!A1397" display="Подробнее" xr:uid="{469CFD4A-7EDB-452B-B291-8AB5BE971ABA}"/>
    <hyperlink ref="E114" location="'Справка'!A1406" display="Подробнее" xr:uid="{B7EFDBB6-E819-4EA6-BB47-10766853ABF1}"/>
    <hyperlink ref="E115" location="'Справка'!A1412" display="Подробнее" xr:uid="{1312F043-1E36-4265-A96A-F3A1F1A9A7F9}"/>
    <hyperlink ref="E116" location="'Справка'!A1418" display="Подробнее" xr:uid="{04DA6CF5-1A25-4031-8DD2-5C9389C9C6DB}"/>
    <hyperlink ref="E117" location="'Справка'!A1424" display="Подробнее" xr:uid="{FFB0BFD8-B622-4651-91D7-B39B0E10CF88}"/>
    <hyperlink ref="E118" location="'Справка'!A1430" display="Подробнее" xr:uid="{1BC3A575-3BB2-409B-8EB1-0EC84DDE3D68}"/>
    <hyperlink ref="E121" location="'Справка'!A1436" display="Подробнее" xr:uid="{AA407376-6E44-4853-A637-130E922EE5EC}"/>
    <hyperlink ref="E122" location="'Справка'!A1442" display="Подробнее" xr:uid="{8EFFC204-5347-41BC-8281-F7036EE1D925}"/>
    <hyperlink ref="E123" location="'Справка'!A1450" display="Подробнее" xr:uid="{16DF67E9-44F3-4BCC-8BCE-495D06D70D1E}"/>
    <hyperlink ref="E124" location="'Справка'!A1457" display="Подробнее" xr:uid="{F5C466A5-3DA1-425D-B120-940471CF2121}"/>
    <hyperlink ref="E125" location="'Справка'!A1463" display="Подробнее" xr:uid="{D3C85F15-7711-47CE-A226-A46F37A53E7C}"/>
    <hyperlink ref="E126" location="'Справка'!A1470" display="Подробнее" xr:uid="{F55901D9-3F54-4F30-8284-E0ECED1EE5ED}"/>
    <hyperlink ref="E127" location="'Справка'!A1477" display="Подробнее" xr:uid="{F7DD7326-E554-4A14-B991-188D3B37AC4D}"/>
    <hyperlink ref="E128" location="'Справка'!A1484" display="Подробнее" xr:uid="{531645E8-CAA9-4460-9111-2B0C4AECE4E4}"/>
    <hyperlink ref="E129" location="'Справка'!A1492" display="Подробнее" xr:uid="{9B64037E-90A0-40D2-8C9F-ED962997B15C}"/>
    <hyperlink ref="E130" location="'Справка'!A1499" display="Подробнее" xr:uid="{30D451F9-C172-4DCE-92B1-BEE8519A9850}"/>
    <hyperlink ref="E131" location="'Справка'!A1505" display="Подробнее" xr:uid="{94D4859D-FAE7-4A79-8BB4-AE4F4B4D9830}"/>
    <hyperlink ref="E132" location="'Справка'!A1511" display="Подробнее" xr:uid="{DFB74457-17BF-4502-89FB-24B6AA67C403}"/>
    <hyperlink ref="E133" location="'Справка'!A1517" display="Подробнее" xr:uid="{31D8873E-09C7-4A40-AC27-322A509275E1}"/>
    <hyperlink ref="E134" location="'Справка'!A1524" display="Подробнее" xr:uid="{956DC14B-9ADD-4D32-945D-F30B5221E7AB}"/>
    <hyperlink ref="E135" location="'Справка'!A1530" display="Подробнее" xr:uid="{02472146-46AB-43BD-B792-5F13A1A9ABE2}"/>
    <hyperlink ref="E136" location="'Справка'!A1537" display="Подробнее" xr:uid="{B828B0CE-842F-4A74-AC07-E7039C8B4079}"/>
    <hyperlink ref="E137" location="'Справка'!A1544" display="Подробнее" xr:uid="{349FBBDD-C12F-4C75-B4F4-792D12DB80D0}"/>
    <hyperlink ref="E138" location="'Справка'!A1551" display="Подробнее" xr:uid="{580F48B8-801B-4171-9BE2-F392823A17F7}"/>
    <hyperlink ref="M19" location="'Справка'!A1686" display="Подробнее" xr:uid="{99D3CF1A-ECE6-4BEA-B00E-E41D88FA866F}"/>
    <hyperlink ref="M20" location="'Справка'!A1692" display="Подробнее" xr:uid="{0D8BDB5A-0DA4-4975-947E-1E4CD3E19C94}"/>
    <hyperlink ref="M21" location="'Справка'!A1698" display="Подробнее" xr:uid="{D78E0F33-6981-438A-8A72-E57FAD06386E}"/>
    <hyperlink ref="M22" location="'Справка'!A1704" display="Подробнее" xr:uid="{66CF10B7-7040-4F76-8D88-CC0492D35D01}"/>
    <hyperlink ref="M23" location="'Справка'!A1710" display="Подробнее" xr:uid="{61AAC2C6-C842-4A07-8FF6-AAFCA6C86681}"/>
    <hyperlink ref="M27" location="'Справка'!A1640" display="Подробнее" xr:uid="{46B75A6A-6384-42D4-859B-339999FA718F}"/>
    <hyperlink ref="M28" location="'Справка'!A1646" display="Подробнее" xr:uid="{6CA8A5EA-2C11-4260-B93F-237A21A7644B}"/>
    <hyperlink ref="M29" location="'Справка'!A1652" display="Подробнее" xr:uid="{A3EEEF72-B02F-4273-9356-1290C55039E1}"/>
    <hyperlink ref="M30" location="'Справка'!A1659" display="Подробнее" xr:uid="{C86ECDCC-0D36-49B3-810A-2FCAA1B5F14F}"/>
    <hyperlink ref="M31" location="'Справка'!A1665" display="Подробнее" xr:uid="{88447D36-32BF-4849-8AF6-0E6147773F02}"/>
    <hyperlink ref="M32" location="'Справка'!A1672" display="Подробнее" xr:uid="{73BE6144-ED38-4EC3-9D36-1BAB58E294C7}"/>
    <hyperlink ref="M33" location="'Справка'!A1679" display="Подробнее" xr:uid="{235AAF14-19A0-4839-A63F-C6DCC11892DE}"/>
    <hyperlink ref="M71" location="'Справка'!A1558" display="Подробнее" xr:uid="{9196D180-16A6-4CE3-B11A-C3955872C6D8}"/>
    <hyperlink ref="M72" location="'Справка'!A1563" display="Подробнее" xr:uid="{CD11142A-6E0F-4A9F-9112-95F010C08B2E}"/>
    <hyperlink ref="M73" location="'Справка'!A1568" display="Подробнее" xr:uid="{98B9DA54-8573-418E-81BD-B54EE8C89A2F}"/>
    <hyperlink ref="M74" location="'Справка'!A1577" display="Подробнее" xr:uid="{5A78E810-2016-41B5-8762-D7E3509AD7BB}"/>
    <hyperlink ref="M75" location="'Справка'!A1582" display="Подробнее" xr:uid="{8015CA6B-E0B9-4060-88FC-96C8EF727C64}"/>
    <hyperlink ref="M76" location="'Справка'!A1587" display="Подробнее" xr:uid="{581F0461-29EA-4065-8BD2-5B10E12BFEC8}"/>
    <hyperlink ref="M77" location="'Справка'!A1592" display="Подробнее" xr:uid="{EC37AB4E-6CB3-4F0C-A3A2-D055CA9D7AE7}"/>
    <hyperlink ref="M78" location="'Справка'!A1601" display="Подробнее" xr:uid="{05CB08C8-1EAE-4713-B9CA-DB97EB794A57}"/>
    <hyperlink ref="M79" location="'Справка'!A1609" display="Подробнее" xr:uid="{2DD55A75-B02A-415D-BC5F-51D97155C665}"/>
    <hyperlink ref="M80" location="'Справка'!A1616" display="Подробнее" xr:uid="{2B025B6B-650C-41A8-87FC-B2AD82C21246}"/>
    <hyperlink ref="M81" location="'Справка'!A1621" display="Подробнее" xr:uid="{5348C272-171A-4C6F-B3D4-8595725653DE}"/>
    <hyperlink ref="M82" location="'Справка'!A1626" display="Подробнее" xr:uid="{0B4212F8-8BD4-4D4E-BACB-0AFEED0EB510}"/>
    <hyperlink ref="M83" location="'Справка'!A1631" display="Подробнее" xr:uid="{063A2EDF-850E-4B6D-986E-6857C21D0381}"/>
    <hyperlink ref="M84" location="'Справка'!A1636" display="Подробнее" xr:uid="{135164E7-68C1-4BF8-B4AE-45895BE7E74A}"/>
    <hyperlink ref="AI1" location="'Справка'!A726" display="Контрольные точки диаграмм (Подробнее)" xr:uid="{961F18C1-50FA-4AFC-9317-49FE6188D482}"/>
    <hyperlink ref="H2" location="'Справка'!A637" display="Единицы измерения (Подробнее)" xr:uid="{A497F3C7-323C-4E74-833E-2A4DC402DAB0}"/>
    <hyperlink ref="O2" location="'Справка'!A656" display="Сочетания нагрузок (Подробнее)" xr:uid="{B0988FA8-D9D6-4E2B-9731-3CDF5DFC3090}"/>
    <hyperlink ref="H11" location="'Справка'!A648" display="Система знаков (Подробнее)" xr:uid="{F10E4FF9-7D0E-48C7-8F5D-C07A26ACA1AB}"/>
    <hyperlink ref="H17" location="'Справка'!A704" display="Материал арматуры (Подробнее)" xr:uid="{DA47EECC-4E21-4302-82EC-63912A311E65}"/>
    <hyperlink ref="H25" location="'Справка'!A695" display="Материал бетона (Подробнее)" xr:uid="{8AA67DDC-CAD0-41B7-B25A-F9C498470B6B}"/>
    <hyperlink ref="H35" location="'Справка'!A712" display="Настройка расчетных профилей (Подробнее)" xr:uid="{43F967EA-1D50-4977-9459-9DF5FACA9334}"/>
    <hyperlink ref="P36" location="'Справка'!A680" display="Нагрузки для устойчивости (Подробнее)" xr:uid="{8D1DA768-F7C0-4506-9041-AA593490C0BF}"/>
    <hyperlink ref="AI58" location="'Справка'!A687" display="СП 35.13330.2011, таблица 7.21 (Подробнее)" xr:uid="{5BFCAAE7-00E8-4A87-8676-A8F9D308BD0A}"/>
    <hyperlink ref="H69" location="'Справка'!A732" display="Настройки оформления схемы (Подробнее)" xr:uid="{31E654A7-5AAB-4D32-9D93-E13CF257516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ED956-B3A8-4061-A71D-92AC16E94411}">
  <sheetPr codeName="Лист5">
    <pageSetUpPr fitToPage="1"/>
  </sheetPr>
  <dimension ref="A2:K130"/>
  <sheetViews>
    <sheetView tabSelected="1" workbookViewId="0"/>
  </sheetViews>
  <sheetFormatPr defaultRowHeight="15" customHeight="1" x14ac:dyDescent="0.2"/>
  <cols>
    <col min="1" max="11" width="17.7109375" style="115" customWidth="1"/>
    <col min="12" max="16384" width="9.140625" style="115"/>
  </cols>
  <sheetData>
    <row r="2" spans="1:11" ht="15" customHeight="1" x14ac:dyDescent="0.25">
      <c r="A2" s="122" t="s">
        <v>1747</v>
      </c>
      <c r="B2" s="123"/>
      <c r="C2" s="123"/>
      <c r="D2" s="123"/>
      <c r="E2" s="123"/>
      <c r="F2" s="123"/>
      <c r="G2" s="123"/>
      <c r="H2" s="123"/>
      <c r="I2" s="123"/>
      <c r="J2" s="123"/>
      <c r="K2" s="123"/>
    </row>
    <row r="3" spans="1:11" ht="15" customHeight="1" x14ac:dyDescent="0.2">
      <c r="A3" s="4" t="s">
        <v>1736</v>
      </c>
      <c r="B3" s="124" t="s">
        <v>487</v>
      </c>
      <c r="C3" s="124"/>
      <c r="D3" s="124"/>
      <c r="E3" s="124"/>
      <c r="F3" s="5"/>
      <c r="G3" s="5"/>
      <c r="H3" s="5"/>
      <c r="I3" s="5"/>
      <c r="J3" s="5"/>
      <c r="K3" s="5"/>
    </row>
    <row r="4" spans="1:11" ht="15" customHeight="1" x14ac:dyDescent="0.2">
      <c r="A4" s="6" t="s">
        <v>488</v>
      </c>
      <c r="B4" s="6" t="s">
        <v>1</v>
      </c>
      <c r="C4" s="6" t="s">
        <v>2</v>
      </c>
      <c r="D4" s="6" t="s">
        <v>3</v>
      </c>
      <c r="E4" s="7" t="s">
        <v>4</v>
      </c>
      <c r="F4" s="5"/>
      <c r="G4" s="5"/>
      <c r="H4" s="5"/>
      <c r="I4" s="5"/>
      <c r="J4" s="5"/>
      <c r="K4" s="5"/>
    </row>
    <row r="5" spans="1:11" ht="15" customHeight="1" x14ac:dyDescent="0.2">
      <c r="A5" s="8" t="s">
        <v>489</v>
      </c>
      <c r="B5" s="8" t="s">
        <v>490</v>
      </c>
      <c r="C5" s="8" t="s">
        <v>491</v>
      </c>
      <c r="D5" s="8" t="s">
        <v>492</v>
      </c>
      <c r="E5" s="9" t="s">
        <v>493</v>
      </c>
      <c r="F5" s="5"/>
      <c r="G5" s="5"/>
      <c r="H5" s="5"/>
      <c r="I5" s="5"/>
      <c r="J5" s="5"/>
      <c r="K5" s="5"/>
    </row>
    <row r="6" spans="1:11" ht="15" customHeight="1" x14ac:dyDescent="0.2">
      <c r="A6" s="5" t="s">
        <v>494</v>
      </c>
      <c r="B6" s="5" t="s">
        <v>495</v>
      </c>
      <c r="C6" s="47">
        <v>300</v>
      </c>
      <c r="D6" s="5" t="str">
        <f>INDEX(rngUnitSettings,MATCH("Length",INDEX(rngUnitSettings,,1),0),2)</f>
        <v>mm</v>
      </c>
      <c r="E6" s="10" t="s">
        <v>496</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497</v>
      </c>
      <c r="B8" s="124" t="s">
        <v>2561</v>
      </c>
      <c r="C8" s="124"/>
      <c r="D8" s="124"/>
      <c r="E8" s="124"/>
      <c r="F8" s="124"/>
      <c r="G8" s="124"/>
      <c r="H8" s="124"/>
      <c r="I8" s="5"/>
      <c r="J8" s="5"/>
      <c r="K8" s="5"/>
    </row>
    <row r="9" spans="1:11" ht="15" customHeight="1" x14ac:dyDescent="0.2">
      <c r="A9" s="6" t="s">
        <v>488</v>
      </c>
      <c r="B9" s="6" t="s">
        <v>498</v>
      </c>
      <c r="C9" s="6" t="s">
        <v>499</v>
      </c>
      <c r="D9" s="6" t="s">
        <v>495</v>
      </c>
      <c r="E9" s="6" t="s">
        <v>500</v>
      </c>
      <c r="F9" s="6" t="s">
        <v>501</v>
      </c>
      <c r="G9" s="6" t="s">
        <v>502</v>
      </c>
      <c r="H9" s="7" t="s">
        <v>4</v>
      </c>
      <c r="I9" s="5"/>
      <c r="J9" s="5"/>
      <c r="K9" s="5"/>
    </row>
    <row r="10" spans="1:11" ht="15" customHeight="1" x14ac:dyDescent="0.2">
      <c r="A10" s="8" t="s">
        <v>489</v>
      </c>
      <c r="B10" s="8" t="s">
        <v>490</v>
      </c>
      <c r="C10" s="8" t="s">
        <v>503</v>
      </c>
      <c r="D10" s="8" t="s">
        <v>504</v>
      </c>
      <c r="E10" s="8" t="s">
        <v>505</v>
      </c>
      <c r="F10" s="8" t="s">
        <v>506</v>
      </c>
      <c r="G10" s="8" t="s">
        <v>507</v>
      </c>
      <c r="H10" s="9" t="s">
        <v>493</v>
      </c>
      <c r="I10" s="5"/>
      <c r="J10" s="5"/>
      <c r="K10" s="5"/>
    </row>
    <row r="11" spans="1:11" ht="15" customHeight="1" x14ac:dyDescent="0.2">
      <c r="A11" s="11" t="s">
        <v>508</v>
      </c>
      <c r="B11" s="11" t="s">
        <v>509</v>
      </c>
      <c r="C11" s="11" t="str">
        <f>INDEX(rngUnitSettings,MATCH("Length",INDEX(rngUnitSettings,,1),0),2)</f>
        <v>mm</v>
      </c>
      <c r="D11" s="11" t="str">
        <f>INDEX(rngUnitSettings,MATCH("Length",INDEX(rngUnitSettings,,1),0),2)</f>
        <v>mm</v>
      </c>
      <c r="E11" s="11" t="s">
        <v>35</v>
      </c>
      <c r="F11" s="11" t="str">
        <f>INDEX(rngUnitSettings,MATCH("Length",INDEX(rngUnitSettings,,1),0),2)</f>
        <v>mm</v>
      </c>
      <c r="G11" s="11" t="str">
        <f>INDEX(rngUnitSettings,MATCH("Length",INDEX(rngUnitSettings,,1),0),2)</f>
        <v>mm</v>
      </c>
      <c r="H11" s="12"/>
      <c r="I11" s="5"/>
      <c r="J11" s="5"/>
      <c r="K11" s="5"/>
    </row>
    <row r="12" spans="1:11" ht="15" customHeight="1" x14ac:dyDescent="0.2">
      <c r="A12" s="5" t="s">
        <v>510</v>
      </c>
      <c r="B12" s="5" t="s">
        <v>511</v>
      </c>
      <c r="C12" s="47">
        <v>40</v>
      </c>
      <c r="D12" s="47">
        <v>32</v>
      </c>
      <c r="E12" s="47">
        <v>2</v>
      </c>
      <c r="F12" s="47">
        <v>80</v>
      </c>
      <c r="G12" s="47">
        <v>60</v>
      </c>
      <c r="H12" s="10" t="s">
        <v>2562</v>
      </c>
      <c r="I12" s="5"/>
      <c r="J12" s="5"/>
      <c r="K12" s="5"/>
    </row>
    <row r="13" spans="1:11" ht="15" customHeight="1" x14ac:dyDescent="0.2">
      <c r="A13" s="5"/>
      <c r="B13" s="5"/>
      <c r="C13" s="5"/>
      <c r="D13" s="5"/>
      <c r="E13" s="5"/>
      <c r="F13" s="5"/>
      <c r="G13" s="5"/>
      <c r="H13" s="5"/>
      <c r="I13" s="5"/>
      <c r="J13" s="5"/>
      <c r="K13" s="5"/>
    </row>
    <row r="14" spans="1:11" ht="15" customHeight="1" x14ac:dyDescent="0.2">
      <c r="A14" s="4" t="s">
        <v>512</v>
      </c>
      <c r="B14" s="124" t="s">
        <v>2563</v>
      </c>
      <c r="C14" s="124"/>
      <c r="D14" s="124"/>
      <c r="E14" s="124"/>
      <c r="F14" s="124"/>
      <c r="G14" s="124"/>
      <c r="H14" s="124"/>
      <c r="I14" s="124"/>
      <c r="J14" s="124"/>
      <c r="K14" s="124"/>
    </row>
    <row r="15" spans="1:11" ht="15" customHeight="1" x14ac:dyDescent="0.2">
      <c r="A15" s="6" t="s">
        <v>488</v>
      </c>
      <c r="B15" s="6" t="s">
        <v>498</v>
      </c>
      <c r="C15" s="6" t="s">
        <v>513</v>
      </c>
      <c r="D15" s="6" t="s">
        <v>514</v>
      </c>
      <c r="E15" s="6" t="s">
        <v>515</v>
      </c>
      <c r="F15" s="6" t="s">
        <v>516</v>
      </c>
      <c r="G15" s="6" t="s">
        <v>517</v>
      </c>
      <c r="H15" s="6" t="s">
        <v>518</v>
      </c>
      <c r="I15" s="6" t="s">
        <v>519</v>
      </c>
      <c r="J15" s="6" t="s">
        <v>520</v>
      </c>
      <c r="K15" s="7" t="s">
        <v>4</v>
      </c>
    </row>
    <row r="16" spans="1:11" ht="15" customHeight="1" x14ac:dyDescent="0.2">
      <c r="A16" s="8" t="s">
        <v>489</v>
      </c>
      <c r="B16" s="8" t="s">
        <v>490</v>
      </c>
      <c r="C16" s="8" t="s">
        <v>521</v>
      </c>
      <c r="D16" s="8" t="s">
        <v>522</v>
      </c>
      <c r="E16" s="8" t="s">
        <v>523</v>
      </c>
      <c r="F16" s="8" t="s">
        <v>524</v>
      </c>
      <c r="G16" s="8" t="s">
        <v>525</v>
      </c>
      <c r="H16" s="8" t="s">
        <v>526</v>
      </c>
      <c r="I16" s="8" t="s">
        <v>527</v>
      </c>
      <c r="J16" s="8" t="s">
        <v>528</v>
      </c>
      <c r="K16" s="9" t="s">
        <v>493</v>
      </c>
    </row>
    <row r="17" spans="1:11" ht="15" customHeight="1" x14ac:dyDescent="0.2">
      <c r="A17" s="11" t="s">
        <v>508</v>
      </c>
      <c r="B17" s="11" t="s">
        <v>509</v>
      </c>
      <c r="C17" s="11" t="str">
        <f>INDEX(rngUnitSettings,MATCH("Length",INDEX(rngUnitSettings,,1),0),2)</f>
        <v>mm</v>
      </c>
      <c r="D17" s="11" t="str">
        <f>INDEX(rngUnitSettings,MATCH("Length",INDEX(rngUnitSettings,,1),0),2)</f>
        <v>mm</v>
      </c>
      <c r="E17" s="11" t="s">
        <v>529</v>
      </c>
      <c r="F17" s="11" t="s">
        <v>529</v>
      </c>
      <c r="G17" s="11" t="str">
        <f>INDEX(rngUnitSettings,MATCH("Length",INDEX(rngUnitSettings,,1),0),2)</f>
        <v>mm</v>
      </c>
      <c r="H17" s="11" t="str">
        <f>INDEX(rngUnitSettings,MATCH("Length",INDEX(rngUnitSettings,,1),0),2)</f>
        <v>mm</v>
      </c>
      <c r="I17" s="11" t="s">
        <v>529</v>
      </c>
      <c r="J17" s="11" t="s">
        <v>529</v>
      </c>
      <c r="K17" s="12"/>
    </row>
    <row r="18" spans="1:11" ht="15" customHeight="1" x14ac:dyDescent="0.2">
      <c r="A18" s="5" t="s">
        <v>510</v>
      </c>
      <c r="B18" s="5" t="s">
        <v>511</v>
      </c>
      <c r="C18" s="47"/>
      <c r="D18" s="47">
        <v>0</v>
      </c>
      <c r="E18" s="47" t="s">
        <v>530</v>
      </c>
      <c r="F18" s="47" t="s">
        <v>531</v>
      </c>
      <c r="G18" s="47"/>
      <c r="H18" s="47">
        <v>0</v>
      </c>
      <c r="I18" s="47" t="s">
        <v>530</v>
      </c>
      <c r="J18" s="47" t="s">
        <v>531</v>
      </c>
      <c r="K18" s="10" t="s">
        <v>2564</v>
      </c>
    </row>
    <row r="21" spans="1:11" ht="15" customHeight="1" x14ac:dyDescent="0.25">
      <c r="A21" s="122" t="s">
        <v>1748</v>
      </c>
      <c r="B21" s="123"/>
      <c r="C21" s="123"/>
      <c r="D21" s="123"/>
      <c r="E21" s="123"/>
      <c r="F21" s="123"/>
      <c r="G21" s="123"/>
      <c r="H21" s="123"/>
      <c r="I21" s="123"/>
      <c r="J21" s="123"/>
      <c r="K21" s="123"/>
    </row>
    <row r="22" spans="1:11" ht="15" customHeight="1" x14ac:dyDescent="0.2">
      <c r="A22" s="4" t="s">
        <v>1736</v>
      </c>
      <c r="B22" s="124" t="s">
        <v>487</v>
      </c>
      <c r="C22" s="124"/>
      <c r="D22" s="124"/>
      <c r="E22" s="124"/>
      <c r="F22" s="5"/>
      <c r="G22" s="5"/>
      <c r="H22" s="5"/>
      <c r="I22" s="5"/>
      <c r="J22" s="5"/>
      <c r="K22" s="5"/>
    </row>
    <row r="23" spans="1:11" ht="15" customHeight="1" x14ac:dyDescent="0.2">
      <c r="A23" s="6" t="s">
        <v>488</v>
      </c>
      <c r="B23" s="6" t="s">
        <v>1</v>
      </c>
      <c r="C23" s="6" t="s">
        <v>2</v>
      </c>
      <c r="D23" s="6" t="s">
        <v>3</v>
      </c>
      <c r="E23" s="7" t="s">
        <v>4</v>
      </c>
      <c r="F23" s="5"/>
      <c r="G23" s="5"/>
      <c r="H23" s="5"/>
      <c r="I23" s="5"/>
      <c r="J23" s="5"/>
      <c r="K23" s="5"/>
    </row>
    <row r="24" spans="1:11" ht="15" customHeight="1" x14ac:dyDescent="0.2">
      <c r="A24" s="8" t="s">
        <v>489</v>
      </c>
      <c r="B24" s="8" t="s">
        <v>490</v>
      </c>
      <c r="C24" s="8" t="s">
        <v>491</v>
      </c>
      <c r="D24" s="8" t="s">
        <v>492</v>
      </c>
      <c r="E24" s="9" t="s">
        <v>493</v>
      </c>
      <c r="F24" s="5"/>
      <c r="G24" s="5"/>
      <c r="H24" s="5"/>
      <c r="I24" s="5"/>
      <c r="J24" s="5"/>
      <c r="K24" s="5"/>
    </row>
    <row r="25" spans="1:11" ht="15" customHeight="1" x14ac:dyDescent="0.2">
      <c r="A25" s="5" t="s">
        <v>533</v>
      </c>
      <c r="B25" s="5" t="s">
        <v>534</v>
      </c>
      <c r="C25" s="47" t="s">
        <v>535</v>
      </c>
      <c r="D25" s="5" t="s">
        <v>529</v>
      </c>
      <c r="E25" s="10" t="s">
        <v>536</v>
      </c>
      <c r="F25" s="5"/>
      <c r="G25" s="5"/>
      <c r="H25" s="5"/>
      <c r="I25" s="5"/>
      <c r="J25" s="5"/>
      <c r="K25" s="5"/>
    </row>
    <row r="26" spans="1:11" ht="15" customHeight="1" x14ac:dyDescent="0.2">
      <c r="A26" s="5" t="s">
        <v>537</v>
      </c>
      <c r="B26" s="5" t="s">
        <v>538</v>
      </c>
      <c r="C26" s="47">
        <v>550</v>
      </c>
      <c r="D26" s="5" t="str">
        <f>INDEX(rngUnitSettings,MATCH("Length",INDEX(rngUnitSettings,,1),0),2)</f>
        <v>mm</v>
      </c>
      <c r="E26" s="10" t="s">
        <v>539</v>
      </c>
      <c r="F26" s="5"/>
      <c r="G26" s="5"/>
      <c r="H26" s="5"/>
      <c r="I26" s="5"/>
      <c r="J26" s="5"/>
      <c r="K26" s="5"/>
    </row>
    <row r="27" spans="1:11" ht="15" customHeight="1" x14ac:dyDescent="0.2">
      <c r="A27" s="5" t="s">
        <v>540</v>
      </c>
      <c r="B27" s="5" t="s">
        <v>541</v>
      </c>
      <c r="C27" s="47">
        <v>250</v>
      </c>
      <c r="D27" s="5" t="str">
        <f>INDEX(rngUnitSettings,MATCH("Length",INDEX(rngUnitSettings,,1),0),2)</f>
        <v>mm</v>
      </c>
      <c r="E27" s="10" t="s">
        <v>542</v>
      </c>
      <c r="F27" s="5"/>
      <c r="G27" s="5"/>
      <c r="H27" s="5"/>
      <c r="I27" s="5"/>
      <c r="J27" s="5"/>
      <c r="K27" s="5"/>
    </row>
    <row r="28" spans="1:11" ht="15" customHeight="1" x14ac:dyDescent="0.2">
      <c r="A28" s="5" t="s">
        <v>543</v>
      </c>
      <c r="B28" s="5" t="s">
        <v>544</v>
      </c>
      <c r="C28" s="47">
        <v>250</v>
      </c>
      <c r="D28" s="5" t="str">
        <f>INDEX(rngUnitSettings,MATCH("Length",INDEX(rngUnitSettings,,1),0),2)</f>
        <v>mm</v>
      </c>
      <c r="E28" s="10" t="s">
        <v>545</v>
      </c>
      <c r="F28" s="5"/>
      <c r="G28" s="5"/>
      <c r="H28" s="5"/>
      <c r="I28" s="5"/>
      <c r="J28" s="5"/>
      <c r="K28" s="5"/>
    </row>
    <row r="29" spans="1:11" ht="15" customHeight="1" x14ac:dyDescent="0.2">
      <c r="A29" s="5" t="s">
        <v>546</v>
      </c>
      <c r="B29" s="5" t="s">
        <v>547</v>
      </c>
      <c r="C29" s="47">
        <v>600</v>
      </c>
      <c r="D29" s="5" t="str">
        <f>INDEX(rngUnitSettings,MATCH("Length",INDEX(rngUnitSettings,,1),0),2)</f>
        <v>mm</v>
      </c>
      <c r="E29" s="10" t="s">
        <v>548</v>
      </c>
      <c r="F29" s="5"/>
      <c r="G29" s="5"/>
      <c r="H29" s="5"/>
      <c r="I29" s="5"/>
      <c r="J29" s="5"/>
      <c r="K29" s="5"/>
    </row>
    <row r="30" spans="1:11" ht="15" customHeight="1" x14ac:dyDescent="0.2">
      <c r="A30" s="5" t="s">
        <v>549</v>
      </c>
      <c r="B30" s="5" t="s">
        <v>550</v>
      </c>
      <c r="C30" s="47">
        <v>0</v>
      </c>
      <c r="D30" s="5" t="str">
        <f>INDEX(rngUnitSettings,MATCH("Length",INDEX(rngUnitSettings,,1),0),2)</f>
        <v>mm</v>
      </c>
      <c r="E30" s="10" t="s">
        <v>551</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497</v>
      </c>
      <c r="B32" s="124" t="s">
        <v>2561</v>
      </c>
      <c r="C32" s="124"/>
      <c r="D32" s="124"/>
      <c r="E32" s="124"/>
      <c r="F32" s="124"/>
      <c r="G32" s="124"/>
      <c r="H32" s="124"/>
      <c r="I32" s="5"/>
      <c r="J32" s="5"/>
      <c r="K32" s="5"/>
    </row>
    <row r="33" spans="1:11" ht="15" customHeight="1" x14ac:dyDescent="0.2">
      <c r="A33" s="6" t="s">
        <v>488</v>
      </c>
      <c r="B33" s="6" t="s">
        <v>498</v>
      </c>
      <c r="C33" s="6" t="s">
        <v>499</v>
      </c>
      <c r="D33" s="6" t="s">
        <v>495</v>
      </c>
      <c r="E33" s="6" t="s">
        <v>500</v>
      </c>
      <c r="F33" s="6" t="s">
        <v>501</v>
      </c>
      <c r="G33" s="6" t="s">
        <v>502</v>
      </c>
      <c r="H33" s="7" t="s">
        <v>4</v>
      </c>
      <c r="I33" s="5"/>
      <c r="J33" s="5"/>
      <c r="K33" s="5"/>
    </row>
    <row r="34" spans="1:11" ht="15" customHeight="1" x14ac:dyDescent="0.2">
      <c r="A34" s="8" t="s">
        <v>489</v>
      </c>
      <c r="B34" s="8" t="s">
        <v>490</v>
      </c>
      <c r="C34" s="8" t="s">
        <v>503</v>
      </c>
      <c r="D34" s="8" t="s">
        <v>504</v>
      </c>
      <c r="E34" s="8" t="s">
        <v>505</v>
      </c>
      <c r="F34" s="8" t="s">
        <v>506</v>
      </c>
      <c r="G34" s="8" t="s">
        <v>507</v>
      </c>
      <c r="H34" s="9" t="s">
        <v>493</v>
      </c>
      <c r="I34" s="5"/>
      <c r="J34" s="5"/>
      <c r="K34" s="5"/>
    </row>
    <row r="35" spans="1:11" ht="15" customHeight="1" x14ac:dyDescent="0.2">
      <c r="A35" s="11" t="s">
        <v>508</v>
      </c>
      <c r="B35" s="11" t="s">
        <v>509</v>
      </c>
      <c r="C35" s="11" t="str">
        <f>INDEX(rngUnitSettings,MATCH("Length",INDEX(rngUnitSettings,,1),0),2)</f>
        <v>mm</v>
      </c>
      <c r="D35" s="11" t="str">
        <f>INDEX(rngUnitSettings,MATCH("Length",INDEX(rngUnitSettings,,1),0),2)</f>
        <v>mm</v>
      </c>
      <c r="E35" s="11" t="s">
        <v>35</v>
      </c>
      <c r="F35" s="11" t="str">
        <f>INDEX(rngUnitSettings,MATCH("Length",INDEX(rngUnitSettings,,1),0),2)</f>
        <v>mm</v>
      </c>
      <c r="G35" s="11" t="str">
        <f>INDEX(rngUnitSettings,MATCH("Length",INDEX(rngUnitSettings,,1),0),2)</f>
        <v>mm</v>
      </c>
      <c r="H35" s="12"/>
      <c r="I35" s="5"/>
      <c r="J35" s="5"/>
      <c r="K35" s="5"/>
    </row>
    <row r="36" spans="1:11" ht="15" customHeight="1" x14ac:dyDescent="0.2">
      <c r="A36" s="5" t="s">
        <v>552</v>
      </c>
      <c r="B36" s="5" t="s">
        <v>2565</v>
      </c>
      <c r="C36" s="47">
        <v>40</v>
      </c>
      <c r="D36" s="47">
        <v>32</v>
      </c>
      <c r="E36" s="47">
        <v>2</v>
      </c>
      <c r="F36" s="47">
        <v>80</v>
      </c>
      <c r="G36" s="47">
        <v>60</v>
      </c>
      <c r="H36" s="10" t="s">
        <v>2566</v>
      </c>
      <c r="I36" s="5"/>
      <c r="J36" s="5"/>
      <c r="K36" s="5"/>
    </row>
    <row r="37" spans="1:11" ht="15" customHeight="1" x14ac:dyDescent="0.2">
      <c r="A37" s="5" t="s">
        <v>553</v>
      </c>
      <c r="B37" s="5" t="s">
        <v>2567</v>
      </c>
      <c r="C37" s="47">
        <v>40</v>
      </c>
      <c r="D37" s="47">
        <v>32</v>
      </c>
      <c r="E37" s="47">
        <v>2</v>
      </c>
      <c r="F37" s="47">
        <v>80</v>
      </c>
      <c r="G37" s="47">
        <v>60</v>
      </c>
      <c r="H37" s="10" t="s">
        <v>2568</v>
      </c>
      <c r="I37" s="5"/>
      <c r="J37" s="5"/>
      <c r="K37" s="5"/>
    </row>
    <row r="38" spans="1:11" ht="15" customHeight="1" x14ac:dyDescent="0.2">
      <c r="A38" s="5" t="s">
        <v>554</v>
      </c>
      <c r="B38" s="5" t="s">
        <v>2569</v>
      </c>
      <c r="C38" s="47">
        <v>0</v>
      </c>
      <c r="D38" s="47"/>
      <c r="E38" s="47"/>
      <c r="F38" s="47">
        <v>80</v>
      </c>
      <c r="G38" s="47">
        <v>60</v>
      </c>
      <c r="H38" s="10" t="s">
        <v>2570</v>
      </c>
      <c r="I38" s="5"/>
      <c r="J38" s="5"/>
      <c r="K38" s="5"/>
    </row>
    <row r="39" spans="1:11" ht="15" customHeight="1" x14ac:dyDescent="0.2">
      <c r="A39" s="5" t="s">
        <v>555</v>
      </c>
      <c r="B39" s="5" t="s">
        <v>2571</v>
      </c>
      <c r="C39" s="47">
        <v>40</v>
      </c>
      <c r="D39" s="47">
        <v>32</v>
      </c>
      <c r="E39" s="47">
        <v>5</v>
      </c>
      <c r="F39" s="47">
        <v>80</v>
      </c>
      <c r="G39" s="47">
        <v>60</v>
      </c>
      <c r="H39" s="10" t="s">
        <v>2572</v>
      </c>
      <c r="I39" s="5"/>
      <c r="J39" s="5"/>
      <c r="K39" s="5"/>
    </row>
    <row r="40" spans="1:11" ht="15" customHeight="1" x14ac:dyDescent="0.2">
      <c r="A40" s="5" t="s">
        <v>2573</v>
      </c>
      <c r="B40" s="5" t="s">
        <v>2574</v>
      </c>
      <c r="C40" s="47">
        <v>40</v>
      </c>
      <c r="D40" s="47">
        <v>32</v>
      </c>
      <c r="E40" s="47">
        <v>5</v>
      </c>
      <c r="F40" s="47">
        <v>80</v>
      </c>
      <c r="G40" s="47">
        <v>60</v>
      </c>
      <c r="H40" s="10" t="s">
        <v>2575</v>
      </c>
      <c r="I40" s="5"/>
      <c r="J40" s="5"/>
      <c r="K40" s="5"/>
    </row>
    <row r="41" spans="1:11" ht="15" customHeight="1" x14ac:dyDescent="0.2">
      <c r="A41" s="5" t="s">
        <v>2576</v>
      </c>
      <c r="B41" s="5" t="s">
        <v>2577</v>
      </c>
      <c r="C41" s="47">
        <v>40</v>
      </c>
      <c r="D41" s="47">
        <v>32</v>
      </c>
      <c r="E41" s="47">
        <v>5</v>
      </c>
      <c r="F41" s="47">
        <v>80</v>
      </c>
      <c r="G41" s="47">
        <v>60</v>
      </c>
      <c r="H41" s="10" t="s">
        <v>2578</v>
      </c>
      <c r="I41" s="5"/>
      <c r="J41" s="5"/>
      <c r="K41" s="5"/>
    </row>
    <row r="42" spans="1:11" ht="15" customHeight="1" x14ac:dyDescent="0.2">
      <c r="A42" s="5" t="s">
        <v>2579</v>
      </c>
      <c r="B42" s="5" t="s">
        <v>2580</v>
      </c>
      <c r="C42" s="47">
        <v>40</v>
      </c>
      <c r="D42" s="47">
        <v>32</v>
      </c>
      <c r="E42" s="47">
        <v>2</v>
      </c>
      <c r="F42" s="47">
        <v>80</v>
      </c>
      <c r="G42" s="47">
        <v>60</v>
      </c>
      <c r="H42" s="10" t="s">
        <v>2581</v>
      </c>
      <c r="I42" s="5"/>
      <c r="J42" s="5"/>
      <c r="K42" s="5"/>
    </row>
    <row r="43" spans="1:11" ht="15" customHeight="1" x14ac:dyDescent="0.2">
      <c r="A43" s="5" t="s">
        <v>2582</v>
      </c>
      <c r="B43" s="5" t="s">
        <v>2583</v>
      </c>
      <c r="C43" s="47">
        <v>40</v>
      </c>
      <c r="D43" s="47">
        <v>32</v>
      </c>
      <c r="E43" s="47">
        <v>2</v>
      </c>
      <c r="F43" s="47">
        <v>80</v>
      </c>
      <c r="G43" s="47">
        <v>60</v>
      </c>
      <c r="H43" s="10" t="s">
        <v>2584</v>
      </c>
      <c r="I43" s="5"/>
      <c r="J43" s="5"/>
      <c r="K43" s="5"/>
    </row>
    <row r="44" spans="1:11" ht="15" customHeight="1" x14ac:dyDescent="0.2">
      <c r="A44" s="5"/>
      <c r="B44" s="5"/>
      <c r="C44" s="5"/>
      <c r="D44" s="5"/>
      <c r="E44" s="5"/>
      <c r="F44" s="5"/>
      <c r="G44" s="5"/>
      <c r="H44" s="5"/>
      <c r="I44" s="5"/>
      <c r="J44" s="5"/>
      <c r="K44" s="5"/>
    </row>
    <row r="45" spans="1:11" ht="15" customHeight="1" x14ac:dyDescent="0.2">
      <c r="A45" s="4" t="s">
        <v>512</v>
      </c>
      <c r="B45" s="124" t="s">
        <v>2563</v>
      </c>
      <c r="C45" s="124"/>
      <c r="D45" s="124"/>
      <c r="E45" s="124"/>
      <c r="F45" s="124"/>
      <c r="G45" s="124"/>
      <c r="H45" s="124"/>
      <c r="I45" s="124"/>
      <c r="J45" s="124"/>
      <c r="K45" s="124"/>
    </row>
    <row r="46" spans="1:11" ht="15" customHeight="1" x14ac:dyDescent="0.2">
      <c r="A46" s="6" t="s">
        <v>488</v>
      </c>
      <c r="B46" s="6" t="s">
        <v>498</v>
      </c>
      <c r="C46" s="6" t="s">
        <v>513</v>
      </c>
      <c r="D46" s="6" t="s">
        <v>514</v>
      </c>
      <c r="E46" s="6" t="s">
        <v>515</v>
      </c>
      <c r="F46" s="6" t="s">
        <v>516</v>
      </c>
      <c r="G46" s="6" t="s">
        <v>517</v>
      </c>
      <c r="H46" s="6" t="s">
        <v>518</v>
      </c>
      <c r="I46" s="6" t="s">
        <v>519</v>
      </c>
      <c r="J46" s="6" t="s">
        <v>520</v>
      </c>
      <c r="K46" s="7" t="s">
        <v>4</v>
      </c>
    </row>
    <row r="47" spans="1:11" ht="15" customHeight="1" x14ac:dyDescent="0.2">
      <c r="A47" s="8" t="s">
        <v>489</v>
      </c>
      <c r="B47" s="8" t="s">
        <v>490</v>
      </c>
      <c r="C47" s="8" t="s">
        <v>521</v>
      </c>
      <c r="D47" s="8" t="s">
        <v>522</v>
      </c>
      <c r="E47" s="8" t="s">
        <v>523</v>
      </c>
      <c r="F47" s="8" t="s">
        <v>524</v>
      </c>
      <c r="G47" s="8" t="s">
        <v>525</v>
      </c>
      <c r="H47" s="8" t="s">
        <v>526</v>
      </c>
      <c r="I47" s="8" t="s">
        <v>527</v>
      </c>
      <c r="J47" s="8" t="s">
        <v>528</v>
      </c>
      <c r="K47" s="9" t="s">
        <v>493</v>
      </c>
    </row>
    <row r="48" spans="1:11" ht="15" customHeight="1" x14ac:dyDescent="0.2">
      <c r="A48" s="11" t="s">
        <v>508</v>
      </c>
      <c r="B48" s="11" t="s">
        <v>509</v>
      </c>
      <c r="C48" s="11" t="str">
        <f>INDEX(rngUnitSettings,MATCH("Length",INDEX(rngUnitSettings,,1),0),2)</f>
        <v>mm</v>
      </c>
      <c r="D48" s="11" t="str">
        <f>INDEX(rngUnitSettings,MATCH("Length",INDEX(rngUnitSettings,,1),0),2)</f>
        <v>mm</v>
      </c>
      <c r="E48" s="11" t="s">
        <v>529</v>
      </c>
      <c r="F48" s="11" t="s">
        <v>529</v>
      </c>
      <c r="G48" s="11" t="str">
        <f>INDEX(rngUnitSettings,MATCH("Length",INDEX(rngUnitSettings,,1),0),2)</f>
        <v>mm</v>
      </c>
      <c r="H48" s="11" t="str">
        <f>INDEX(rngUnitSettings,MATCH("Length",INDEX(rngUnitSettings,,1),0),2)</f>
        <v>mm</v>
      </c>
      <c r="I48" s="11" t="s">
        <v>529</v>
      </c>
      <c r="J48" s="11" t="s">
        <v>529</v>
      </c>
      <c r="K48" s="12"/>
    </row>
    <row r="49" spans="1:11" ht="15" customHeight="1" x14ac:dyDescent="0.2">
      <c r="A49" s="5" t="s">
        <v>552</v>
      </c>
      <c r="B49" s="5" t="s">
        <v>2565</v>
      </c>
      <c r="C49" s="47"/>
      <c r="D49" s="47">
        <v>0</v>
      </c>
      <c r="E49" s="47" t="s">
        <v>530</v>
      </c>
      <c r="F49" s="47" t="s">
        <v>531</v>
      </c>
      <c r="G49" s="47"/>
      <c r="H49" s="47">
        <v>0</v>
      </c>
      <c r="I49" s="47" t="s">
        <v>530</v>
      </c>
      <c r="J49" s="47" t="s">
        <v>531</v>
      </c>
      <c r="K49" s="10" t="s">
        <v>2564</v>
      </c>
    </row>
    <row r="50" spans="1:11" ht="15" customHeight="1" x14ac:dyDescent="0.2">
      <c r="A50" s="5" t="s">
        <v>553</v>
      </c>
      <c r="B50" s="5" t="s">
        <v>2567</v>
      </c>
      <c r="C50" s="47"/>
      <c r="D50" s="47">
        <v>0</v>
      </c>
      <c r="E50" s="47" t="s">
        <v>530</v>
      </c>
      <c r="F50" s="47" t="s">
        <v>531</v>
      </c>
      <c r="G50" s="47"/>
      <c r="H50" s="47">
        <v>0</v>
      </c>
      <c r="I50" s="47" t="s">
        <v>530</v>
      </c>
      <c r="J50" s="47" t="s">
        <v>531</v>
      </c>
      <c r="K50" s="10" t="s">
        <v>2585</v>
      </c>
    </row>
    <row r="51" spans="1:11" ht="15" customHeight="1" x14ac:dyDescent="0.2">
      <c r="A51" s="5" t="s">
        <v>554</v>
      </c>
      <c r="B51" s="5" t="s">
        <v>2569</v>
      </c>
      <c r="C51" s="47"/>
      <c r="D51" s="47">
        <v>0</v>
      </c>
      <c r="E51" s="47" t="s">
        <v>530</v>
      </c>
      <c r="F51" s="47" t="s">
        <v>531</v>
      </c>
      <c r="G51" s="47"/>
      <c r="H51" s="47">
        <v>0</v>
      </c>
      <c r="I51" s="47" t="s">
        <v>530</v>
      </c>
      <c r="J51" s="47" t="s">
        <v>531</v>
      </c>
      <c r="K51" s="10" t="s">
        <v>2586</v>
      </c>
    </row>
    <row r="52" spans="1:11" ht="15" customHeight="1" x14ac:dyDescent="0.2">
      <c r="A52" s="5" t="s">
        <v>555</v>
      </c>
      <c r="B52" s="5" t="s">
        <v>2571</v>
      </c>
      <c r="C52" s="47"/>
      <c r="D52" s="47">
        <v>0</v>
      </c>
      <c r="E52" s="47" t="s">
        <v>530</v>
      </c>
      <c r="F52" s="47" t="s">
        <v>531</v>
      </c>
      <c r="G52" s="47"/>
      <c r="H52" s="47">
        <v>0</v>
      </c>
      <c r="I52" s="47" t="s">
        <v>530</v>
      </c>
      <c r="J52" s="47" t="s">
        <v>531</v>
      </c>
      <c r="K52" s="10" t="s">
        <v>2587</v>
      </c>
    </row>
    <row r="53" spans="1:11" ht="15" customHeight="1" x14ac:dyDescent="0.2">
      <c r="A53" s="5" t="s">
        <v>2573</v>
      </c>
      <c r="B53" s="5" t="s">
        <v>2574</v>
      </c>
      <c r="C53" s="47"/>
      <c r="D53" s="47">
        <v>0</v>
      </c>
      <c r="E53" s="47" t="s">
        <v>530</v>
      </c>
      <c r="F53" s="47" t="s">
        <v>531</v>
      </c>
      <c r="G53" s="47"/>
      <c r="H53" s="47">
        <v>0</v>
      </c>
      <c r="I53" s="47" t="s">
        <v>530</v>
      </c>
      <c r="J53" s="47" t="s">
        <v>531</v>
      </c>
      <c r="K53" s="10" t="s">
        <v>2564</v>
      </c>
    </row>
    <row r="54" spans="1:11" ht="15" customHeight="1" x14ac:dyDescent="0.2">
      <c r="A54" s="5" t="s">
        <v>2576</v>
      </c>
      <c r="B54" s="5" t="s">
        <v>2577</v>
      </c>
      <c r="C54" s="47"/>
      <c r="D54" s="47">
        <v>0</v>
      </c>
      <c r="E54" s="47" t="s">
        <v>530</v>
      </c>
      <c r="F54" s="47" t="s">
        <v>531</v>
      </c>
      <c r="G54" s="47"/>
      <c r="H54" s="47">
        <v>0</v>
      </c>
      <c r="I54" s="47" t="s">
        <v>530</v>
      </c>
      <c r="J54" s="47" t="s">
        <v>531</v>
      </c>
      <c r="K54" s="10" t="s">
        <v>2585</v>
      </c>
    </row>
    <row r="55" spans="1:11" ht="15" customHeight="1" x14ac:dyDescent="0.2">
      <c r="A55" s="5" t="s">
        <v>2579</v>
      </c>
      <c r="B55" s="5" t="s">
        <v>2580</v>
      </c>
      <c r="C55" s="47"/>
      <c r="D55" s="47">
        <v>0</v>
      </c>
      <c r="E55" s="47" t="s">
        <v>530</v>
      </c>
      <c r="F55" s="47" t="s">
        <v>531</v>
      </c>
      <c r="G55" s="47"/>
      <c r="H55" s="47">
        <v>0</v>
      </c>
      <c r="I55" s="47" t="s">
        <v>530</v>
      </c>
      <c r="J55" s="47" t="s">
        <v>531</v>
      </c>
      <c r="K55" s="10" t="s">
        <v>2586</v>
      </c>
    </row>
    <row r="56" spans="1:11" ht="15" customHeight="1" x14ac:dyDescent="0.2">
      <c r="A56" s="5" t="s">
        <v>2582</v>
      </c>
      <c r="B56" s="5" t="s">
        <v>2583</v>
      </c>
      <c r="C56" s="47"/>
      <c r="D56" s="47">
        <v>0</v>
      </c>
      <c r="E56" s="47" t="s">
        <v>530</v>
      </c>
      <c r="F56" s="47" t="s">
        <v>531</v>
      </c>
      <c r="G56" s="47"/>
      <c r="H56" s="47">
        <v>0</v>
      </c>
      <c r="I56" s="47" t="s">
        <v>530</v>
      </c>
      <c r="J56" s="47" t="s">
        <v>531</v>
      </c>
      <c r="K56" s="10" t="s">
        <v>2587</v>
      </c>
    </row>
    <row r="59" spans="1:11" ht="15" customHeight="1" x14ac:dyDescent="0.25">
      <c r="A59" s="122" t="s">
        <v>1757</v>
      </c>
      <c r="B59" s="123"/>
      <c r="C59" s="123"/>
      <c r="D59" s="123"/>
      <c r="E59" s="123"/>
      <c r="F59" s="123"/>
      <c r="G59" s="123"/>
      <c r="H59" s="123"/>
      <c r="I59" s="123"/>
      <c r="J59" s="123"/>
      <c r="K59" s="123"/>
    </row>
    <row r="60" spans="1:11" ht="15" customHeight="1" x14ac:dyDescent="0.2">
      <c r="A60" s="4" t="s">
        <v>1736</v>
      </c>
      <c r="B60" s="124" t="s">
        <v>487</v>
      </c>
      <c r="C60" s="124"/>
      <c r="D60" s="124"/>
      <c r="E60" s="124"/>
      <c r="F60" s="5"/>
      <c r="G60" s="5"/>
      <c r="H60" s="5"/>
      <c r="I60" s="5"/>
      <c r="J60" s="5"/>
      <c r="K60" s="5"/>
    </row>
    <row r="61" spans="1:11" ht="15" customHeight="1" x14ac:dyDescent="0.2">
      <c r="A61" s="6" t="s">
        <v>488</v>
      </c>
      <c r="B61" s="6" t="s">
        <v>1</v>
      </c>
      <c r="C61" s="6" t="s">
        <v>2</v>
      </c>
      <c r="D61" s="6" t="s">
        <v>3</v>
      </c>
      <c r="E61" s="7" t="s">
        <v>4</v>
      </c>
      <c r="F61" s="5"/>
      <c r="G61" s="5"/>
      <c r="H61" s="5"/>
      <c r="I61" s="5"/>
      <c r="J61" s="5"/>
      <c r="K61" s="5"/>
    </row>
    <row r="62" spans="1:11" ht="15" customHeight="1" x14ac:dyDescent="0.2">
      <c r="A62" s="8" t="s">
        <v>489</v>
      </c>
      <c r="B62" s="8" t="s">
        <v>490</v>
      </c>
      <c r="C62" s="8" t="s">
        <v>491</v>
      </c>
      <c r="D62" s="8" t="s">
        <v>492</v>
      </c>
      <c r="E62" s="9" t="s">
        <v>493</v>
      </c>
      <c r="F62" s="5"/>
      <c r="G62" s="5"/>
      <c r="H62" s="5"/>
      <c r="I62" s="5"/>
      <c r="J62" s="5"/>
      <c r="K62" s="5"/>
    </row>
    <row r="63" spans="1:11" ht="15" customHeight="1" x14ac:dyDescent="0.2">
      <c r="A63" s="5" t="s">
        <v>558</v>
      </c>
      <c r="B63" s="5" t="s">
        <v>559</v>
      </c>
      <c r="C63" s="47">
        <v>800</v>
      </c>
      <c r="D63" s="5" t="str">
        <f>INDEX(rngUnitSettings,MATCH("Length",INDEX(rngUnitSettings,,1),0),2)</f>
        <v>mm</v>
      </c>
      <c r="E63" s="10" t="s">
        <v>560</v>
      </c>
      <c r="F63" s="5"/>
      <c r="G63" s="5"/>
      <c r="H63" s="5"/>
      <c r="I63" s="5"/>
      <c r="J63" s="5"/>
      <c r="K63" s="5"/>
    </row>
    <row r="64" spans="1:11" ht="15" customHeight="1" x14ac:dyDescent="0.2">
      <c r="A64" s="5" t="s">
        <v>561</v>
      </c>
      <c r="B64" s="5" t="s">
        <v>562</v>
      </c>
      <c r="C64" s="47">
        <v>250</v>
      </c>
      <c r="D64" s="5" t="str">
        <f>INDEX(rngUnitSettings,MATCH("Length",INDEX(rngUnitSettings,,1),0),2)</f>
        <v>mm</v>
      </c>
      <c r="E64" s="10" t="s">
        <v>563</v>
      </c>
      <c r="F64" s="5"/>
      <c r="G64" s="5"/>
      <c r="H64" s="5"/>
      <c r="I64" s="5"/>
      <c r="J64" s="5"/>
      <c r="K64" s="5"/>
    </row>
    <row r="65" spans="1:11" ht="15" customHeight="1" x14ac:dyDescent="0.2">
      <c r="A65" s="5" t="s">
        <v>1737</v>
      </c>
      <c r="B65" s="5" t="s">
        <v>1749</v>
      </c>
      <c r="C65" s="47" t="s">
        <v>564</v>
      </c>
      <c r="D65" s="5" t="s">
        <v>529</v>
      </c>
      <c r="E65" s="10" t="s">
        <v>566</v>
      </c>
      <c r="F65" s="5"/>
      <c r="G65" s="5"/>
      <c r="H65" s="5"/>
      <c r="I65" s="5"/>
      <c r="J65" s="5"/>
      <c r="K65" s="5"/>
    </row>
    <row r="66" spans="1:11" ht="15" customHeight="1" x14ac:dyDescent="0.2">
      <c r="A66" s="5" t="s">
        <v>1738</v>
      </c>
      <c r="B66" s="5" t="s">
        <v>1750</v>
      </c>
      <c r="C66" s="47">
        <v>0</v>
      </c>
      <c r="D66" s="5" t="str">
        <f>INDEX(rngUnitSettings,MATCH("Length",INDEX(rngUnitSettings,,1),0),2)</f>
        <v>mm</v>
      </c>
      <c r="E66" s="10" t="s">
        <v>567</v>
      </c>
      <c r="F66" s="5"/>
      <c r="G66" s="5"/>
      <c r="H66" s="5"/>
      <c r="I66" s="5"/>
      <c r="J66" s="5"/>
      <c r="K66" s="5"/>
    </row>
    <row r="67" spans="1:11" ht="15" customHeight="1" x14ac:dyDescent="0.2">
      <c r="A67" s="5" t="s">
        <v>1739</v>
      </c>
      <c r="B67" s="5" t="s">
        <v>1751</v>
      </c>
      <c r="C67" s="47">
        <v>40</v>
      </c>
      <c r="D67" s="5" t="str">
        <f>INDEX(rngUnitSettings,MATCH("Length",INDEX(rngUnitSettings,,1),0),2)</f>
        <v>mm</v>
      </c>
      <c r="E67" s="10" t="s">
        <v>569</v>
      </c>
      <c r="F67" s="5"/>
      <c r="G67" s="5"/>
      <c r="H67" s="5"/>
      <c r="I67" s="5"/>
      <c r="J67" s="5"/>
      <c r="K67" s="5"/>
    </row>
    <row r="68" spans="1:11" ht="15" customHeight="1" x14ac:dyDescent="0.2">
      <c r="A68" s="5" t="s">
        <v>1740</v>
      </c>
      <c r="B68" s="5" t="s">
        <v>1752</v>
      </c>
      <c r="C68" s="47">
        <v>0</v>
      </c>
      <c r="D68" s="5" t="str">
        <f>INDEX(rngUnitSettings,MATCH("Length",INDEX(rngUnitSettings,,1),0),2)</f>
        <v>mm</v>
      </c>
      <c r="E68" s="10" t="s">
        <v>570</v>
      </c>
      <c r="F68" s="5"/>
      <c r="G68" s="5"/>
      <c r="H68" s="5"/>
      <c r="I68" s="5"/>
      <c r="J68" s="5"/>
      <c r="K68" s="5"/>
    </row>
    <row r="69" spans="1:11" ht="15" customHeight="1" x14ac:dyDescent="0.2">
      <c r="A69" s="5" t="s">
        <v>1741</v>
      </c>
      <c r="B69" s="5" t="s">
        <v>1753</v>
      </c>
      <c r="C69" s="47" t="s">
        <v>565</v>
      </c>
      <c r="D69" s="5" t="s">
        <v>529</v>
      </c>
      <c r="E69" s="10" t="s">
        <v>566</v>
      </c>
      <c r="F69" s="5"/>
      <c r="G69" s="5"/>
      <c r="H69" s="5"/>
      <c r="I69" s="5"/>
      <c r="J69" s="5"/>
      <c r="K69" s="5"/>
    </row>
    <row r="70" spans="1:11" ht="15" customHeight="1" x14ac:dyDescent="0.2">
      <c r="A70" s="5" t="s">
        <v>1742</v>
      </c>
      <c r="B70" s="5" t="s">
        <v>1754</v>
      </c>
      <c r="C70" s="47">
        <v>150</v>
      </c>
      <c r="D70" s="5" t="str">
        <f>INDEX(rngUnitSettings,MATCH("Length",INDEX(rngUnitSettings,,1),0),2)</f>
        <v>mm</v>
      </c>
      <c r="E70" s="10" t="s">
        <v>567</v>
      </c>
      <c r="F70" s="5"/>
      <c r="G70" s="5"/>
      <c r="H70" s="5"/>
      <c r="I70" s="5"/>
      <c r="J70" s="5"/>
      <c r="K70" s="5"/>
    </row>
    <row r="71" spans="1:11" ht="15" customHeight="1" x14ac:dyDescent="0.2">
      <c r="A71" s="5" t="s">
        <v>1743</v>
      </c>
      <c r="B71" s="5" t="s">
        <v>1755</v>
      </c>
      <c r="C71" s="47">
        <v>40</v>
      </c>
      <c r="D71" s="5" t="str">
        <f>INDEX(rngUnitSettings,MATCH("Length",INDEX(rngUnitSettings,,1),0),2)</f>
        <v>mm</v>
      </c>
      <c r="E71" s="10" t="s">
        <v>569</v>
      </c>
      <c r="F71" s="5"/>
      <c r="G71" s="5"/>
      <c r="H71" s="5"/>
      <c r="I71" s="5"/>
      <c r="J71" s="5"/>
      <c r="K71" s="5"/>
    </row>
    <row r="72" spans="1:11" ht="15" customHeight="1" x14ac:dyDescent="0.2">
      <c r="A72" s="5" t="s">
        <v>1744</v>
      </c>
      <c r="B72" s="5" t="s">
        <v>1756</v>
      </c>
      <c r="C72" s="47">
        <v>80</v>
      </c>
      <c r="D72" s="5" t="str">
        <f>INDEX(rngUnitSettings,MATCH("Length",INDEX(rngUnitSettings,,1),0),2)</f>
        <v>mm</v>
      </c>
      <c r="E72" s="10" t="s">
        <v>570</v>
      </c>
      <c r="F72" s="5"/>
      <c r="G72" s="5"/>
      <c r="H72" s="5"/>
      <c r="I72" s="5"/>
      <c r="J72" s="5"/>
      <c r="K72" s="5"/>
    </row>
    <row r="73" spans="1:11" ht="15" customHeight="1" x14ac:dyDescent="0.2">
      <c r="A73" s="5"/>
      <c r="B73" s="5"/>
      <c r="C73" s="5"/>
      <c r="D73" s="5"/>
      <c r="E73" s="5"/>
      <c r="F73" s="5"/>
      <c r="G73" s="5"/>
      <c r="H73" s="5"/>
      <c r="I73" s="5"/>
      <c r="J73" s="5"/>
      <c r="K73" s="5"/>
    </row>
    <row r="74" spans="1:11" ht="15" customHeight="1" x14ac:dyDescent="0.2">
      <c r="A74" s="4" t="s">
        <v>497</v>
      </c>
      <c r="B74" s="124" t="s">
        <v>2561</v>
      </c>
      <c r="C74" s="124"/>
      <c r="D74" s="124"/>
      <c r="E74" s="124"/>
      <c r="F74" s="124"/>
      <c r="G74" s="124"/>
      <c r="H74" s="124"/>
      <c r="I74" s="5"/>
      <c r="J74" s="5"/>
      <c r="K74" s="5"/>
    </row>
    <row r="75" spans="1:11" ht="15" customHeight="1" x14ac:dyDescent="0.2">
      <c r="A75" s="6" t="s">
        <v>488</v>
      </c>
      <c r="B75" s="6" t="s">
        <v>498</v>
      </c>
      <c r="C75" s="6" t="s">
        <v>499</v>
      </c>
      <c r="D75" s="6" t="s">
        <v>495</v>
      </c>
      <c r="E75" s="6" t="s">
        <v>500</v>
      </c>
      <c r="F75" s="6" t="s">
        <v>501</v>
      </c>
      <c r="G75" s="6" t="s">
        <v>502</v>
      </c>
      <c r="H75" s="7" t="s">
        <v>4</v>
      </c>
      <c r="I75" s="5"/>
      <c r="J75" s="5"/>
      <c r="K75" s="5"/>
    </row>
    <row r="76" spans="1:11" ht="15" customHeight="1" x14ac:dyDescent="0.2">
      <c r="A76" s="8" t="s">
        <v>489</v>
      </c>
      <c r="B76" s="8" t="s">
        <v>490</v>
      </c>
      <c r="C76" s="8" t="s">
        <v>503</v>
      </c>
      <c r="D76" s="8" t="s">
        <v>504</v>
      </c>
      <c r="E76" s="8" t="s">
        <v>505</v>
      </c>
      <c r="F76" s="8" t="s">
        <v>506</v>
      </c>
      <c r="G76" s="8" t="s">
        <v>507</v>
      </c>
      <c r="H76" s="9" t="s">
        <v>493</v>
      </c>
      <c r="I76" s="5"/>
      <c r="J76" s="5"/>
      <c r="K76" s="5"/>
    </row>
    <row r="77" spans="1:11" ht="15" customHeight="1" x14ac:dyDescent="0.2">
      <c r="A77" s="11" t="s">
        <v>508</v>
      </c>
      <c r="B77" s="11" t="s">
        <v>509</v>
      </c>
      <c r="C77" s="11" t="str">
        <f>INDEX(rngUnitSettings,MATCH("Length",INDEX(rngUnitSettings,,1),0),2)</f>
        <v>mm</v>
      </c>
      <c r="D77" s="11" t="str">
        <f>INDEX(rngUnitSettings,MATCH("Length",INDEX(rngUnitSettings,,1),0),2)</f>
        <v>mm</v>
      </c>
      <c r="E77" s="11" t="s">
        <v>35</v>
      </c>
      <c r="F77" s="11" t="str">
        <f>INDEX(rngUnitSettings,MATCH("Length",INDEX(rngUnitSettings,,1),0),2)</f>
        <v>mm</v>
      </c>
      <c r="G77" s="11" t="str">
        <f>INDEX(rngUnitSettings,MATCH("Length",INDEX(rngUnitSettings,,1),0),2)</f>
        <v>mm</v>
      </c>
      <c r="H77" s="12"/>
      <c r="I77" s="5"/>
      <c r="J77" s="5"/>
      <c r="K77" s="5"/>
    </row>
    <row r="78" spans="1:11" ht="15" customHeight="1" x14ac:dyDescent="0.2">
      <c r="A78" s="5" t="s">
        <v>571</v>
      </c>
      <c r="B78" s="5" t="s">
        <v>2588</v>
      </c>
      <c r="C78" s="47">
        <v>40</v>
      </c>
      <c r="D78" s="47">
        <v>32</v>
      </c>
      <c r="E78" s="47">
        <v>2</v>
      </c>
      <c r="F78" s="47">
        <v>80</v>
      </c>
      <c r="G78" s="47">
        <v>60</v>
      </c>
      <c r="H78" s="10" t="s">
        <v>2589</v>
      </c>
      <c r="I78" s="5"/>
      <c r="J78" s="5"/>
      <c r="K78" s="5"/>
    </row>
    <row r="79" spans="1:11" ht="15" customHeight="1" x14ac:dyDescent="0.2">
      <c r="A79" s="5" t="s">
        <v>572</v>
      </c>
      <c r="B79" s="5" t="s">
        <v>2590</v>
      </c>
      <c r="C79" s="47">
        <v>40</v>
      </c>
      <c r="D79" s="47">
        <v>32</v>
      </c>
      <c r="E79" s="47">
        <v>2</v>
      </c>
      <c r="F79" s="47">
        <v>80</v>
      </c>
      <c r="G79" s="47">
        <v>60</v>
      </c>
      <c r="H79" s="10" t="s">
        <v>2591</v>
      </c>
      <c r="I79" s="5"/>
      <c r="J79" s="5"/>
      <c r="K79" s="5"/>
    </row>
    <row r="80" spans="1:11" ht="15" customHeight="1" x14ac:dyDescent="0.2">
      <c r="A80" s="5" t="s">
        <v>573</v>
      </c>
      <c r="B80" s="5" t="s">
        <v>2592</v>
      </c>
      <c r="C80" s="47">
        <v>0</v>
      </c>
      <c r="D80" s="47"/>
      <c r="E80" s="47"/>
      <c r="F80" s="47">
        <v>80</v>
      </c>
      <c r="G80" s="47">
        <v>60</v>
      </c>
      <c r="H80" s="10" t="s">
        <v>2593</v>
      </c>
      <c r="I80" s="5"/>
      <c r="J80" s="5"/>
      <c r="K80" s="5"/>
    </row>
    <row r="81" spans="1:11" ht="15" customHeight="1" x14ac:dyDescent="0.2">
      <c r="A81" s="5" t="s">
        <v>574</v>
      </c>
      <c r="B81" s="5" t="s">
        <v>2594</v>
      </c>
      <c r="C81" s="47">
        <v>40</v>
      </c>
      <c r="D81" s="47">
        <v>32</v>
      </c>
      <c r="E81" s="47">
        <v>5</v>
      </c>
      <c r="F81" s="47">
        <v>80</v>
      </c>
      <c r="G81" s="47">
        <v>60</v>
      </c>
      <c r="H81" s="10" t="s">
        <v>2595</v>
      </c>
      <c r="I81" s="5"/>
      <c r="J81" s="5"/>
      <c r="K81" s="5"/>
    </row>
    <row r="82" spans="1:11" ht="15" customHeight="1" x14ac:dyDescent="0.2">
      <c r="A82" s="5"/>
      <c r="B82" s="5"/>
      <c r="C82" s="5"/>
      <c r="D82" s="5"/>
      <c r="E82" s="5"/>
      <c r="F82" s="5"/>
      <c r="G82" s="5"/>
      <c r="H82" s="5"/>
      <c r="I82" s="5"/>
      <c r="J82" s="5"/>
      <c r="K82" s="5"/>
    </row>
    <row r="83" spans="1:11" ht="15" customHeight="1" x14ac:dyDescent="0.2">
      <c r="A83" s="4" t="s">
        <v>512</v>
      </c>
      <c r="B83" s="124" t="s">
        <v>2563</v>
      </c>
      <c r="C83" s="124"/>
      <c r="D83" s="124"/>
      <c r="E83" s="124"/>
      <c r="F83" s="124"/>
      <c r="G83" s="124"/>
      <c r="H83" s="124"/>
      <c r="I83" s="124"/>
      <c r="J83" s="124"/>
      <c r="K83" s="124"/>
    </row>
    <row r="84" spans="1:11" ht="15" customHeight="1" x14ac:dyDescent="0.2">
      <c r="A84" s="6" t="s">
        <v>488</v>
      </c>
      <c r="B84" s="6" t="s">
        <v>498</v>
      </c>
      <c r="C84" s="6" t="s">
        <v>513</v>
      </c>
      <c r="D84" s="6" t="s">
        <v>514</v>
      </c>
      <c r="E84" s="6" t="s">
        <v>515</v>
      </c>
      <c r="F84" s="6" t="s">
        <v>516</v>
      </c>
      <c r="G84" s="6" t="s">
        <v>517</v>
      </c>
      <c r="H84" s="6" t="s">
        <v>518</v>
      </c>
      <c r="I84" s="6" t="s">
        <v>519</v>
      </c>
      <c r="J84" s="6" t="s">
        <v>520</v>
      </c>
      <c r="K84" s="7" t="s">
        <v>4</v>
      </c>
    </row>
    <row r="85" spans="1:11" ht="15" customHeight="1" x14ac:dyDescent="0.2">
      <c r="A85" s="8" t="s">
        <v>489</v>
      </c>
      <c r="B85" s="8" t="s">
        <v>490</v>
      </c>
      <c r="C85" s="8" t="s">
        <v>521</v>
      </c>
      <c r="D85" s="8" t="s">
        <v>522</v>
      </c>
      <c r="E85" s="8" t="s">
        <v>523</v>
      </c>
      <c r="F85" s="8" t="s">
        <v>524</v>
      </c>
      <c r="G85" s="8" t="s">
        <v>525</v>
      </c>
      <c r="H85" s="8" t="s">
        <v>526</v>
      </c>
      <c r="I85" s="8" t="s">
        <v>527</v>
      </c>
      <c r="J85" s="8" t="s">
        <v>528</v>
      </c>
      <c r="K85" s="9" t="s">
        <v>493</v>
      </c>
    </row>
    <row r="86" spans="1:11" ht="15" customHeight="1" x14ac:dyDescent="0.2">
      <c r="A86" s="11" t="s">
        <v>508</v>
      </c>
      <c r="B86" s="11" t="s">
        <v>509</v>
      </c>
      <c r="C86" s="11" t="str">
        <f>INDEX(rngUnitSettings,MATCH("Length",INDEX(rngUnitSettings,,1),0),2)</f>
        <v>mm</v>
      </c>
      <c r="D86" s="11" t="str">
        <f>INDEX(rngUnitSettings,MATCH("Length",INDEX(rngUnitSettings,,1),0),2)</f>
        <v>mm</v>
      </c>
      <c r="E86" s="11" t="s">
        <v>529</v>
      </c>
      <c r="F86" s="11" t="s">
        <v>529</v>
      </c>
      <c r="G86" s="11" t="str">
        <f>INDEX(rngUnitSettings,MATCH("Length",INDEX(rngUnitSettings,,1),0),2)</f>
        <v>mm</v>
      </c>
      <c r="H86" s="11" t="str">
        <f>INDEX(rngUnitSettings,MATCH("Length",INDEX(rngUnitSettings,,1),0),2)</f>
        <v>mm</v>
      </c>
      <c r="I86" s="11" t="s">
        <v>529</v>
      </c>
      <c r="J86" s="11" t="s">
        <v>529</v>
      </c>
      <c r="K86" s="12"/>
    </row>
    <row r="87" spans="1:11" ht="15" customHeight="1" x14ac:dyDescent="0.2">
      <c r="A87" s="5" t="s">
        <v>571</v>
      </c>
      <c r="B87" s="5" t="s">
        <v>2588</v>
      </c>
      <c r="C87" s="47"/>
      <c r="D87" s="47">
        <v>0</v>
      </c>
      <c r="E87" s="47" t="s">
        <v>530</v>
      </c>
      <c r="F87" s="47" t="s">
        <v>531</v>
      </c>
      <c r="G87" s="47"/>
      <c r="H87" s="47">
        <v>0</v>
      </c>
      <c r="I87" s="47" t="s">
        <v>530</v>
      </c>
      <c r="J87" s="47" t="s">
        <v>531</v>
      </c>
      <c r="K87" s="10" t="s">
        <v>2564</v>
      </c>
    </row>
    <row r="88" spans="1:11" ht="15" customHeight="1" x14ac:dyDescent="0.2">
      <c r="A88" s="5" t="s">
        <v>572</v>
      </c>
      <c r="B88" s="5" t="s">
        <v>2590</v>
      </c>
      <c r="C88" s="47"/>
      <c r="D88" s="47">
        <v>0</v>
      </c>
      <c r="E88" s="47" t="s">
        <v>530</v>
      </c>
      <c r="F88" s="47" t="s">
        <v>531</v>
      </c>
      <c r="G88" s="47"/>
      <c r="H88" s="47">
        <v>0</v>
      </c>
      <c r="I88" s="47" t="s">
        <v>530</v>
      </c>
      <c r="J88" s="47" t="s">
        <v>531</v>
      </c>
      <c r="K88" s="10" t="s">
        <v>2585</v>
      </c>
    </row>
    <row r="89" spans="1:11" ht="15" customHeight="1" x14ac:dyDescent="0.2">
      <c r="A89" s="5" t="s">
        <v>573</v>
      </c>
      <c r="B89" s="5" t="s">
        <v>2592</v>
      </c>
      <c r="C89" s="47"/>
      <c r="D89" s="47">
        <v>0</v>
      </c>
      <c r="E89" s="47" t="s">
        <v>530</v>
      </c>
      <c r="F89" s="47" t="s">
        <v>531</v>
      </c>
      <c r="G89" s="47"/>
      <c r="H89" s="47">
        <v>0</v>
      </c>
      <c r="I89" s="47" t="s">
        <v>530</v>
      </c>
      <c r="J89" s="47" t="s">
        <v>531</v>
      </c>
      <c r="K89" s="10" t="s">
        <v>2586</v>
      </c>
    </row>
    <row r="90" spans="1:11" ht="15" customHeight="1" x14ac:dyDescent="0.2">
      <c r="A90" s="5" t="s">
        <v>574</v>
      </c>
      <c r="B90" s="5" t="s">
        <v>2594</v>
      </c>
      <c r="C90" s="47"/>
      <c r="D90" s="47">
        <v>0</v>
      </c>
      <c r="E90" s="47" t="s">
        <v>530</v>
      </c>
      <c r="F90" s="47" t="s">
        <v>531</v>
      </c>
      <c r="G90" s="47"/>
      <c r="H90" s="47">
        <v>0</v>
      </c>
      <c r="I90" s="47" t="s">
        <v>530</v>
      </c>
      <c r="J90" s="47" t="s">
        <v>531</v>
      </c>
      <c r="K90" s="10" t="s">
        <v>2587</v>
      </c>
    </row>
    <row r="93" spans="1:11" ht="15" customHeight="1" x14ac:dyDescent="0.25">
      <c r="A93" s="122" t="s">
        <v>1758</v>
      </c>
      <c r="B93" s="123"/>
      <c r="C93" s="123"/>
      <c r="D93" s="123"/>
      <c r="E93" s="123"/>
      <c r="F93" s="123"/>
      <c r="G93" s="123"/>
      <c r="H93" s="123"/>
      <c r="I93" s="123"/>
      <c r="J93" s="123"/>
      <c r="K93" s="123"/>
    </row>
    <row r="94" spans="1:11" ht="15" customHeight="1" x14ac:dyDescent="0.2">
      <c r="A94" s="4" t="s">
        <v>1736</v>
      </c>
      <c r="B94" s="124" t="s">
        <v>487</v>
      </c>
      <c r="C94" s="124"/>
      <c r="D94" s="124"/>
      <c r="E94" s="124"/>
      <c r="F94" s="5"/>
      <c r="G94" s="5"/>
      <c r="H94" s="5"/>
      <c r="I94" s="5"/>
      <c r="J94" s="5"/>
      <c r="K94" s="5"/>
    </row>
    <row r="95" spans="1:11" ht="15" customHeight="1" x14ac:dyDescent="0.2">
      <c r="A95" s="6" t="s">
        <v>488</v>
      </c>
      <c r="B95" s="6" t="s">
        <v>1</v>
      </c>
      <c r="C95" s="6" t="s">
        <v>2</v>
      </c>
      <c r="D95" s="6" t="s">
        <v>3</v>
      </c>
      <c r="E95" s="7" t="s">
        <v>4</v>
      </c>
      <c r="F95" s="5"/>
      <c r="G95" s="5"/>
      <c r="H95" s="5"/>
      <c r="I95" s="5"/>
      <c r="J95" s="5"/>
      <c r="K95" s="5"/>
    </row>
    <row r="96" spans="1:11" ht="15" customHeight="1" x14ac:dyDescent="0.2">
      <c r="A96" s="8" t="s">
        <v>489</v>
      </c>
      <c r="B96" s="8" t="s">
        <v>490</v>
      </c>
      <c r="C96" s="8" t="s">
        <v>491</v>
      </c>
      <c r="D96" s="8" t="s">
        <v>492</v>
      </c>
      <c r="E96" s="9" t="s">
        <v>493</v>
      </c>
      <c r="F96" s="5"/>
      <c r="G96" s="5"/>
      <c r="H96" s="5"/>
      <c r="I96" s="5"/>
      <c r="J96" s="5"/>
      <c r="K96" s="5"/>
    </row>
    <row r="97" spans="1:11" ht="15" customHeight="1" x14ac:dyDescent="0.2">
      <c r="A97" s="5" t="s">
        <v>558</v>
      </c>
      <c r="B97" s="5" t="s">
        <v>576</v>
      </c>
      <c r="C97" s="47">
        <v>500</v>
      </c>
      <c r="D97" s="5" t="str">
        <f t="shared" ref="D97:D104" si="0">INDEX(rngUnitSettings,MATCH("Length",INDEX(rngUnitSettings,,1),0),2)</f>
        <v>mm</v>
      </c>
      <c r="E97" s="10" t="s">
        <v>577</v>
      </c>
      <c r="F97" s="5"/>
      <c r="G97" s="5"/>
      <c r="H97" s="5"/>
      <c r="I97" s="5"/>
      <c r="J97" s="5"/>
      <c r="K97" s="5"/>
    </row>
    <row r="98" spans="1:11" ht="15" customHeight="1" x14ac:dyDescent="0.2">
      <c r="A98" s="5" t="s">
        <v>561</v>
      </c>
      <c r="B98" s="5" t="s">
        <v>578</v>
      </c>
      <c r="C98" s="47">
        <v>500</v>
      </c>
      <c r="D98" s="5" t="str">
        <f t="shared" si="0"/>
        <v>mm</v>
      </c>
      <c r="E98" s="10" t="s">
        <v>579</v>
      </c>
      <c r="F98" s="5"/>
      <c r="G98" s="5"/>
      <c r="H98" s="5"/>
      <c r="I98" s="5"/>
      <c r="J98" s="5"/>
      <c r="K98" s="5"/>
    </row>
    <row r="99" spans="1:11" ht="15" customHeight="1" x14ac:dyDescent="0.2">
      <c r="A99" s="5" t="s">
        <v>580</v>
      </c>
      <c r="B99" s="5" t="s">
        <v>568</v>
      </c>
      <c r="C99" s="47">
        <v>50</v>
      </c>
      <c r="D99" s="5" t="str">
        <f t="shared" si="0"/>
        <v>mm</v>
      </c>
      <c r="E99" s="10" t="s">
        <v>581</v>
      </c>
      <c r="F99" s="5"/>
      <c r="G99" s="5"/>
      <c r="H99" s="5"/>
      <c r="I99" s="5"/>
      <c r="J99" s="5"/>
      <c r="K99" s="5"/>
    </row>
    <row r="100" spans="1:11" ht="15" customHeight="1" x14ac:dyDescent="0.2">
      <c r="A100" s="5" t="s">
        <v>582</v>
      </c>
      <c r="B100" s="5" t="s">
        <v>583</v>
      </c>
      <c r="C100" s="47">
        <v>200</v>
      </c>
      <c r="D100" s="5" t="str">
        <f t="shared" si="0"/>
        <v>mm</v>
      </c>
      <c r="E100" s="10" t="s">
        <v>584</v>
      </c>
      <c r="F100" s="5"/>
      <c r="G100" s="5"/>
      <c r="H100" s="5"/>
      <c r="I100" s="5"/>
      <c r="J100" s="5"/>
      <c r="K100" s="5"/>
    </row>
    <row r="101" spans="1:11" ht="15" customHeight="1" x14ac:dyDescent="0.2">
      <c r="A101" s="5" t="s">
        <v>585</v>
      </c>
      <c r="B101" s="5" t="s">
        <v>586</v>
      </c>
      <c r="C101" s="47">
        <v>200</v>
      </c>
      <c r="D101" s="5" t="str">
        <f t="shared" si="0"/>
        <v>mm</v>
      </c>
      <c r="E101" s="10" t="s">
        <v>587</v>
      </c>
      <c r="F101" s="5"/>
      <c r="G101" s="5"/>
      <c r="H101" s="5"/>
      <c r="I101" s="5"/>
      <c r="J101" s="5"/>
      <c r="K101" s="5"/>
    </row>
    <row r="102" spans="1:11" ht="15" customHeight="1" x14ac:dyDescent="0.2">
      <c r="A102" s="5" t="s">
        <v>588</v>
      </c>
      <c r="B102" s="5" t="s">
        <v>568</v>
      </c>
      <c r="C102" s="47">
        <v>30</v>
      </c>
      <c r="D102" s="5" t="str">
        <f t="shared" si="0"/>
        <v>mm</v>
      </c>
      <c r="E102" s="10" t="s">
        <v>589</v>
      </c>
      <c r="F102" s="5"/>
      <c r="G102" s="5"/>
      <c r="H102" s="5"/>
      <c r="I102" s="5"/>
      <c r="J102" s="5"/>
      <c r="K102" s="5"/>
    </row>
    <row r="103" spans="1:11" ht="15" customHeight="1" x14ac:dyDescent="0.2">
      <c r="A103" s="5" t="s">
        <v>590</v>
      </c>
      <c r="B103" s="5" t="s">
        <v>591</v>
      </c>
      <c r="C103" s="47">
        <v>0</v>
      </c>
      <c r="D103" s="5" t="str">
        <f t="shared" si="0"/>
        <v>mm</v>
      </c>
      <c r="E103" s="10" t="s">
        <v>592</v>
      </c>
      <c r="F103" s="5"/>
      <c r="G103" s="5"/>
      <c r="H103" s="5"/>
      <c r="I103" s="5"/>
      <c r="J103" s="5"/>
      <c r="K103" s="5"/>
    </row>
    <row r="104" spans="1:11" ht="15" customHeight="1" x14ac:dyDescent="0.2">
      <c r="A104" s="5" t="s">
        <v>593</v>
      </c>
      <c r="B104" s="5" t="s">
        <v>594</v>
      </c>
      <c r="C104" s="47">
        <v>0</v>
      </c>
      <c r="D104" s="5" t="str">
        <f t="shared" si="0"/>
        <v>mm</v>
      </c>
      <c r="E104" s="10" t="s">
        <v>595</v>
      </c>
      <c r="F104" s="5"/>
      <c r="G104" s="5"/>
      <c r="H104" s="5"/>
      <c r="I104" s="5"/>
      <c r="J104" s="5"/>
      <c r="K104" s="5"/>
    </row>
    <row r="105" spans="1:11" ht="15" customHeight="1" x14ac:dyDescent="0.2">
      <c r="A105" s="5"/>
      <c r="B105" s="5"/>
      <c r="C105" s="5"/>
      <c r="D105" s="5"/>
      <c r="E105" s="5"/>
      <c r="F105" s="5"/>
      <c r="G105" s="5"/>
      <c r="H105" s="5"/>
      <c r="I105" s="5"/>
      <c r="J105" s="5"/>
      <c r="K105" s="5"/>
    </row>
    <row r="106" spans="1:11" ht="15" customHeight="1" x14ac:dyDescent="0.2">
      <c r="A106" s="4" t="s">
        <v>497</v>
      </c>
      <c r="B106" s="124" t="s">
        <v>2561</v>
      </c>
      <c r="C106" s="124"/>
      <c r="D106" s="124"/>
      <c r="E106" s="124"/>
      <c r="F106" s="124"/>
      <c r="G106" s="124"/>
      <c r="H106" s="124"/>
      <c r="I106" s="5"/>
      <c r="J106" s="5"/>
      <c r="K106" s="5"/>
    </row>
    <row r="107" spans="1:11" ht="15" customHeight="1" x14ac:dyDescent="0.2">
      <c r="A107" s="6" t="s">
        <v>488</v>
      </c>
      <c r="B107" s="6" t="s">
        <v>498</v>
      </c>
      <c r="C107" s="6" t="s">
        <v>499</v>
      </c>
      <c r="D107" s="6" t="s">
        <v>495</v>
      </c>
      <c r="E107" s="6" t="s">
        <v>500</v>
      </c>
      <c r="F107" s="6" t="s">
        <v>501</v>
      </c>
      <c r="G107" s="6" t="s">
        <v>502</v>
      </c>
      <c r="H107" s="7" t="s">
        <v>4</v>
      </c>
      <c r="I107" s="5"/>
      <c r="J107" s="5"/>
      <c r="K107" s="5"/>
    </row>
    <row r="108" spans="1:11" ht="15" customHeight="1" x14ac:dyDescent="0.2">
      <c r="A108" s="8" t="s">
        <v>489</v>
      </c>
      <c r="B108" s="8" t="s">
        <v>490</v>
      </c>
      <c r="C108" s="8" t="s">
        <v>503</v>
      </c>
      <c r="D108" s="8" t="s">
        <v>504</v>
      </c>
      <c r="E108" s="8" t="s">
        <v>505</v>
      </c>
      <c r="F108" s="8" t="s">
        <v>506</v>
      </c>
      <c r="G108" s="8" t="s">
        <v>507</v>
      </c>
      <c r="H108" s="9" t="s">
        <v>493</v>
      </c>
      <c r="I108" s="5"/>
      <c r="J108" s="5"/>
      <c r="K108" s="5"/>
    </row>
    <row r="109" spans="1:11" ht="15" customHeight="1" x14ac:dyDescent="0.2">
      <c r="A109" s="11" t="s">
        <v>508</v>
      </c>
      <c r="B109" s="11" t="s">
        <v>509</v>
      </c>
      <c r="C109" s="11" t="str">
        <f>INDEX(rngUnitSettings,MATCH("Length",INDEX(rngUnitSettings,,1),0),2)</f>
        <v>mm</v>
      </c>
      <c r="D109" s="11" t="str">
        <f>INDEX(rngUnitSettings,MATCH("Length",INDEX(rngUnitSettings,,1),0),2)</f>
        <v>mm</v>
      </c>
      <c r="E109" s="11" t="s">
        <v>35</v>
      </c>
      <c r="F109" s="11" t="str">
        <f>INDEX(rngUnitSettings,MATCH("Length",INDEX(rngUnitSettings,,1),0),2)</f>
        <v>mm</v>
      </c>
      <c r="G109" s="11" t="str">
        <f>INDEX(rngUnitSettings,MATCH("Length",INDEX(rngUnitSettings,,1),0),2)</f>
        <v>mm</v>
      </c>
      <c r="H109" s="12"/>
      <c r="I109" s="5"/>
      <c r="J109" s="5"/>
      <c r="K109" s="5"/>
    </row>
    <row r="110" spans="1:11" ht="15" customHeight="1" x14ac:dyDescent="0.2">
      <c r="A110" s="5" t="s">
        <v>571</v>
      </c>
      <c r="B110" s="5" t="s">
        <v>2596</v>
      </c>
      <c r="C110" s="47">
        <v>40</v>
      </c>
      <c r="D110" s="47">
        <v>32</v>
      </c>
      <c r="E110" s="47">
        <v>2</v>
      </c>
      <c r="F110" s="47">
        <v>80</v>
      </c>
      <c r="G110" s="47">
        <v>60</v>
      </c>
      <c r="H110" s="10" t="s">
        <v>2597</v>
      </c>
      <c r="I110" s="5"/>
      <c r="J110" s="5"/>
      <c r="K110" s="5"/>
    </row>
    <row r="111" spans="1:11" ht="15" customHeight="1" x14ac:dyDescent="0.2">
      <c r="A111" s="5" t="s">
        <v>572</v>
      </c>
      <c r="B111" s="5" t="s">
        <v>2598</v>
      </c>
      <c r="C111" s="47">
        <v>40</v>
      </c>
      <c r="D111" s="47">
        <v>32</v>
      </c>
      <c r="E111" s="47">
        <v>2</v>
      </c>
      <c r="F111" s="47">
        <v>80</v>
      </c>
      <c r="G111" s="47">
        <v>60</v>
      </c>
      <c r="H111" s="10" t="s">
        <v>2599</v>
      </c>
      <c r="I111" s="5"/>
      <c r="J111" s="5"/>
      <c r="K111" s="5"/>
    </row>
    <row r="112" spans="1:11" ht="15" customHeight="1" x14ac:dyDescent="0.2">
      <c r="A112" s="5" t="s">
        <v>573</v>
      </c>
      <c r="B112" s="5" t="s">
        <v>2600</v>
      </c>
      <c r="C112" s="47">
        <v>0</v>
      </c>
      <c r="D112" s="47"/>
      <c r="E112" s="47"/>
      <c r="F112" s="47">
        <v>80</v>
      </c>
      <c r="G112" s="47">
        <v>60</v>
      </c>
      <c r="H112" s="10" t="s">
        <v>2601</v>
      </c>
      <c r="I112" s="5"/>
      <c r="J112" s="5"/>
      <c r="K112" s="5"/>
    </row>
    <row r="113" spans="1:11" ht="15" customHeight="1" x14ac:dyDescent="0.2">
      <c r="A113" s="5" t="s">
        <v>574</v>
      </c>
      <c r="B113" s="5" t="s">
        <v>2602</v>
      </c>
      <c r="C113" s="47">
        <v>40</v>
      </c>
      <c r="D113" s="47">
        <v>32</v>
      </c>
      <c r="E113" s="47">
        <v>5</v>
      </c>
      <c r="F113" s="47">
        <v>80</v>
      </c>
      <c r="G113" s="47">
        <v>60</v>
      </c>
      <c r="H113" s="10" t="s">
        <v>2603</v>
      </c>
      <c r="I113" s="5"/>
      <c r="J113" s="5"/>
      <c r="K113" s="5"/>
    </row>
    <row r="114" spans="1:11" ht="15" customHeight="1" x14ac:dyDescent="0.2">
      <c r="A114" s="5" t="s">
        <v>596</v>
      </c>
      <c r="B114" s="5" t="s">
        <v>2604</v>
      </c>
      <c r="C114" s="47">
        <v>40</v>
      </c>
      <c r="D114" s="47">
        <v>32</v>
      </c>
      <c r="E114" s="5" t="s">
        <v>529</v>
      </c>
      <c r="F114" s="47">
        <v>80</v>
      </c>
      <c r="G114" s="47">
        <v>60</v>
      </c>
      <c r="H114" s="10" t="s">
        <v>2605</v>
      </c>
      <c r="I114" s="5"/>
      <c r="J114" s="5"/>
      <c r="K114" s="5"/>
    </row>
    <row r="115" spans="1:11" ht="15" customHeight="1" x14ac:dyDescent="0.2">
      <c r="A115" s="5" t="s">
        <v>597</v>
      </c>
      <c r="B115" s="5" t="s">
        <v>2606</v>
      </c>
      <c r="C115" s="47">
        <v>40</v>
      </c>
      <c r="D115" s="47">
        <v>32</v>
      </c>
      <c r="E115" s="5" t="s">
        <v>529</v>
      </c>
      <c r="F115" s="47">
        <v>80</v>
      </c>
      <c r="G115" s="47">
        <v>60</v>
      </c>
      <c r="H115" s="10" t="s">
        <v>2605</v>
      </c>
      <c r="I115" s="5"/>
      <c r="J115" s="5"/>
      <c r="K115" s="5"/>
    </row>
    <row r="116" spans="1:11" ht="15" customHeight="1" x14ac:dyDescent="0.2">
      <c r="A116" s="5" t="s">
        <v>598</v>
      </c>
      <c r="B116" s="5" t="s">
        <v>599</v>
      </c>
      <c r="C116" s="47">
        <v>40</v>
      </c>
      <c r="D116" s="47">
        <v>32</v>
      </c>
      <c r="E116" s="5" t="s">
        <v>529</v>
      </c>
      <c r="F116" s="47">
        <v>80</v>
      </c>
      <c r="G116" s="47">
        <v>60</v>
      </c>
      <c r="H116" s="10" t="s">
        <v>2605</v>
      </c>
      <c r="I116" s="5"/>
      <c r="J116" s="5"/>
      <c r="K116" s="5"/>
    </row>
    <row r="117" spans="1:11" ht="15" customHeight="1" x14ac:dyDescent="0.2">
      <c r="A117" s="5" t="s">
        <v>600</v>
      </c>
      <c r="B117" s="5" t="s">
        <v>601</v>
      </c>
      <c r="C117" s="47">
        <v>40</v>
      </c>
      <c r="D117" s="47">
        <v>32</v>
      </c>
      <c r="E117" s="5" t="s">
        <v>529</v>
      </c>
      <c r="F117" s="47">
        <v>80</v>
      </c>
      <c r="G117" s="47">
        <v>60</v>
      </c>
      <c r="H117" s="10" t="s">
        <v>2605</v>
      </c>
      <c r="I117" s="5"/>
      <c r="J117" s="5"/>
      <c r="K117" s="5"/>
    </row>
    <row r="118" spans="1:11" ht="15" customHeight="1" x14ac:dyDescent="0.2">
      <c r="A118" s="5"/>
      <c r="B118" s="5"/>
      <c r="C118" s="5"/>
      <c r="D118" s="5"/>
      <c r="E118" s="5"/>
      <c r="F118" s="5"/>
      <c r="G118" s="5"/>
      <c r="H118" s="5"/>
      <c r="I118" s="5"/>
      <c r="J118" s="5"/>
      <c r="K118" s="5"/>
    </row>
    <row r="119" spans="1:11" ht="15" customHeight="1" x14ac:dyDescent="0.2">
      <c r="A119" s="4" t="s">
        <v>512</v>
      </c>
      <c r="B119" s="124" t="s">
        <v>2563</v>
      </c>
      <c r="C119" s="124"/>
      <c r="D119" s="124"/>
      <c r="E119" s="124"/>
      <c r="F119" s="124"/>
      <c r="G119" s="124"/>
      <c r="H119" s="124"/>
      <c r="I119" s="124"/>
      <c r="J119" s="124"/>
      <c r="K119" s="124"/>
    </row>
    <row r="120" spans="1:11" ht="15" customHeight="1" x14ac:dyDescent="0.2">
      <c r="A120" s="6" t="s">
        <v>488</v>
      </c>
      <c r="B120" s="6" t="s">
        <v>498</v>
      </c>
      <c r="C120" s="6" t="s">
        <v>513</v>
      </c>
      <c r="D120" s="6" t="s">
        <v>514</v>
      </c>
      <c r="E120" s="6" t="s">
        <v>515</v>
      </c>
      <c r="F120" s="6" t="s">
        <v>516</v>
      </c>
      <c r="G120" s="6" t="s">
        <v>517</v>
      </c>
      <c r="H120" s="6" t="s">
        <v>518</v>
      </c>
      <c r="I120" s="6" t="s">
        <v>519</v>
      </c>
      <c r="J120" s="6" t="s">
        <v>520</v>
      </c>
      <c r="K120" s="7" t="s">
        <v>4</v>
      </c>
    </row>
    <row r="121" spans="1:11" ht="15" customHeight="1" x14ac:dyDescent="0.2">
      <c r="A121" s="8" t="s">
        <v>489</v>
      </c>
      <c r="B121" s="8" t="s">
        <v>490</v>
      </c>
      <c r="C121" s="8" t="s">
        <v>521</v>
      </c>
      <c r="D121" s="8" t="s">
        <v>522</v>
      </c>
      <c r="E121" s="8" t="s">
        <v>523</v>
      </c>
      <c r="F121" s="8" t="s">
        <v>524</v>
      </c>
      <c r="G121" s="8" t="s">
        <v>525</v>
      </c>
      <c r="H121" s="8" t="s">
        <v>526</v>
      </c>
      <c r="I121" s="8" t="s">
        <v>527</v>
      </c>
      <c r="J121" s="8" t="s">
        <v>528</v>
      </c>
      <c r="K121" s="9" t="s">
        <v>493</v>
      </c>
    </row>
    <row r="122" spans="1:11" ht="15" customHeight="1" x14ac:dyDescent="0.2">
      <c r="A122" s="11" t="s">
        <v>508</v>
      </c>
      <c r="B122" s="11" t="s">
        <v>509</v>
      </c>
      <c r="C122" s="11" t="str">
        <f>INDEX(rngUnitSettings,MATCH("Length",INDEX(rngUnitSettings,,1),0),2)</f>
        <v>mm</v>
      </c>
      <c r="D122" s="11" t="str">
        <f>INDEX(rngUnitSettings,MATCH("Length",INDEX(rngUnitSettings,,1),0),2)</f>
        <v>mm</v>
      </c>
      <c r="E122" s="11" t="s">
        <v>529</v>
      </c>
      <c r="F122" s="11" t="s">
        <v>529</v>
      </c>
      <c r="G122" s="11" t="str">
        <f>INDEX(rngUnitSettings,MATCH("Length",INDEX(rngUnitSettings,,1),0),2)</f>
        <v>mm</v>
      </c>
      <c r="H122" s="11" t="str">
        <f>INDEX(rngUnitSettings,MATCH("Length",INDEX(rngUnitSettings,,1),0),2)</f>
        <v>mm</v>
      </c>
      <c r="I122" s="11" t="s">
        <v>529</v>
      </c>
      <c r="J122" s="11" t="s">
        <v>529</v>
      </c>
      <c r="K122" s="12"/>
    </row>
    <row r="123" spans="1:11" ht="15" customHeight="1" x14ac:dyDescent="0.2">
      <c r="A123" s="5" t="s">
        <v>571</v>
      </c>
      <c r="B123" s="5" t="s">
        <v>2596</v>
      </c>
      <c r="C123" s="47"/>
      <c r="D123" s="47">
        <v>0</v>
      </c>
      <c r="E123" s="47" t="s">
        <v>530</v>
      </c>
      <c r="F123" s="47" t="s">
        <v>531</v>
      </c>
      <c r="G123" s="47"/>
      <c r="H123" s="47">
        <v>0</v>
      </c>
      <c r="I123" s="47" t="s">
        <v>530</v>
      </c>
      <c r="J123" s="47" t="s">
        <v>531</v>
      </c>
      <c r="K123" s="10" t="s">
        <v>2564</v>
      </c>
    </row>
    <row r="124" spans="1:11" ht="15" customHeight="1" x14ac:dyDescent="0.2">
      <c r="A124" s="5" t="s">
        <v>572</v>
      </c>
      <c r="B124" s="5" t="s">
        <v>2598</v>
      </c>
      <c r="C124" s="47"/>
      <c r="D124" s="47">
        <v>0</v>
      </c>
      <c r="E124" s="47" t="s">
        <v>530</v>
      </c>
      <c r="F124" s="47" t="s">
        <v>531</v>
      </c>
      <c r="G124" s="47"/>
      <c r="H124" s="47">
        <v>0</v>
      </c>
      <c r="I124" s="47" t="s">
        <v>530</v>
      </c>
      <c r="J124" s="47" t="s">
        <v>531</v>
      </c>
      <c r="K124" s="10" t="s">
        <v>2585</v>
      </c>
    </row>
    <row r="125" spans="1:11" ht="15" customHeight="1" x14ac:dyDescent="0.2">
      <c r="A125" s="5" t="s">
        <v>573</v>
      </c>
      <c r="B125" s="5" t="s">
        <v>2600</v>
      </c>
      <c r="C125" s="47"/>
      <c r="D125" s="47">
        <v>0</v>
      </c>
      <c r="E125" s="47" t="s">
        <v>530</v>
      </c>
      <c r="F125" s="47" t="s">
        <v>531</v>
      </c>
      <c r="G125" s="47"/>
      <c r="H125" s="47">
        <v>0</v>
      </c>
      <c r="I125" s="47" t="s">
        <v>530</v>
      </c>
      <c r="J125" s="47" t="s">
        <v>531</v>
      </c>
      <c r="K125" s="10" t="s">
        <v>2586</v>
      </c>
    </row>
    <row r="126" spans="1:11" ht="15" customHeight="1" x14ac:dyDescent="0.2">
      <c r="A126" s="5" t="s">
        <v>574</v>
      </c>
      <c r="B126" s="5" t="s">
        <v>2602</v>
      </c>
      <c r="C126" s="47"/>
      <c r="D126" s="47">
        <v>0</v>
      </c>
      <c r="E126" s="47" t="s">
        <v>530</v>
      </c>
      <c r="F126" s="47" t="s">
        <v>531</v>
      </c>
      <c r="G126" s="47"/>
      <c r="H126" s="47">
        <v>0</v>
      </c>
      <c r="I126" s="47" t="s">
        <v>530</v>
      </c>
      <c r="J126" s="47" t="s">
        <v>531</v>
      </c>
      <c r="K126" s="10" t="s">
        <v>2587</v>
      </c>
    </row>
    <row r="127" spans="1:11" ht="15" customHeight="1" x14ac:dyDescent="0.2">
      <c r="A127" s="5" t="s">
        <v>596</v>
      </c>
      <c r="B127" s="5" t="s">
        <v>2604</v>
      </c>
      <c r="C127" s="47"/>
      <c r="D127" s="47">
        <v>0</v>
      </c>
      <c r="E127" s="47" t="s">
        <v>530</v>
      </c>
      <c r="F127" s="47" t="s">
        <v>531</v>
      </c>
      <c r="G127" s="47"/>
      <c r="H127" s="47">
        <v>0</v>
      </c>
      <c r="I127" s="47" t="s">
        <v>530</v>
      </c>
      <c r="J127" s="47" t="s">
        <v>531</v>
      </c>
      <c r="K127" s="10" t="s">
        <v>2564</v>
      </c>
    </row>
    <row r="128" spans="1:11" ht="15" customHeight="1" x14ac:dyDescent="0.2">
      <c r="A128" s="5" t="s">
        <v>597</v>
      </c>
      <c r="B128" s="5" t="s">
        <v>2606</v>
      </c>
      <c r="C128" s="47"/>
      <c r="D128" s="47">
        <v>0</v>
      </c>
      <c r="E128" s="47" t="s">
        <v>530</v>
      </c>
      <c r="F128" s="47" t="s">
        <v>531</v>
      </c>
      <c r="G128" s="47"/>
      <c r="H128" s="47">
        <v>0</v>
      </c>
      <c r="I128" s="47" t="s">
        <v>530</v>
      </c>
      <c r="J128" s="47" t="s">
        <v>531</v>
      </c>
      <c r="K128" s="10" t="s">
        <v>2585</v>
      </c>
    </row>
    <row r="129" spans="1:11" ht="15" customHeight="1" x14ac:dyDescent="0.2">
      <c r="A129" s="5" t="s">
        <v>598</v>
      </c>
      <c r="B129" s="5" t="s">
        <v>599</v>
      </c>
      <c r="C129" s="47"/>
      <c r="D129" s="47">
        <v>0</v>
      </c>
      <c r="E129" s="47" t="s">
        <v>530</v>
      </c>
      <c r="F129" s="47" t="s">
        <v>531</v>
      </c>
      <c r="G129" s="47"/>
      <c r="H129" s="47">
        <v>0</v>
      </c>
      <c r="I129" s="47" t="s">
        <v>530</v>
      </c>
      <c r="J129" s="47" t="s">
        <v>531</v>
      </c>
      <c r="K129" s="10" t="s">
        <v>2586</v>
      </c>
    </row>
    <row r="130" spans="1:11" ht="15" customHeight="1" x14ac:dyDescent="0.2">
      <c r="A130" s="5" t="s">
        <v>600</v>
      </c>
      <c r="B130" s="5" t="s">
        <v>601</v>
      </c>
      <c r="C130" s="47"/>
      <c r="D130" s="47">
        <v>0</v>
      </c>
      <c r="E130" s="47" t="s">
        <v>530</v>
      </c>
      <c r="F130" s="47" t="s">
        <v>531</v>
      </c>
      <c r="G130" s="47"/>
      <c r="H130" s="47">
        <v>0</v>
      </c>
      <c r="I130" s="47" t="s">
        <v>530</v>
      </c>
      <c r="J130" s="47" t="s">
        <v>531</v>
      </c>
      <c r="K130" s="10" t="s">
        <v>2587</v>
      </c>
    </row>
  </sheetData>
  <mergeCells count="16">
    <mergeCell ref="B22:E22"/>
    <mergeCell ref="A2:K2"/>
    <mergeCell ref="B3:E3"/>
    <mergeCell ref="B8:H8"/>
    <mergeCell ref="B14:K14"/>
    <mergeCell ref="A21:K21"/>
    <mergeCell ref="A93:K93"/>
    <mergeCell ref="B94:E94"/>
    <mergeCell ref="B106:H106"/>
    <mergeCell ref="B119:K119"/>
    <mergeCell ref="B32:H32"/>
    <mergeCell ref="B45:K45"/>
    <mergeCell ref="A59:K59"/>
    <mergeCell ref="B60:E60"/>
    <mergeCell ref="B74:H74"/>
    <mergeCell ref="B83:K83"/>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8 D78 F78 C78 G79 D79 F79 C79 G80 D80 F80 C80 G81 D81 F81 C81 H87 D87 G87 C87 H88 D88 G88 C88 H89 D89 G89 C89 H90 D90 G90 C90 G110 D110 F110 C110 G111 D111 F111 C111 G112 D112 F112 C112 G113 D113 F113 C113 G114 D114 F114 C114 G115 D115 F115 C115 G116 D116 F116 C116 G117 D117 F117 C117 H123 D123 G123 C123 H124 D124 G124 C124 H125 D125 G125 C125 H126 D126 G126 C126 H127 D127 G127 C127 H128 D128 G128 C128 H129 D129 G129 C129 H130 D130 G130 C130" xr:uid="{B0947BBA-58FC-4C93-B5A4-A2082724A27B}">
      <formula1>0</formula1>
    </dataValidation>
    <dataValidation type="whole" operator="greaterThanOrEqual" allowBlank="1" showInputMessage="1" showErrorMessage="1" sqref="E12 E36 E37 E38 E39 E40 E41 E42 E43 E78 E79 E80 E81 E110 E111 E112 E113" xr:uid="{61858586-77B5-413D-857E-DD214B618C97}">
      <formula1>0</formula1>
    </dataValidation>
    <dataValidation type="list" allowBlank="1" showInputMessage="1" showErrorMessage="1" sqref="E49 I49 E50 I50 E51 I51 E52 I52 E53 I53 E54 I54 E55 I55 E56 I56 E87 I87 E88 I88 E89 I89 E90 I90 E123 I123 E124 I124 E125 I125 E126 I126 E127 I127 E128 I128 E129 I129 E130 I130 E18 I18" xr:uid="{ED3F8F1A-DEC6-45AA-8D2A-4B56A74F6554}">
      <formula1>"EachBar,EverySecondBar"</formula1>
    </dataValidation>
    <dataValidation type="list" allowBlank="1" showInputMessage="1" showErrorMessage="1" sqref="F49 J49 F50 J50 F51 J51 F52 J52 F53 J53 F54 J54 F55 J55 F56 J56 F87 J87 F88 J88 F89 J89 F90 J90 F123 J123 F124 J124 F125 J125 F126 J126 F127 J127 F128 J128 F129 J129 F130 J130 F18 J18" xr:uid="{D2FA4388-66EB-4D3E-B97E-A694A92DF35A}">
      <formula1>"Stacked,SideBySide"</formula1>
    </dataValidation>
    <dataValidation type="list" allowBlank="1" showInputMessage="1" showErrorMessage="1" sqref="C25" xr:uid="{A495DDC6-7C73-4D88-802C-A7D75761ECAA}">
      <formula1>"Rectangle,LSection,TwoRectangles"</formula1>
    </dataValidation>
    <dataValidation type="list" allowBlank="1" showInputMessage="1" showErrorMessage="1" sqref="C65 C69" xr:uid="{CF0CACBE-E488-4310-BCEB-13D2EBFA27F7}">
      <formula1>"Simple,Tapered"</formula1>
    </dataValidation>
  </dataValidations>
  <hyperlinks>
    <hyperlink ref="A2" location="'Справка'!A751" display="Круглое сечение (Подробнее)" xr:uid="{BE13AC76-7DFA-498B-B2B3-593CBEB36E0E}"/>
    <hyperlink ref="A21" location="'Справка'!A773" display="Сечение из прямоугольников (Подробнее)" xr:uid="{8780D76C-EB33-41FF-852C-DBB58D56DD53}"/>
    <hyperlink ref="A59" location="'Справка'!A759" display="Скругленный прямоугольник (Подробнее)" xr:uid="{527F05A3-034C-407F-8CC2-3A0DD70C4D2E}"/>
    <hyperlink ref="A93" location="'Справка'!A766" display="Пустотелый скругленный прямоугольник (Подробнее)" xr:uid="{99CB2782-A655-4B39-9F22-5E62D2FDF014}"/>
  </hyperlinks>
  <pageMargins left="0.7" right="0.7" top="0.75" bottom="0.75" header="0.3" footer="0.3"/>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236A-C157-4A68-9BF9-53D265BCCD36}">
  <sheetPr codeName="Лист2">
    <outlinePr summaryBelow="0"/>
  </sheetPr>
  <dimension ref="A1:F1715"/>
  <sheetViews>
    <sheetView workbookViewId="0">
      <selection sqref="A1:F1"/>
    </sheetView>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126" t="s">
        <v>605</v>
      </c>
      <c r="B1" s="126"/>
      <c r="C1" s="126"/>
      <c r="D1" s="126"/>
      <c r="E1" s="126"/>
      <c r="F1" s="126"/>
    </row>
    <row r="2" spans="1:6" hidden="1" outlineLevel="1" x14ac:dyDescent="0.2">
      <c r="A2" s="127" t="s">
        <v>606</v>
      </c>
      <c r="B2" s="127"/>
      <c r="C2" s="127"/>
      <c r="D2" s="127"/>
      <c r="E2" s="127"/>
      <c r="F2" s="127"/>
    </row>
    <row r="3" spans="1:6" hidden="1" outlineLevel="1" x14ac:dyDescent="0.2">
      <c r="A3" s="127" t="s">
        <v>607</v>
      </c>
      <c r="B3" s="127"/>
      <c r="C3" s="127"/>
      <c r="D3" s="127"/>
      <c r="E3" s="127"/>
      <c r="F3" s="127"/>
    </row>
    <row r="4" spans="1:6" hidden="1" outlineLevel="1" x14ac:dyDescent="0.2">
      <c r="A4" s="127" t="s">
        <v>608</v>
      </c>
      <c r="B4" s="127"/>
      <c r="C4" s="127"/>
      <c r="D4" s="127"/>
      <c r="E4" s="127"/>
      <c r="F4" s="127"/>
    </row>
    <row r="5" spans="1:6" ht="16.5" hidden="1" outlineLevel="1" x14ac:dyDescent="0.2">
      <c r="A5" s="128" t="s">
        <v>609</v>
      </c>
      <c r="B5" s="128"/>
      <c r="C5" s="128"/>
      <c r="D5" s="128"/>
      <c r="E5" s="128"/>
      <c r="F5" s="128"/>
    </row>
    <row r="6" spans="1:6" hidden="1" outlineLevel="1" x14ac:dyDescent="0.2">
      <c r="A6" s="129" t="s">
        <v>610</v>
      </c>
      <c r="B6" s="129"/>
      <c r="C6" s="129"/>
      <c r="D6" s="129"/>
      <c r="E6" s="129"/>
      <c r="F6" s="129"/>
    </row>
    <row r="7" spans="1:6" hidden="1" outlineLevel="1" x14ac:dyDescent="0.2">
      <c r="A7" s="127" t="s">
        <v>611</v>
      </c>
      <c r="B7" s="127"/>
      <c r="C7" s="127"/>
      <c r="D7" s="127"/>
      <c r="E7" s="127"/>
      <c r="F7" s="127"/>
    </row>
    <row r="8" spans="1:6" hidden="1" outlineLevel="1" x14ac:dyDescent="0.2">
      <c r="A8" s="127" t="s">
        <v>612</v>
      </c>
      <c r="B8" s="127"/>
      <c r="C8" s="127"/>
      <c r="D8" s="127"/>
      <c r="E8" s="127"/>
      <c r="F8" s="127"/>
    </row>
    <row r="9" spans="1:6" hidden="1" outlineLevel="1" x14ac:dyDescent="0.2">
      <c r="A9" s="127" t="s">
        <v>613</v>
      </c>
      <c r="B9" s="127"/>
      <c r="C9" s="127"/>
      <c r="D9" s="127"/>
      <c r="E9" s="127"/>
      <c r="F9" s="127"/>
    </row>
    <row r="10" spans="1:6" ht="16.5" hidden="1" outlineLevel="1" x14ac:dyDescent="0.2">
      <c r="A10" s="128" t="s">
        <v>614</v>
      </c>
      <c r="B10" s="128"/>
      <c r="C10" s="128"/>
      <c r="D10" s="128"/>
      <c r="E10" s="128"/>
      <c r="F10" s="128"/>
    </row>
    <row r="11" spans="1:6" hidden="1" outlineLevel="1" x14ac:dyDescent="0.2">
      <c r="A11" s="127" t="s">
        <v>615</v>
      </c>
      <c r="B11" s="127"/>
      <c r="C11" s="127"/>
      <c r="D11" s="127"/>
      <c r="E11" s="127"/>
      <c r="F11" s="127"/>
    </row>
    <row r="12" spans="1:6" hidden="1" outlineLevel="1" x14ac:dyDescent="0.2">
      <c r="A12" s="127" t="s">
        <v>616</v>
      </c>
      <c r="B12" s="127"/>
      <c r="C12" s="127"/>
      <c r="D12" s="127"/>
      <c r="E12" s="127"/>
      <c r="F12" s="127"/>
    </row>
    <row r="13" spans="1:6" hidden="1" outlineLevel="1" x14ac:dyDescent="0.2">
      <c r="A13" s="127" t="s">
        <v>617</v>
      </c>
      <c r="B13" s="127"/>
      <c r="C13" s="127"/>
      <c r="D13" s="127"/>
      <c r="E13" s="127"/>
      <c r="F13" s="127"/>
    </row>
    <row r="14" spans="1:6" hidden="1" outlineLevel="1" x14ac:dyDescent="0.2">
      <c r="A14" s="127" t="s">
        <v>618</v>
      </c>
      <c r="B14" s="127"/>
      <c r="C14" s="127"/>
      <c r="D14" s="127"/>
      <c r="E14" s="127"/>
      <c r="F14" s="127"/>
    </row>
    <row r="15" spans="1:6" hidden="1" outlineLevel="1" x14ac:dyDescent="0.2">
      <c r="A15" s="129" t="s">
        <v>620</v>
      </c>
      <c r="B15" s="127"/>
      <c r="C15" s="127"/>
      <c r="D15" s="127"/>
      <c r="E15" s="127"/>
      <c r="F15" s="127"/>
    </row>
    <row r="16" spans="1:6" hidden="1" outlineLevel="1" x14ac:dyDescent="0.2">
      <c r="A16" s="127" t="s">
        <v>619</v>
      </c>
      <c r="B16" s="127"/>
      <c r="C16" s="127"/>
      <c r="D16" s="127"/>
      <c r="E16" s="127"/>
      <c r="F16" s="127"/>
    </row>
    <row r="17" spans="1:6" hidden="1" outlineLevel="1" x14ac:dyDescent="0.2">
      <c r="A17" s="127" t="s">
        <v>621</v>
      </c>
      <c r="B17" s="127"/>
      <c r="C17" s="127"/>
      <c r="D17" s="127"/>
      <c r="E17" s="127"/>
      <c r="F17" s="127"/>
    </row>
    <row r="18" spans="1:6" hidden="1" outlineLevel="1" x14ac:dyDescent="0.2">
      <c r="A18" s="127" t="s">
        <v>622</v>
      </c>
      <c r="B18" s="127"/>
      <c r="C18" s="127"/>
      <c r="D18" s="127"/>
      <c r="E18" s="127"/>
      <c r="F18" s="127"/>
    </row>
    <row r="19" spans="1:6" hidden="1" outlineLevel="1" x14ac:dyDescent="0.2">
      <c r="A19" s="129" t="s">
        <v>623</v>
      </c>
      <c r="B19" s="129"/>
      <c r="C19" s="129"/>
      <c r="D19" s="129"/>
      <c r="E19" s="129"/>
      <c r="F19" s="129"/>
    </row>
    <row r="20" spans="1:6" hidden="1" outlineLevel="1" x14ac:dyDescent="0.2">
      <c r="A20" s="129" t="s">
        <v>624</v>
      </c>
      <c r="B20" s="129"/>
      <c r="C20" s="129"/>
      <c r="D20" s="129"/>
      <c r="E20" s="129"/>
      <c r="F20" s="129"/>
    </row>
    <row r="21" spans="1:6" hidden="1" outlineLevel="1" x14ac:dyDescent="0.2">
      <c r="A21" s="127" t="s">
        <v>625</v>
      </c>
      <c r="B21" s="127"/>
      <c r="C21" s="127"/>
      <c r="D21" s="127"/>
      <c r="E21" s="127"/>
      <c r="F21" s="127"/>
    </row>
    <row r="22" spans="1:6" ht="16.5" hidden="1" outlineLevel="1" x14ac:dyDescent="0.2">
      <c r="A22" s="128" t="s">
        <v>626</v>
      </c>
      <c r="B22" s="128"/>
      <c r="C22" s="128"/>
      <c r="D22" s="128"/>
      <c r="E22" s="128"/>
      <c r="F22" s="128"/>
    </row>
    <row r="23" spans="1:6" hidden="1" outlineLevel="1" x14ac:dyDescent="0.2">
      <c r="A23" s="130" t="s">
        <v>627</v>
      </c>
      <c r="B23" s="130"/>
      <c r="C23" s="130"/>
      <c r="D23" s="130"/>
      <c r="E23" s="130"/>
      <c r="F23" s="130"/>
    </row>
    <row r="24" spans="1:6" hidden="1" outlineLevel="1" x14ac:dyDescent="0.2">
      <c r="A24" s="130" t="s">
        <v>628</v>
      </c>
      <c r="B24" s="130"/>
      <c r="C24" s="130"/>
      <c r="D24" s="130"/>
      <c r="E24" s="130"/>
      <c r="F24" s="130"/>
    </row>
    <row r="25" spans="1:6" hidden="1" outlineLevel="1" x14ac:dyDescent="0.2">
      <c r="A25" s="127" t="s">
        <v>629</v>
      </c>
      <c r="B25" s="127"/>
      <c r="C25" s="127"/>
      <c r="D25" s="127"/>
      <c r="E25" s="127"/>
      <c r="F25" s="127"/>
    </row>
    <row r="26" spans="1:6" hidden="1" outlineLevel="1" x14ac:dyDescent="0.2">
      <c r="A26" s="127" t="s">
        <v>630</v>
      </c>
      <c r="B26" s="127"/>
      <c r="C26" s="127"/>
      <c r="D26" s="127"/>
      <c r="E26" s="127"/>
      <c r="F26" s="127"/>
    </row>
    <row r="27" spans="1:6" hidden="1" outlineLevel="1" x14ac:dyDescent="0.2">
      <c r="A27" s="127" t="s">
        <v>631</v>
      </c>
      <c r="B27" s="127"/>
      <c r="C27" s="127"/>
      <c r="D27" s="127"/>
      <c r="E27" s="127"/>
      <c r="F27" s="127"/>
    </row>
    <row r="28" spans="1:6" hidden="1" outlineLevel="1" x14ac:dyDescent="0.2">
      <c r="A28" s="127" t="s">
        <v>632</v>
      </c>
      <c r="B28" s="127"/>
      <c r="C28" s="127"/>
      <c r="D28" s="127"/>
      <c r="E28" s="127"/>
      <c r="F28" s="127"/>
    </row>
    <row r="29" spans="1:6" hidden="1" outlineLevel="1" x14ac:dyDescent="0.2">
      <c r="A29" s="127" t="s">
        <v>633</v>
      </c>
      <c r="B29" s="127"/>
      <c r="C29" s="127"/>
      <c r="D29" s="127"/>
      <c r="E29" s="127"/>
      <c r="F29" s="127"/>
    </row>
    <row r="30" spans="1:6" hidden="1" outlineLevel="1" x14ac:dyDescent="0.2">
      <c r="A30" s="127" t="s">
        <v>634</v>
      </c>
      <c r="B30" s="127"/>
      <c r="C30" s="127"/>
      <c r="D30" s="127"/>
      <c r="E30" s="127"/>
      <c r="F30" s="127"/>
    </row>
    <row r="31" spans="1:6" hidden="1" outlineLevel="1" x14ac:dyDescent="0.2">
      <c r="A31" s="127" t="s">
        <v>635</v>
      </c>
      <c r="B31" s="127"/>
      <c r="C31" s="127"/>
      <c r="D31" s="127"/>
      <c r="E31" s="127"/>
      <c r="F31" s="127"/>
    </row>
    <row r="32" spans="1:6" hidden="1" outlineLevel="1" x14ac:dyDescent="0.2">
      <c r="A32" s="127" t="s">
        <v>636</v>
      </c>
      <c r="B32" s="127"/>
      <c r="C32" s="127"/>
      <c r="D32" s="127"/>
      <c r="E32" s="127"/>
      <c r="F32" s="127"/>
    </row>
    <row r="33" spans="1:6" hidden="1" outlineLevel="1" x14ac:dyDescent="0.2">
      <c r="A33" s="127" t="s">
        <v>637</v>
      </c>
      <c r="B33" s="127"/>
      <c r="C33" s="127"/>
      <c r="D33" s="127"/>
      <c r="E33" s="127"/>
      <c r="F33" s="127"/>
    </row>
    <row r="34" spans="1:6" hidden="1" outlineLevel="1" x14ac:dyDescent="0.2">
      <c r="A34" s="127" t="s">
        <v>638</v>
      </c>
      <c r="B34" s="127"/>
      <c r="C34" s="127"/>
      <c r="D34" s="127"/>
      <c r="E34" s="127"/>
      <c r="F34" s="127"/>
    </row>
    <row r="35" spans="1:6" hidden="1" outlineLevel="1" x14ac:dyDescent="0.2">
      <c r="A35" s="127" t="s">
        <v>639</v>
      </c>
      <c r="B35" s="127"/>
      <c r="C35" s="127"/>
      <c r="D35" s="127"/>
      <c r="E35" s="127"/>
      <c r="F35" s="127"/>
    </row>
    <row r="36" spans="1:6" hidden="1" outlineLevel="1" x14ac:dyDescent="0.2">
      <c r="A36" s="127" t="s">
        <v>640</v>
      </c>
      <c r="B36" s="127"/>
      <c r="C36" s="127"/>
      <c r="D36" s="127"/>
      <c r="E36" s="127"/>
      <c r="F36" s="127"/>
    </row>
    <row r="37" spans="1:6" hidden="1" outlineLevel="1" x14ac:dyDescent="0.2">
      <c r="A37" s="127" t="s">
        <v>641</v>
      </c>
      <c r="B37" s="127"/>
      <c r="C37" s="127"/>
      <c r="D37" s="127"/>
      <c r="E37" s="127"/>
      <c r="F37" s="127"/>
    </row>
    <row r="38" spans="1:6" hidden="1" outlineLevel="1" x14ac:dyDescent="0.2">
      <c r="A38" s="127" t="s">
        <v>642</v>
      </c>
      <c r="B38" s="127"/>
      <c r="C38" s="127"/>
      <c r="D38" s="127"/>
      <c r="E38" s="127"/>
      <c r="F38" s="127"/>
    </row>
    <row r="39" spans="1:6" hidden="1" outlineLevel="1" x14ac:dyDescent="0.2">
      <c r="A39" s="127" t="s">
        <v>643</v>
      </c>
      <c r="B39" s="127"/>
      <c r="C39" s="127"/>
      <c r="D39" s="127"/>
      <c r="E39" s="127"/>
      <c r="F39" s="127"/>
    </row>
    <row r="40" spans="1:6" ht="16.5" hidden="1" outlineLevel="1" x14ac:dyDescent="0.2">
      <c r="A40" s="128" t="s">
        <v>644</v>
      </c>
      <c r="B40" s="128"/>
      <c r="C40" s="128"/>
      <c r="D40" s="128"/>
      <c r="E40" s="128"/>
      <c r="F40" s="128"/>
    </row>
    <row r="41" spans="1:6" hidden="1" outlineLevel="1" x14ac:dyDescent="0.2">
      <c r="A41" s="127" t="s">
        <v>645</v>
      </c>
      <c r="B41" s="127"/>
      <c r="C41" s="127"/>
      <c r="D41" s="127"/>
      <c r="E41" s="127"/>
      <c r="F41" s="127"/>
    </row>
    <row r="42" spans="1:6" hidden="1" outlineLevel="1" x14ac:dyDescent="0.2">
      <c r="A42" s="127" t="s">
        <v>646</v>
      </c>
      <c r="B42" s="127"/>
      <c r="C42" s="127"/>
      <c r="D42" s="127"/>
      <c r="E42" s="127"/>
      <c r="F42" s="127"/>
    </row>
    <row r="43" spans="1:6" hidden="1" outlineLevel="1" x14ac:dyDescent="0.2">
      <c r="A43" s="127" t="s">
        <v>647</v>
      </c>
      <c r="B43" s="127"/>
      <c r="C43" s="127"/>
      <c r="D43" s="127"/>
      <c r="E43" s="127"/>
      <c r="F43" s="127"/>
    </row>
    <row r="44" spans="1:6" hidden="1" outlineLevel="1" x14ac:dyDescent="0.2">
      <c r="A44" s="127" t="s">
        <v>648</v>
      </c>
      <c r="B44" s="127"/>
      <c r="C44" s="127"/>
      <c r="D44" s="127"/>
      <c r="E44" s="127"/>
      <c r="F44" s="127"/>
    </row>
    <row r="45" spans="1:6" hidden="1" outlineLevel="1" x14ac:dyDescent="0.2">
      <c r="A45" s="127" t="s">
        <v>649</v>
      </c>
      <c r="B45" s="127"/>
      <c r="C45" s="127"/>
      <c r="D45" s="127"/>
      <c r="E45" s="127"/>
      <c r="F45" s="127"/>
    </row>
    <row r="46" spans="1:6" hidden="1" outlineLevel="1" x14ac:dyDescent="0.2">
      <c r="A46" s="127" t="s">
        <v>650</v>
      </c>
      <c r="B46" s="127"/>
      <c r="C46" s="127"/>
      <c r="D46" s="127"/>
      <c r="E46" s="127"/>
      <c r="F46" s="127"/>
    </row>
    <row r="47" spans="1:6" hidden="1" outlineLevel="1" x14ac:dyDescent="0.2">
      <c r="A47" s="127" t="s">
        <v>651</v>
      </c>
      <c r="B47" s="127"/>
      <c r="C47" s="127"/>
      <c r="D47" s="127"/>
      <c r="E47" s="127"/>
      <c r="F47" s="127"/>
    </row>
    <row r="48" spans="1:6" ht="16.5" hidden="1" outlineLevel="1" x14ac:dyDescent="0.2">
      <c r="A48" s="128" t="s">
        <v>652</v>
      </c>
      <c r="B48" s="128"/>
      <c r="C48" s="128"/>
      <c r="D48" s="128"/>
      <c r="E48" s="128"/>
      <c r="F48" s="128"/>
    </row>
    <row r="49" spans="1:6" hidden="1" outlineLevel="1" x14ac:dyDescent="0.2">
      <c r="A49" s="129" t="s">
        <v>653</v>
      </c>
      <c r="B49" s="129"/>
      <c r="C49" s="129"/>
      <c r="D49" s="129"/>
      <c r="E49" s="129"/>
      <c r="F49" s="129"/>
    </row>
    <row r="50" spans="1:6" hidden="1" outlineLevel="1" x14ac:dyDescent="0.2">
      <c r="A50" s="129" t="s">
        <v>654</v>
      </c>
      <c r="B50" s="129"/>
      <c r="C50" s="129"/>
      <c r="D50" s="129"/>
      <c r="E50" s="129"/>
      <c r="F50" s="129"/>
    </row>
    <row r="51" spans="1:6" hidden="1" outlineLevel="1" x14ac:dyDescent="0.2">
      <c r="A51" s="127" t="s">
        <v>655</v>
      </c>
      <c r="B51" s="127"/>
      <c r="C51" s="127"/>
      <c r="D51" s="127"/>
      <c r="E51" s="127"/>
      <c r="F51" s="127"/>
    </row>
    <row r="52" spans="1:6" hidden="1" outlineLevel="1" x14ac:dyDescent="0.2">
      <c r="A52" s="127" t="s">
        <v>656</v>
      </c>
      <c r="B52" s="127"/>
      <c r="C52" s="127"/>
      <c r="D52" s="127"/>
      <c r="E52" s="127"/>
      <c r="F52" s="127"/>
    </row>
    <row r="53" spans="1:6" hidden="1" outlineLevel="1" x14ac:dyDescent="0.2">
      <c r="A53" s="127" t="s">
        <v>657</v>
      </c>
      <c r="B53" s="127"/>
      <c r="C53" s="127"/>
      <c r="D53" s="127"/>
      <c r="E53" s="127"/>
      <c r="F53" s="127"/>
    </row>
    <row r="54" spans="1:6" hidden="1" outlineLevel="1" x14ac:dyDescent="0.2">
      <c r="A54" s="127" t="s">
        <v>658</v>
      </c>
      <c r="B54" s="127"/>
      <c r="C54" s="127"/>
      <c r="D54" s="127"/>
      <c r="E54" s="127"/>
      <c r="F54" s="127"/>
    </row>
    <row r="55" spans="1:6" hidden="1" outlineLevel="1" x14ac:dyDescent="0.2">
      <c r="A55" s="127" t="s">
        <v>659</v>
      </c>
      <c r="B55" s="127"/>
      <c r="C55" s="127"/>
      <c r="D55" s="127"/>
      <c r="E55" s="127"/>
      <c r="F55" s="127"/>
    </row>
    <row r="56" spans="1:6" hidden="1" outlineLevel="1" x14ac:dyDescent="0.2">
      <c r="A56" s="127" t="s">
        <v>660</v>
      </c>
      <c r="B56" s="127"/>
      <c r="C56" s="127"/>
      <c r="D56" s="127"/>
      <c r="E56" s="127"/>
      <c r="F56" s="127"/>
    </row>
    <row r="57" spans="1:6" hidden="1" outlineLevel="1" x14ac:dyDescent="0.2">
      <c r="A57" s="127" t="s">
        <v>661</v>
      </c>
      <c r="B57" s="127"/>
      <c r="C57" s="127"/>
      <c r="D57" s="127"/>
      <c r="E57" s="127"/>
      <c r="F57" s="127"/>
    </row>
    <row r="58" spans="1:6" hidden="1" outlineLevel="1" x14ac:dyDescent="0.2">
      <c r="A58" s="127" t="s">
        <v>662</v>
      </c>
      <c r="B58" s="127"/>
      <c r="C58" s="127"/>
      <c r="D58" s="127"/>
      <c r="E58" s="127"/>
      <c r="F58" s="127"/>
    </row>
    <row r="59" spans="1:6" hidden="1" outlineLevel="1" x14ac:dyDescent="0.2">
      <c r="A59" s="127" t="s">
        <v>663</v>
      </c>
      <c r="B59" s="127"/>
      <c r="C59" s="127"/>
      <c r="D59" s="127"/>
      <c r="E59" s="127"/>
      <c r="F59" s="127"/>
    </row>
    <row r="60" spans="1:6" hidden="1" outlineLevel="1" x14ac:dyDescent="0.2">
      <c r="A60" s="127" t="s">
        <v>664</v>
      </c>
      <c r="B60" s="127"/>
      <c r="C60" s="127"/>
      <c r="D60" s="127"/>
      <c r="E60" s="127"/>
      <c r="F60" s="127"/>
    </row>
    <row r="61" spans="1:6" hidden="1" outlineLevel="1" x14ac:dyDescent="0.2">
      <c r="A61" s="127" t="s">
        <v>665</v>
      </c>
      <c r="B61" s="127"/>
      <c r="C61" s="127"/>
      <c r="D61" s="127"/>
      <c r="E61" s="127"/>
      <c r="F61" s="127"/>
    </row>
    <row r="62" spans="1:6" hidden="1" outlineLevel="1" x14ac:dyDescent="0.2">
      <c r="A62" s="127" t="s">
        <v>666</v>
      </c>
      <c r="B62" s="127"/>
      <c r="C62" s="127"/>
      <c r="D62" s="127"/>
      <c r="E62" s="127"/>
      <c r="F62" s="127"/>
    </row>
    <row r="63" spans="1:6" hidden="1" outlineLevel="1" x14ac:dyDescent="0.2">
      <c r="A63" s="127" t="s">
        <v>667</v>
      </c>
      <c r="B63" s="127"/>
      <c r="C63" s="127"/>
      <c r="D63" s="127"/>
      <c r="E63" s="127"/>
      <c r="F63" s="127"/>
    </row>
    <row r="64" spans="1:6" hidden="1" outlineLevel="1" x14ac:dyDescent="0.2">
      <c r="A64" s="127" t="s">
        <v>668</v>
      </c>
      <c r="B64" s="127"/>
      <c r="C64" s="127"/>
      <c r="D64" s="127"/>
      <c r="E64" s="127"/>
      <c r="F64" s="127"/>
    </row>
    <row r="65" spans="1:6" hidden="1" outlineLevel="1" x14ac:dyDescent="0.2">
      <c r="A65" s="127" t="s">
        <v>669</v>
      </c>
      <c r="B65" s="127"/>
      <c r="C65" s="127"/>
      <c r="D65" s="127"/>
      <c r="E65" s="127"/>
      <c r="F65" s="127"/>
    </row>
    <row r="66" spans="1:6" hidden="1" outlineLevel="1" x14ac:dyDescent="0.2">
      <c r="A66" s="129" t="s">
        <v>670</v>
      </c>
      <c r="B66" s="129"/>
      <c r="C66" s="129"/>
      <c r="D66" s="129"/>
      <c r="E66" s="129"/>
      <c r="F66" s="129"/>
    </row>
    <row r="67" spans="1:6" hidden="1" outlineLevel="1" x14ac:dyDescent="0.2">
      <c r="A67" s="129" t="s">
        <v>671</v>
      </c>
      <c r="B67" s="129"/>
      <c r="C67" s="129"/>
      <c r="D67" s="129"/>
      <c r="E67" s="129"/>
      <c r="F67" s="129"/>
    </row>
    <row r="68" spans="1:6" ht="16.5" hidden="1" outlineLevel="1" x14ac:dyDescent="0.2">
      <c r="A68" s="128" t="s">
        <v>672</v>
      </c>
      <c r="B68" s="128"/>
      <c r="C68" s="128"/>
      <c r="D68" s="128"/>
      <c r="E68" s="128"/>
      <c r="F68" s="128"/>
    </row>
    <row r="69" spans="1:6" hidden="1" outlineLevel="1" x14ac:dyDescent="0.2">
      <c r="A69" s="127" t="s">
        <v>673</v>
      </c>
      <c r="B69" s="127"/>
      <c r="C69" s="127"/>
      <c r="D69" s="127"/>
      <c r="E69" s="127"/>
      <c r="F69" s="127"/>
    </row>
    <row r="70" spans="1:6" hidden="1" outlineLevel="1" x14ac:dyDescent="0.2">
      <c r="A70" s="127" t="s">
        <v>674</v>
      </c>
      <c r="B70" s="127"/>
      <c r="C70" s="127"/>
      <c r="D70" s="127"/>
      <c r="E70" s="127"/>
      <c r="F70" s="127"/>
    </row>
    <row r="71" spans="1:6" hidden="1" outlineLevel="1" x14ac:dyDescent="0.2">
      <c r="A71" s="127" t="s">
        <v>675</v>
      </c>
      <c r="B71" s="127"/>
      <c r="C71" s="127"/>
      <c r="D71" s="127"/>
      <c r="E71" s="127"/>
      <c r="F71" s="127"/>
    </row>
    <row r="72" spans="1:6" hidden="1" outlineLevel="1" x14ac:dyDescent="0.2">
      <c r="A72" s="127" t="s">
        <v>676</v>
      </c>
      <c r="B72" s="127"/>
      <c r="C72" s="127"/>
      <c r="D72" s="127"/>
      <c r="E72" s="127"/>
      <c r="F72" s="127"/>
    </row>
    <row r="73" spans="1:6" hidden="1" outlineLevel="1" x14ac:dyDescent="0.2">
      <c r="A73" s="127" t="s">
        <v>677</v>
      </c>
      <c r="B73" s="127"/>
      <c r="C73" s="127"/>
      <c r="D73" s="127"/>
      <c r="E73" s="127"/>
      <c r="F73" s="127"/>
    </row>
    <row r="74" spans="1:6" hidden="1" outlineLevel="1" x14ac:dyDescent="0.2">
      <c r="A74" s="127" t="s">
        <v>678</v>
      </c>
      <c r="B74" s="127"/>
      <c r="C74" s="127"/>
      <c r="D74" s="127"/>
      <c r="E74" s="127"/>
      <c r="F74" s="127"/>
    </row>
    <row r="75" spans="1:6" hidden="1" outlineLevel="1" x14ac:dyDescent="0.2">
      <c r="A75" s="129" t="s">
        <v>680</v>
      </c>
      <c r="B75" s="127"/>
      <c r="C75" s="127"/>
      <c r="D75" s="127"/>
      <c r="E75" s="127"/>
      <c r="F75" s="127"/>
    </row>
    <row r="76" spans="1:6" hidden="1" outlineLevel="1" x14ac:dyDescent="0.2">
      <c r="A76" s="127" t="s">
        <v>679</v>
      </c>
      <c r="B76" s="127"/>
      <c r="C76" s="127"/>
      <c r="D76" s="127"/>
      <c r="E76" s="127"/>
      <c r="F76" s="127"/>
    </row>
    <row r="77" spans="1:6" hidden="1" outlineLevel="1" x14ac:dyDescent="0.2">
      <c r="A77" s="127" t="s">
        <v>681</v>
      </c>
      <c r="B77" s="127"/>
      <c r="C77" s="127"/>
      <c r="D77" s="127"/>
      <c r="E77" s="127"/>
      <c r="F77" s="127"/>
    </row>
    <row r="78" spans="1:6" hidden="1" outlineLevel="1" x14ac:dyDescent="0.2">
      <c r="A78" s="127" t="s">
        <v>682</v>
      </c>
      <c r="B78" s="127"/>
      <c r="C78" s="127"/>
      <c r="D78" s="127"/>
      <c r="E78" s="127"/>
      <c r="F78" s="127"/>
    </row>
    <row r="79" spans="1:6" hidden="1" outlineLevel="1" x14ac:dyDescent="0.2">
      <c r="A79" s="129" t="s">
        <v>685</v>
      </c>
      <c r="B79" s="127"/>
      <c r="C79" s="127"/>
      <c r="D79" s="127"/>
      <c r="E79" s="127"/>
      <c r="F79" s="127"/>
    </row>
    <row r="80" spans="1:6" hidden="1" outlineLevel="1" x14ac:dyDescent="0.2">
      <c r="A80" s="127" t="s">
        <v>683</v>
      </c>
      <c r="B80" s="127"/>
      <c r="C80" s="127"/>
      <c r="D80" s="127"/>
      <c r="E80" s="127"/>
      <c r="F80" s="127"/>
    </row>
    <row r="81" spans="1:6" hidden="1" outlineLevel="1" x14ac:dyDescent="0.2">
      <c r="A81" s="127" t="s">
        <v>684</v>
      </c>
      <c r="B81" s="127"/>
      <c r="C81" s="127"/>
      <c r="D81" s="127"/>
      <c r="E81" s="127"/>
      <c r="F81" s="127"/>
    </row>
    <row r="82" spans="1:6" hidden="1" outlineLevel="1" x14ac:dyDescent="0.2">
      <c r="A82" s="127" t="s">
        <v>686</v>
      </c>
      <c r="B82" s="127"/>
      <c r="C82" s="127"/>
      <c r="D82" s="127"/>
      <c r="E82" s="127"/>
      <c r="F82" s="127"/>
    </row>
    <row r="83" spans="1:6" hidden="1" outlineLevel="1" x14ac:dyDescent="0.2">
      <c r="A83" s="127" t="s">
        <v>687</v>
      </c>
      <c r="B83" s="127"/>
      <c r="C83" s="127"/>
      <c r="D83" s="127"/>
      <c r="E83" s="127"/>
      <c r="F83" s="127"/>
    </row>
    <row r="84" spans="1:6" hidden="1" outlineLevel="1" x14ac:dyDescent="0.2">
      <c r="A84" s="33"/>
      <c r="B84" s="33"/>
      <c r="C84" s="33"/>
      <c r="D84" s="33"/>
      <c r="E84" s="33"/>
      <c r="F84" s="33"/>
    </row>
    <row r="85" spans="1:6" hidden="1" outlineLevel="1" x14ac:dyDescent="0.2">
      <c r="A85" s="33"/>
      <c r="B85" s="33"/>
      <c r="C85" s="33"/>
      <c r="D85" s="33"/>
      <c r="E85" s="33"/>
      <c r="F85" s="33"/>
    </row>
    <row r="86" spans="1:6" ht="20.25" collapsed="1" x14ac:dyDescent="0.2">
      <c r="A86" s="126" t="s">
        <v>688</v>
      </c>
      <c r="B86" s="126"/>
      <c r="C86" s="126"/>
      <c r="D86" s="126"/>
      <c r="E86" s="126"/>
      <c r="F86" s="126"/>
    </row>
    <row r="87" spans="1:6" hidden="1" outlineLevel="1" x14ac:dyDescent="0.2">
      <c r="A87" s="127" t="s">
        <v>689</v>
      </c>
      <c r="B87" s="127"/>
      <c r="C87" s="127"/>
      <c r="D87" s="127"/>
      <c r="E87" s="127"/>
      <c r="F87" s="127"/>
    </row>
    <row r="88" spans="1:6" ht="16.5" hidden="1" outlineLevel="1" x14ac:dyDescent="0.2">
      <c r="A88" s="128" t="s">
        <v>690</v>
      </c>
      <c r="B88" s="128"/>
      <c r="C88" s="128"/>
      <c r="D88" s="128"/>
      <c r="E88" s="128"/>
      <c r="F88" s="128"/>
    </row>
    <row r="89" spans="1:6" hidden="1" outlineLevel="1" x14ac:dyDescent="0.2">
      <c r="A89" s="127" t="s">
        <v>691</v>
      </c>
      <c r="B89" s="127"/>
      <c r="C89" s="127"/>
      <c r="D89" s="127"/>
      <c r="E89" s="127"/>
      <c r="F89" s="127"/>
    </row>
    <row r="90" spans="1:6" hidden="1" outlineLevel="1" x14ac:dyDescent="0.2">
      <c r="A90" s="127" t="s">
        <v>692</v>
      </c>
      <c r="B90" s="127"/>
      <c r="C90" s="127"/>
      <c r="D90" s="127"/>
      <c r="E90" s="127"/>
      <c r="F90" s="127"/>
    </row>
    <row r="91" spans="1:6" hidden="1" outlineLevel="1" x14ac:dyDescent="0.2">
      <c r="A91" s="127" t="s">
        <v>693</v>
      </c>
      <c r="B91" s="127"/>
      <c r="C91" s="127"/>
      <c r="D91" s="127"/>
      <c r="E91" s="127"/>
      <c r="F91" s="127"/>
    </row>
    <row r="92" spans="1:6" hidden="1" outlineLevel="1" x14ac:dyDescent="0.2">
      <c r="A92" s="127" t="s">
        <v>694</v>
      </c>
      <c r="B92" s="127"/>
      <c r="C92" s="127"/>
      <c r="D92" s="127"/>
      <c r="E92" s="127"/>
      <c r="F92" s="127"/>
    </row>
    <row r="93" spans="1:6" hidden="1" outlineLevel="1" x14ac:dyDescent="0.2">
      <c r="A93" s="127" t="s">
        <v>695</v>
      </c>
      <c r="B93" s="127"/>
      <c r="C93" s="127"/>
      <c r="D93" s="127"/>
      <c r="E93" s="127"/>
      <c r="F93" s="127"/>
    </row>
    <row r="94" spans="1:6" hidden="1" outlineLevel="1" x14ac:dyDescent="0.2">
      <c r="A94" s="127" t="s">
        <v>696</v>
      </c>
      <c r="B94" s="127"/>
      <c r="C94" s="127"/>
      <c r="D94" s="127"/>
      <c r="E94" s="127"/>
      <c r="F94" s="127"/>
    </row>
    <row r="95" spans="1:6" ht="16.5" hidden="1" outlineLevel="1" x14ac:dyDescent="0.2">
      <c r="A95" s="128" t="s">
        <v>697</v>
      </c>
      <c r="B95" s="128"/>
      <c r="C95" s="128"/>
      <c r="D95" s="128"/>
      <c r="E95" s="128"/>
      <c r="F95" s="128"/>
    </row>
    <row r="96" spans="1:6" hidden="1" outlineLevel="1" x14ac:dyDescent="0.2">
      <c r="A96" s="127" t="s">
        <v>698</v>
      </c>
      <c r="B96" s="127"/>
      <c r="C96" s="127"/>
      <c r="D96" s="127"/>
      <c r="E96" s="127"/>
      <c r="F96" s="127"/>
    </row>
    <row r="97" spans="1:6" hidden="1" outlineLevel="1" x14ac:dyDescent="0.2">
      <c r="A97" s="127" t="s">
        <v>699</v>
      </c>
      <c r="B97" s="127"/>
      <c r="C97" s="127"/>
      <c r="D97" s="127"/>
      <c r="E97" s="127"/>
      <c r="F97" s="127"/>
    </row>
    <row r="98" spans="1:6" ht="42" hidden="1" customHeight="1" outlineLevel="1" x14ac:dyDescent="0.2">
      <c r="A98" s="131"/>
      <c r="B98" s="131"/>
      <c r="C98" s="131"/>
      <c r="D98" s="131"/>
      <c r="E98" s="131"/>
      <c r="F98" s="131"/>
    </row>
    <row r="99" spans="1:6" hidden="1" outlineLevel="1" x14ac:dyDescent="0.2">
      <c r="A99" s="127" t="s">
        <v>700</v>
      </c>
      <c r="B99" s="127"/>
      <c r="C99" s="127"/>
      <c r="D99" s="127"/>
      <c r="E99" s="127"/>
      <c r="F99" s="127"/>
    </row>
    <row r="100" spans="1:6" ht="42" hidden="1" customHeight="1" outlineLevel="1" x14ac:dyDescent="0.2">
      <c r="A100" s="131"/>
      <c r="B100" s="131"/>
      <c r="C100" s="131"/>
      <c r="D100" s="131"/>
      <c r="E100" s="131"/>
      <c r="F100" s="131"/>
    </row>
    <row r="101" spans="1:6" hidden="1" outlineLevel="1" x14ac:dyDescent="0.2">
      <c r="A101" s="127" t="s">
        <v>701</v>
      </c>
      <c r="B101" s="127"/>
      <c r="C101" s="127"/>
      <c r="D101" s="127"/>
      <c r="E101" s="127"/>
      <c r="F101" s="127"/>
    </row>
    <row r="102" spans="1:6" ht="42" hidden="1" customHeight="1" outlineLevel="1" x14ac:dyDescent="0.2">
      <c r="A102" s="131"/>
      <c r="B102" s="131"/>
      <c r="C102" s="131"/>
      <c r="D102" s="131"/>
      <c r="E102" s="131"/>
      <c r="F102" s="131"/>
    </row>
    <row r="103" spans="1:6" hidden="1" outlineLevel="1" x14ac:dyDescent="0.2">
      <c r="A103" s="127" t="s">
        <v>702</v>
      </c>
      <c r="B103" s="127"/>
      <c r="C103" s="127"/>
      <c r="D103" s="127"/>
      <c r="E103" s="127"/>
      <c r="F103" s="127"/>
    </row>
    <row r="104" spans="1:6" ht="16.5" hidden="1" outlineLevel="1" x14ac:dyDescent="0.2">
      <c r="A104" s="128" t="s">
        <v>703</v>
      </c>
      <c r="B104" s="128"/>
      <c r="C104" s="128"/>
      <c r="D104" s="128"/>
      <c r="E104" s="128"/>
      <c r="F104" s="128"/>
    </row>
    <row r="105" spans="1:6" hidden="1" outlineLevel="1" x14ac:dyDescent="0.2">
      <c r="A105" s="127" t="s">
        <v>704</v>
      </c>
      <c r="B105" s="127"/>
      <c r="C105" s="127"/>
      <c r="D105" s="127"/>
      <c r="E105" s="127"/>
      <c r="F105" s="127"/>
    </row>
    <row r="106" spans="1:6" ht="42" hidden="1" customHeight="1" outlineLevel="1" x14ac:dyDescent="0.2">
      <c r="A106" s="131"/>
      <c r="B106" s="131"/>
      <c r="C106" s="131"/>
      <c r="D106" s="131"/>
      <c r="E106" s="131"/>
      <c r="F106" s="131"/>
    </row>
    <row r="107" spans="1:6" hidden="1" outlineLevel="1" x14ac:dyDescent="0.2">
      <c r="A107" s="127" t="s">
        <v>705</v>
      </c>
      <c r="B107" s="127"/>
      <c r="C107" s="127"/>
      <c r="D107" s="127"/>
      <c r="E107" s="127"/>
      <c r="F107" s="127"/>
    </row>
    <row r="108" spans="1:6" hidden="1" outlineLevel="1" x14ac:dyDescent="0.2">
      <c r="A108" s="127" t="s">
        <v>706</v>
      </c>
      <c r="B108" s="127"/>
      <c r="C108" s="127"/>
      <c r="D108" s="127"/>
      <c r="E108" s="127"/>
      <c r="F108" s="127"/>
    </row>
    <row r="109" spans="1:6" hidden="1" outlineLevel="1" x14ac:dyDescent="0.2">
      <c r="A109" s="127" t="s">
        <v>707</v>
      </c>
      <c r="B109" s="127"/>
      <c r="C109" s="127"/>
      <c r="D109" s="127"/>
      <c r="E109" s="127"/>
      <c r="F109" s="127"/>
    </row>
    <row r="110" spans="1:6" ht="16.5" hidden="1" outlineLevel="1" x14ac:dyDescent="0.2">
      <c r="A110" s="128" t="s">
        <v>708</v>
      </c>
      <c r="B110" s="128"/>
      <c r="C110" s="128"/>
      <c r="D110" s="128"/>
      <c r="E110" s="128"/>
      <c r="F110" s="128"/>
    </row>
    <row r="111" spans="1:6" hidden="1" outlineLevel="1" x14ac:dyDescent="0.2">
      <c r="A111" s="127" t="s">
        <v>709</v>
      </c>
      <c r="B111" s="127"/>
      <c r="C111" s="127"/>
      <c r="D111" s="127"/>
      <c r="E111" s="127"/>
      <c r="F111" s="127"/>
    </row>
    <row r="112" spans="1:6" hidden="1" outlineLevel="1" x14ac:dyDescent="0.2">
      <c r="A112" s="127" t="s">
        <v>710</v>
      </c>
      <c r="B112" s="127"/>
      <c r="C112" s="127"/>
      <c r="D112" s="127"/>
      <c r="E112" s="127"/>
      <c r="F112" s="127"/>
    </row>
    <row r="113" spans="1:6" hidden="1" outlineLevel="1" x14ac:dyDescent="0.2">
      <c r="A113" s="127" t="s">
        <v>711</v>
      </c>
      <c r="B113" s="127"/>
      <c r="C113" s="127"/>
      <c r="D113" s="127"/>
      <c r="E113" s="127"/>
      <c r="F113" s="127"/>
    </row>
    <row r="114" spans="1:6" hidden="1" outlineLevel="1" x14ac:dyDescent="0.2">
      <c r="A114" s="127" t="s">
        <v>712</v>
      </c>
      <c r="B114" s="127"/>
      <c r="C114" s="127"/>
      <c r="D114" s="127"/>
      <c r="E114" s="127"/>
      <c r="F114" s="127"/>
    </row>
    <row r="115" spans="1:6" hidden="1" outlineLevel="1" x14ac:dyDescent="0.2">
      <c r="A115" s="127" t="s">
        <v>713</v>
      </c>
      <c r="B115" s="127"/>
      <c r="C115" s="127"/>
      <c r="D115" s="127"/>
      <c r="E115" s="127"/>
      <c r="F115" s="127"/>
    </row>
    <row r="116" spans="1:6" hidden="1" outlineLevel="1" x14ac:dyDescent="0.2">
      <c r="A116" s="127" t="s">
        <v>714</v>
      </c>
      <c r="B116" s="127"/>
      <c r="C116" s="127"/>
      <c r="D116" s="127"/>
      <c r="E116" s="127"/>
      <c r="F116" s="127"/>
    </row>
    <row r="117" spans="1:6" hidden="1" outlineLevel="1" x14ac:dyDescent="0.2">
      <c r="A117" s="127" t="s">
        <v>715</v>
      </c>
      <c r="B117" s="127"/>
      <c r="C117" s="127"/>
      <c r="D117" s="127"/>
      <c r="E117" s="127"/>
      <c r="F117" s="127"/>
    </row>
    <row r="118" spans="1:6" hidden="1" outlineLevel="1" x14ac:dyDescent="0.2">
      <c r="A118" s="127" t="s">
        <v>716</v>
      </c>
      <c r="B118" s="127"/>
      <c r="C118" s="127"/>
      <c r="D118" s="127"/>
      <c r="E118" s="127"/>
      <c r="F118" s="127"/>
    </row>
    <row r="119" spans="1:6" ht="16.5" hidden="1" outlineLevel="1" x14ac:dyDescent="0.2">
      <c r="A119" s="128" t="s">
        <v>717</v>
      </c>
      <c r="B119" s="128"/>
      <c r="C119" s="128"/>
      <c r="D119" s="128"/>
      <c r="E119" s="128"/>
      <c r="F119" s="128"/>
    </row>
    <row r="120" spans="1:6" hidden="1" outlineLevel="1" x14ac:dyDescent="0.2">
      <c r="A120" s="129" t="s">
        <v>718</v>
      </c>
      <c r="B120" s="129"/>
      <c r="C120" s="129"/>
      <c r="D120" s="129"/>
      <c r="E120" s="129"/>
      <c r="F120" s="129"/>
    </row>
    <row r="121" spans="1:6" hidden="1" outlineLevel="1" x14ac:dyDescent="0.2">
      <c r="A121" s="127" t="s">
        <v>719</v>
      </c>
      <c r="B121" s="127"/>
      <c r="C121" s="127"/>
      <c r="D121" s="127"/>
      <c r="E121" s="127"/>
      <c r="F121" s="127"/>
    </row>
    <row r="122" spans="1:6" hidden="1" outlineLevel="1" x14ac:dyDescent="0.2">
      <c r="A122" s="127" t="s">
        <v>720</v>
      </c>
      <c r="B122" s="127"/>
      <c r="C122" s="127"/>
      <c r="D122" s="127"/>
      <c r="E122" s="127"/>
      <c r="F122" s="127"/>
    </row>
    <row r="123" spans="1:6" ht="16.5" hidden="1" outlineLevel="1" x14ac:dyDescent="0.2">
      <c r="A123" s="128" t="s">
        <v>721</v>
      </c>
      <c r="B123" s="128"/>
      <c r="C123" s="128"/>
      <c r="D123" s="128"/>
      <c r="E123" s="128"/>
      <c r="F123" s="128"/>
    </row>
    <row r="124" spans="1:6" hidden="1" outlineLevel="1" x14ac:dyDescent="0.2">
      <c r="A124" s="127" t="s">
        <v>722</v>
      </c>
      <c r="B124" s="127"/>
      <c r="C124" s="127"/>
      <c r="D124" s="127"/>
      <c r="E124" s="127"/>
      <c r="F124" s="127"/>
    </row>
    <row r="125" spans="1:6" hidden="1" outlineLevel="1" x14ac:dyDescent="0.2">
      <c r="A125" s="127" t="s">
        <v>723</v>
      </c>
      <c r="B125" s="127"/>
      <c r="C125" s="127"/>
      <c r="D125" s="127"/>
      <c r="E125" s="127"/>
      <c r="F125" s="127"/>
    </row>
    <row r="126" spans="1:6" hidden="1" outlineLevel="1" x14ac:dyDescent="0.2">
      <c r="A126" s="127" t="s">
        <v>724</v>
      </c>
      <c r="B126" s="127"/>
      <c r="C126" s="127"/>
      <c r="D126" s="127"/>
      <c r="E126" s="127"/>
      <c r="F126" s="127"/>
    </row>
    <row r="127" spans="1:6" hidden="1" outlineLevel="1" x14ac:dyDescent="0.2">
      <c r="A127" s="127" t="s">
        <v>725</v>
      </c>
      <c r="B127" s="127"/>
      <c r="C127" s="127"/>
      <c r="D127" s="127"/>
      <c r="E127" s="127"/>
      <c r="F127" s="127"/>
    </row>
    <row r="128" spans="1:6" hidden="1" outlineLevel="1" x14ac:dyDescent="0.2">
      <c r="A128" s="33"/>
      <c r="B128" s="33"/>
      <c r="C128" s="33"/>
      <c r="D128" s="33"/>
      <c r="E128" s="33"/>
      <c r="F128" s="33"/>
    </row>
    <row r="129" spans="1:6" hidden="1" outlineLevel="1" x14ac:dyDescent="0.2">
      <c r="A129" s="33"/>
      <c r="B129" s="33"/>
      <c r="C129" s="33"/>
      <c r="D129" s="33"/>
      <c r="E129" s="33"/>
      <c r="F129" s="33"/>
    </row>
    <row r="130" spans="1:6" ht="20.25" collapsed="1" x14ac:dyDescent="0.2">
      <c r="A130" s="126" t="s">
        <v>726</v>
      </c>
      <c r="B130" s="126"/>
      <c r="C130" s="126"/>
      <c r="D130" s="126"/>
      <c r="E130" s="126"/>
      <c r="F130" s="126"/>
    </row>
    <row r="131" spans="1:6" hidden="1" outlineLevel="1" x14ac:dyDescent="0.2">
      <c r="A131" s="127" t="s">
        <v>727</v>
      </c>
      <c r="B131" s="127"/>
      <c r="C131" s="127"/>
      <c r="D131" s="127"/>
      <c r="E131" s="127"/>
      <c r="F131" s="127"/>
    </row>
    <row r="132" spans="1:6" ht="16.5" hidden="1" outlineLevel="1" x14ac:dyDescent="0.2">
      <c r="A132" s="128" t="s">
        <v>728</v>
      </c>
      <c r="B132" s="128"/>
      <c r="C132" s="128"/>
      <c r="D132" s="128"/>
      <c r="E132" s="128"/>
      <c r="F132" s="128"/>
    </row>
    <row r="133" spans="1:6" hidden="1" outlineLevel="1" x14ac:dyDescent="0.2">
      <c r="A133" s="127" t="s">
        <v>729</v>
      </c>
      <c r="B133" s="127"/>
      <c r="C133" s="127"/>
      <c r="D133" s="127"/>
      <c r="E133" s="127"/>
      <c r="F133" s="127"/>
    </row>
    <row r="134" spans="1:6" hidden="1" outlineLevel="1" x14ac:dyDescent="0.2">
      <c r="A134" s="127" t="s">
        <v>730</v>
      </c>
      <c r="B134" s="127"/>
      <c r="C134" s="127"/>
      <c r="D134" s="127"/>
      <c r="E134" s="127"/>
      <c r="F134" s="127"/>
    </row>
    <row r="135" spans="1:6" hidden="1" outlineLevel="1" x14ac:dyDescent="0.2">
      <c r="A135" s="127" t="s">
        <v>731</v>
      </c>
      <c r="B135" s="127"/>
      <c r="C135" s="127"/>
      <c r="D135" s="127"/>
      <c r="E135" s="127"/>
      <c r="F135" s="127"/>
    </row>
    <row r="136" spans="1:6" ht="16.5" hidden="1" outlineLevel="1" x14ac:dyDescent="0.2">
      <c r="A136" s="128" t="s">
        <v>732</v>
      </c>
      <c r="B136" s="128"/>
      <c r="C136" s="128"/>
      <c r="D136" s="128"/>
      <c r="E136" s="128"/>
      <c r="F136" s="128"/>
    </row>
    <row r="137" spans="1:6" ht="42" hidden="1" customHeight="1" outlineLevel="1" x14ac:dyDescent="0.2">
      <c r="A137" s="131"/>
      <c r="B137" s="131"/>
      <c r="C137" s="131"/>
      <c r="D137" s="131"/>
      <c r="E137" s="131"/>
      <c r="F137" s="131"/>
    </row>
    <row r="138" spans="1:6" hidden="1" outlineLevel="1" x14ac:dyDescent="0.2">
      <c r="A138" s="127" t="s">
        <v>733</v>
      </c>
      <c r="B138" s="127"/>
      <c r="C138" s="127"/>
      <c r="D138" s="127"/>
      <c r="E138" s="127"/>
      <c r="F138" s="127"/>
    </row>
    <row r="139" spans="1:6" ht="42" hidden="1" customHeight="1" outlineLevel="1" x14ac:dyDescent="0.2">
      <c r="A139" s="131"/>
      <c r="B139" s="131"/>
      <c r="C139" s="131"/>
      <c r="D139" s="131"/>
      <c r="E139" s="131"/>
      <c r="F139" s="131"/>
    </row>
    <row r="140" spans="1:6" hidden="1" outlineLevel="1" x14ac:dyDescent="0.2">
      <c r="A140" s="127" t="s">
        <v>734</v>
      </c>
      <c r="B140" s="127"/>
      <c r="C140" s="127"/>
      <c r="D140" s="127"/>
      <c r="E140" s="127"/>
      <c r="F140" s="127"/>
    </row>
    <row r="141" spans="1:6" hidden="1" outlineLevel="1" x14ac:dyDescent="0.2">
      <c r="A141" s="127" t="s">
        <v>735</v>
      </c>
      <c r="B141" s="127"/>
      <c r="C141" s="127"/>
      <c r="D141" s="127"/>
      <c r="E141" s="127"/>
      <c r="F141" s="127"/>
    </row>
    <row r="142" spans="1:6" hidden="1" outlineLevel="1" x14ac:dyDescent="0.2">
      <c r="A142" s="127" t="s">
        <v>736</v>
      </c>
      <c r="B142" s="127"/>
      <c r="C142" s="127"/>
      <c r="D142" s="127"/>
      <c r="E142" s="127"/>
      <c r="F142" s="127"/>
    </row>
    <row r="143" spans="1:6" hidden="1" outlineLevel="1" x14ac:dyDescent="0.2">
      <c r="A143" s="127" t="s">
        <v>737</v>
      </c>
      <c r="B143" s="127"/>
      <c r="C143" s="127"/>
      <c r="D143" s="127"/>
      <c r="E143" s="127"/>
      <c r="F143" s="127"/>
    </row>
    <row r="144" spans="1:6" hidden="1" outlineLevel="1" x14ac:dyDescent="0.2">
      <c r="A144" s="127" t="s">
        <v>738</v>
      </c>
      <c r="B144" s="127"/>
      <c r="C144" s="127"/>
      <c r="D144" s="127"/>
      <c r="E144" s="127"/>
      <c r="F144" s="127"/>
    </row>
    <row r="145" spans="1:6" ht="16.5" hidden="1" outlineLevel="1" x14ac:dyDescent="0.2">
      <c r="A145" s="128" t="s">
        <v>739</v>
      </c>
      <c r="B145" s="128"/>
      <c r="C145" s="128"/>
      <c r="D145" s="128"/>
      <c r="E145" s="128"/>
      <c r="F145" s="128"/>
    </row>
    <row r="146" spans="1:6" hidden="1" outlineLevel="1" x14ac:dyDescent="0.2">
      <c r="A146" s="127" t="s">
        <v>740</v>
      </c>
      <c r="B146" s="127"/>
      <c r="C146" s="127"/>
      <c r="D146" s="127"/>
      <c r="E146" s="127"/>
      <c r="F146" s="127"/>
    </row>
    <row r="147" spans="1:6" hidden="1" outlineLevel="1" x14ac:dyDescent="0.2">
      <c r="A147" s="127" t="s">
        <v>741</v>
      </c>
      <c r="B147" s="127"/>
      <c r="C147" s="127"/>
      <c r="D147" s="127"/>
      <c r="E147" s="127"/>
      <c r="F147" s="127"/>
    </row>
    <row r="148" spans="1:6" hidden="1" outlineLevel="1" x14ac:dyDescent="0.2">
      <c r="A148" s="127" t="s">
        <v>742</v>
      </c>
      <c r="B148" s="127"/>
      <c r="C148" s="127"/>
      <c r="D148" s="127"/>
      <c r="E148" s="127"/>
      <c r="F148" s="127"/>
    </row>
    <row r="149" spans="1:6" hidden="1" outlineLevel="1" x14ac:dyDescent="0.2">
      <c r="A149" s="127" t="s">
        <v>743</v>
      </c>
      <c r="B149" s="127"/>
      <c r="C149" s="127"/>
      <c r="D149" s="127"/>
      <c r="E149" s="127"/>
      <c r="F149" s="127"/>
    </row>
    <row r="150" spans="1:6" hidden="1" outlineLevel="1" x14ac:dyDescent="0.2">
      <c r="A150" s="127" t="s">
        <v>744</v>
      </c>
      <c r="B150" s="127"/>
      <c r="C150" s="127"/>
      <c r="D150" s="127"/>
      <c r="E150" s="127"/>
      <c r="F150" s="127"/>
    </row>
    <row r="151" spans="1:6" hidden="1" outlineLevel="1" x14ac:dyDescent="0.2">
      <c r="A151" s="127" t="s">
        <v>745</v>
      </c>
      <c r="B151" s="127"/>
      <c r="C151" s="127"/>
      <c r="D151" s="127"/>
      <c r="E151" s="127"/>
      <c r="F151" s="127"/>
    </row>
    <row r="152" spans="1:6" hidden="1" outlineLevel="1" x14ac:dyDescent="0.2">
      <c r="A152" s="129" t="s">
        <v>746</v>
      </c>
      <c r="B152" s="129"/>
      <c r="C152" s="129"/>
      <c r="D152" s="129"/>
      <c r="E152" s="129"/>
      <c r="F152" s="129"/>
    </row>
    <row r="153" spans="1:6" ht="66" hidden="1" customHeight="1" outlineLevel="1" x14ac:dyDescent="0.2">
      <c r="A153" s="131"/>
      <c r="B153" s="131"/>
      <c r="C153" s="131"/>
      <c r="D153" s="131"/>
      <c r="E153" s="131"/>
      <c r="F153" s="131"/>
    </row>
    <row r="154" spans="1:6" hidden="1" outlineLevel="1" x14ac:dyDescent="0.2">
      <c r="A154" s="127" t="s">
        <v>747</v>
      </c>
      <c r="B154" s="127"/>
      <c r="C154" s="127"/>
      <c r="D154" s="127"/>
      <c r="E154" s="127"/>
      <c r="F154" s="127"/>
    </row>
    <row r="155" spans="1:6" hidden="1" outlineLevel="1" x14ac:dyDescent="0.2">
      <c r="A155" s="127" t="s">
        <v>748</v>
      </c>
      <c r="B155" s="127"/>
      <c r="C155" s="127"/>
      <c r="D155" s="127"/>
      <c r="E155" s="127"/>
      <c r="F155" s="127"/>
    </row>
    <row r="156" spans="1:6" hidden="1" outlineLevel="1" x14ac:dyDescent="0.2">
      <c r="A156" s="127" t="s">
        <v>749</v>
      </c>
      <c r="B156" s="127"/>
      <c r="C156" s="127"/>
      <c r="D156" s="127"/>
      <c r="E156" s="127"/>
      <c r="F156" s="127"/>
    </row>
    <row r="157" spans="1:6" ht="16.5" hidden="1" outlineLevel="1" x14ac:dyDescent="0.2">
      <c r="A157" s="128" t="s">
        <v>750</v>
      </c>
      <c r="B157" s="128"/>
      <c r="C157" s="128"/>
      <c r="D157" s="128"/>
      <c r="E157" s="128"/>
      <c r="F157" s="128"/>
    </row>
    <row r="158" spans="1:6" hidden="1" outlineLevel="1" x14ac:dyDescent="0.2">
      <c r="A158" s="127" t="s">
        <v>751</v>
      </c>
      <c r="B158" s="127"/>
      <c r="C158" s="127"/>
      <c r="D158" s="127"/>
      <c r="E158" s="127"/>
      <c r="F158" s="127"/>
    </row>
    <row r="159" spans="1:6" hidden="1" outlineLevel="1" x14ac:dyDescent="0.2">
      <c r="A159" s="127" t="s">
        <v>752</v>
      </c>
      <c r="B159" s="127"/>
      <c r="C159" s="127"/>
      <c r="D159" s="127"/>
      <c r="E159" s="127"/>
      <c r="F159" s="127"/>
    </row>
    <row r="160" spans="1:6" hidden="1" outlineLevel="1" x14ac:dyDescent="0.2">
      <c r="A160" s="127" t="s">
        <v>753</v>
      </c>
      <c r="B160" s="127"/>
      <c r="C160" s="127"/>
      <c r="D160" s="127"/>
      <c r="E160" s="127"/>
      <c r="F160" s="127"/>
    </row>
    <row r="161" spans="1:6" hidden="1" outlineLevel="1" x14ac:dyDescent="0.2">
      <c r="A161" s="127" t="s">
        <v>754</v>
      </c>
      <c r="B161" s="127"/>
      <c r="C161" s="127"/>
      <c r="D161" s="127"/>
      <c r="E161" s="127"/>
      <c r="F161" s="127"/>
    </row>
    <row r="162" spans="1:6" hidden="1" outlineLevel="1" x14ac:dyDescent="0.2">
      <c r="A162" s="127" t="s">
        <v>755</v>
      </c>
      <c r="B162" s="127"/>
      <c r="C162" s="127"/>
      <c r="D162" s="127"/>
      <c r="E162" s="127"/>
      <c r="F162" s="127"/>
    </row>
    <row r="163" spans="1:6" hidden="1" outlineLevel="1" x14ac:dyDescent="0.2">
      <c r="A163" s="127" t="s">
        <v>756</v>
      </c>
      <c r="B163" s="127"/>
      <c r="C163" s="127"/>
      <c r="D163" s="127"/>
      <c r="E163" s="127"/>
      <c r="F163" s="127"/>
    </row>
    <row r="164" spans="1:6" hidden="1" outlineLevel="1" x14ac:dyDescent="0.2">
      <c r="A164" s="127" t="s">
        <v>757</v>
      </c>
      <c r="B164" s="127"/>
      <c r="C164" s="127"/>
      <c r="D164" s="127"/>
      <c r="E164" s="127"/>
      <c r="F164" s="127"/>
    </row>
    <row r="165" spans="1:6" hidden="1" outlineLevel="1" x14ac:dyDescent="0.2">
      <c r="A165" s="127" t="s">
        <v>758</v>
      </c>
      <c r="B165" s="127"/>
      <c r="C165" s="127"/>
      <c r="D165" s="127"/>
      <c r="E165" s="127"/>
      <c r="F165" s="127"/>
    </row>
    <row r="166" spans="1:6" ht="16.5" hidden="1" outlineLevel="1" x14ac:dyDescent="0.2">
      <c r="A166" s="128" t="s">
        <v>759</v>
      </c>
      <c r="B166" s="128"/>
      <c r="C166" s="128"/>
      <c r="D166" s="128"/>
      <c r="E166" s="128"/>
      <c r="F166" s="128"/>
    </row>
    <row r="167" spans="1:6" ht="42" hidden="1" customHeight="1" outlineLevel="1" x14ac:dyDescent="0.2">
      <c r="A167" s="131"/>
      <c r="B167" s="131"/>
      <c r="C167" s="131"/>
      <c r="D167" s="131"/>
      <c r="E167" s="131"/>
      <c r="F167" s="131"/>
    </row>
    <row r="168" spans="1:6" hidden="1" outlineLevel="1" x14ac:dyDescent="0.2">
      <c r="A168" s="127" t="s">
        <v>760</v>
      </c>
      <c r="B168" s="127"/>
      <c r="C168" s="127"/>
      <c r="D168" s="127"/>
      <c r="E168" s="127"/>
      <c r="F168" s="127"/>
    </row>
    <row r="169" spans="1:6" hidden="1" outlineLevel="1" x14ac:dyDescent="0.2">
      <c r="A169" s="127" t="s">
        <v>761</v>
      </c>
      <c r="B169" s="127"/>
      <c r="C169" s="127"/>
      <c r="D169" s="127"/>
      <c r="E169" s="127"/>
      <c r="F169" s="127"/>
    </row>
    <row r="170" spans="1:6" hidden="1" outlineLevel="1" x14ac:dyDescent="0.2">
      <c r="A170" s="127" t="s">
        <v>762</v>
      </c>
      <c r="B170" s="127"/>
      <c r="C170" s="127"/>
      <c r="D170" s="127"/>
      <c r="E170" s="127"/>
      <c r="F170" s="127"/>
    </row>
    <row r="171" spans="1:6" hidden="1" outlineLevel="1" x14ac:dyDescent="0.2">
      <c r="A171" s="127" t="s">
        <v>763</v>
      </c>
      <c r="B171" s="127"/>
      <c r="C171" s="127"/>
      <c r="D171" s="127"/>
      <c r="E171" s="127"/>
      <c r="F171" s="127"/>
    </row>
    <row r="172" spans="1:6" hidden="1" outlineLevel="1" x14ac:dyDescent="0.2">
      <c r="A172" s="127" t="s">
        <v>764</v>
      </c>
      <c r="B172" s="127"/>
      <c r="C172" s="127"/>
      <c r="D172" s="127"/>
      <c r="E172" s="127"/>
      <c r="F172" s="127"/>
    </row>
    <row r="173" spans="1:6" hidden="1" outlineLevel="1" x14ac:dyDescent="0.2">
      <c r="A173" s="33"/>
      <c r="B173" s="33"/>
      <c r="C173" s="33"/>
      <c r="D173" s="33"/>
      <c r="E173" s="33"/>
      <c r="F173" s="33"/>
    </row>
    <row r="174" spans="1:6" hidden="1" outlineLevel="1" x14ac:dyDescent="0.2">
      <c r="A174" s="33"/>
      <c r="B174" s="33"/>
      <c r="C174" s="33"/>
      <c r="D174" s="33"/>
      <c r="E174" s="33"/>
      <c r="F174" s="33"/>
    </row>
    <row r="175" spans="1:6" ht="20.25" collapsed="1" x14ac:dyDescent="0.2">
      <c r="A175" s="126" t="s">
        <v>765</v>
      </c>
      <c r="B175" s="126"/>
      <c r="C175" s="126"/>
      <c r="D175" s="126"/>
      <c r="E175" s="126"/>
      <c r="F175" s="126"/>
    </row>
    <row r="176" spans="1:6" hidden="1" outlineLevel="1" x14ac:dyDescent="0.2">
      <c r="A176" s="127" t="s">
        <v>766</v>
      </c>
      <c r="B176" s="127"/>
      <c r="C176" s="127"/>
      <c r="D176" s="127"/>
      <c r="E176" s="127"/>
      <c r="F176" s="127"/>
    </row>
    <row r="177" spans="1:6" hidden="1" outlineLevel="1" x14ac:dyDescent="0.2">
      <c r="A177" s="127" t="s">
        <v>767</v>
      </c>
      <c r="B177" s="127"/>
      <c r="C177" s="127"/>
      <c r="D177" s="127"/>
      <c r="E177" s="127"/>
      <c r="F177" s="127"/>
    </row>
    <row r="178" spans="1:6" hidden="1" outlineLevel="1" x14ac:dyDescent="0.2">
      <c r="A178" s="127" t="s">
        <v>768</v>
      </c>
      <c r="B178" s="127"/>
      <c r="C178" s="127"/>
      <c r="D178" s="127"/>
      <c r="E178" s="127"/>
      <c r="F178" s="127"/>
    </row>
    <row r="179" spans="1:6" ht="19.5" hidden="1" outlineLevel="1" x14ac:dyDescent="0.2">
      <c r="A179" s="132" t="s">
        <v>769</v>
      </c>
      <c r="B179" s="132"/>
      <c r="C179" s="132"/>
      <c r="D179" s="132"/>
      <c r="E179" s="132"/>
      <c r="F179" s="132"/>
    </row>
    <row r="180" spans="1:6" hidden="1" outlineLevel="1" x14ac:dyDescent="0.2">
      <c r="A180" s="127" t="s">
        <v>770</v>
      </c>
      <c r="B180" s="127"/>
      <c r="C180" s="127"/>
      <c r="D180" s="127"/>
      <c r="E180" s="127"/>
      <c r="F180" s="127"/>
    </row>
    <row r="181" spans="1:6" hidden="1" outlineLevel="1" x14ac:dyDescent="0.2">
      <c r="A181" s="127" t="s">
        <v>771</v>
      </c>
      <c r="B181" s="127"/>
      <c r="C181" s="127"/>
      <c r="D181" s="127"/>
      <c r="E181" s="127"/>
      <c r="F181" s="127"/>
    </row>
    <row r="182" spans="1:6" ht="16.5" hidden="1" outlineLevel="1" x14ac:dyDescent="0.2">
      <c r="A182" s="128" t="s">
        <v>772</v>
      </c>
      <c r="B182" s="128"/>
      <c r="C182" s="128"/>
      <c r="D182" s="128"/>
      <c r="E182" s="128"/>
      <c r="F182" s="128"/>
    </row>
    <row r="183" spans="1:6" ht="42" hidden="1" customHeight="1" outlineLevel="1" x14ac:dyDescent="0.2">
      <c r="A183" s="131"/>
      <c r="B183" s="131"/>
      <c r="C183" s="131"/>
      <c r="D183" s="131"/>
      <c r="E183" s="131"/>
      <c r="F183" s="131"/>
    </row>
    <row r="184" spans="1:6" hidden="1" outlineLevel="1" x14ac:dyDescent="0.2">
      <c r="A184" s="127" t="s">
        <v>773</v>
      </c>
      <c r="B184" s="127"/>
      <c r="C184" s="127"/>
      <c r="D184" s="127"/>
      <c r="E184" s="127"/>
      <c r="F184" s="127"/>
    </row>
    <row r="185" spans="1:6" ht="66" hidden="1" customHeight="1" outlineLevel="1" x14ac:dyDescent="0.2">
      <c r="A185" s="131"/>
      <c r="B185" s="131"/>
      <c r="C185" s="131"/>
      <c r="D185" s="131"/>
      <c r="E185" s="131"/>
      <c r="F185" s="131"/>
    </row>
    <row r="186" spans="1:6" hidden="1" outlineLevel="1" x14ac:dyDescent="0.2">
      <c r="A186" s="127" t="s">
        <v>774</v>
      </c>
      <c r="B186" s="127"/>
      <c r="C186" s="127"/>
      <c r="D186" s="127"/>
      <c r="E186" s="127"/>
      <c r="F186" s="127"/>
    </row>
    <row r="187" spans="1:6" hidden="1" outlineLevel="1" x14ac:dyDescent="0.2">
      <c r="A187" s="127" t="s">
        <v>775</v>
      </c>
      <c r="B187" s="127"/>
      <c r="C187" s="127"/>
      <c r="D187" s="127"/>
      <c r="E187" s="127"/>
      <c r="F187" s="127"/>
    </row>
    <row r="188" spans="1:6" ht="16.5" hidden="1" outlineLevel="1" x14ac:dyDescent="0.2">
      <c r="A188" s="128" t="s">
        <v>776</v>
      </c>
      <c r="B188" s="128"/>
      <c r="C188" s="128"/>
      <c r="D188" s="128"/>
      <c r="E188" s="128"/>
      <c r="F188" s="128"/>
    </row>
    <row r="189" spans="1:6" hidden="1" outlineLevel="1" x14ac:dyDescent="0.2">
      <c r="A189" s="127" t="s">
        <v>777</v>
      </c>
      <c r="B189" s="127"/>
      <c r="C189" s="127"/>
      <c r="D189" s="127"/>
      <c r="E189" s="127"/>
      <c r="F189" s="127"/>
    </row>
    <row r="190" spans="1:6" hidden="1" outlineLevel="1" x14ac:dyDescent="0.2">
      <c r="A190" s="127" t="s">
        <v>778</v>
      </c>
      <c r="B190" s="127"/>
      <c r="C190" s="127"/>
      <c r="D190" s="127"/>
      <c r="E190" s="127"/>
      <c r="F190" s="127"/>
    </row>
    <row r="191" spans="1:6" hidden="1" outlineLevel="1" x14ac:dyDescent="0.2">
      <c r="A191" s="127" t="s">
        <v>779</v>
      </c>
      <c r="B191" s="127"/>
      <c r="C191" s="127"/>
      <c r="D191" s="127"/>
      <c r="E191" s="127"/>
      <c r="F191" s="127"/>
    </row>
    <row r="192" spans="1:6" ht="42" hidden="1" customHeight="1" outlineLevel="1" x14ac:dyDescent="0.2">
      <c r="A192" s="131"/>
      <c r="B192" s="131"/>
      <c r="C192" s="131"/>
      <c r="D192" s="131"/>
      <c r="E192" s="131"/>
      <c r="F192" s="131"/>
    </row>
    <row r="193" spans="1:6" hidden="1" outlineLevel="1" x14ac:dyDescent="0.2">
      <c r="A193" s="127" t="s">
        <v>780</v>
      </c>
      <c r="B193" s="127"/>
      <c r="C193" s="127"/>
      <c r="D193" s="127"/>
      <c r="E193" s="127"/>
      <c r="F193" s="127"/>
    </row>
    <row r="194" spans="1:6" hidden="1" outlineLevel="1" x14ac:dyDescent="0.2">
      <c r="A194" s="127" t="s">
        <v>781</v>
      </c>
      <c r="B194" s="127"/>
      <c r="C194" s="127"/>
      <c r="D194" s="127"/>
      <c r="E194" s="127"/>
      <c r="F194" s="127"/>
    </row>
    <row r="195" spans="1:6" hidden="1" outlineLevel="1" x14ac:dyDescent="0.2">
      <c r="A195" s="129" t="s">
        <v>782</v>
      </c>
      <c r="B195" s="129"/>
      <c r="C195" s="129"/>
      <c r="D195" s="129"/>
      <c r="E195" s="129"/>
      <c r="F195" s="129"/>
    </row>
    <row r="196" spans="1:6" hidden="1" outlineLevel="1" x14ac:dyDescent="0.2">
      <c r="A196" s="127" t="s">
        <v>783</v>
      </c>
      <c r="B196" s="127"/>
      <c r="C196" s="127"/>
      <c r="D196" s="127"/>
      <c r="E196" s="127"/>
      <c r="F196" s="127"/>
    </row>
    <row r="197" spans="1:6" hidden="1" outlineLevel="1" x14ac:dyDescent="0.2">
      <c r="A197" s="127" t="s">
        <v>784</v>
      </c>
      <c r="B197" s="127"/>
      <c r="C197" s="127"/>
      <c r="D197" s="127"/>
      <c r="E197" s="127"/>
      <c r="F197" s="127"/>
    </row>
    <row r="198" spans="1:6" ht="16.5" hidden="1" outlineLevel="1" x14ac:dyDescent="0.2">
      <c r="A198" s="128" t="s">
        <v>785</v>
      </c>
      <c r="B198" s="128"/>
      <c r="C198" s="128"/>
      <c r="D198" s="128"/>
      <c r="E198" s="128"/>
      <c r="F198" s="128"/>
    </row>
    <row r="199" spans="1:6" hidden="1" outlineLevel="1" x14ac:dyDescent="0.2">
      <c r="A199" s="127" t="s">
        <v>786</v>
      </c>
      <c r="B199" s="127"/>
      <c r="C199" s="127"/>
      <c r="D199" s="127"/>
      <c r="E199" s="127"/>
      <c r="F199" s="127"/>
    </row>
    <row r="200" spans="1:6" hidden="1" outlineLevel="1" x14ac:dyDescent="0.2">
      <c r="A200" s="127" t="s">
        <v>787</v>
      </c>
      <c r="B200" s="127"/>
      <c r="C200" s="127"/>
      <c r="D200" s="127"/>
      <c r="E200" s="127"/>
      <c r="F200" s="127"/>
    </row>
    <row r="201" spans="1:6" ht="42" hidden="1" customHeight="1" outlineLevel="1" x14ac:dyDescent="0.2">
      <c r="A201" s="131"/>
      <c r="B201" s="131"/>
      <c r="C201" s="131"/>
      <c r="D201" s="131"/>
      <c r="E201" s="131"/>
      <c r="F201" s="131"/>
    </row>
    <row r="202" spans="1:6" hidden="1" outlineLevel="1" x14ac:dyDescent="0.2">
      <c r="A202" s="127" t="s">
        <v>788</v>
      </c>
      <c r="B202" s="127"/>
      <c r="C202" s="127"/>
      <c r="D202" s="127"/>
      <c r="E202" s="127"/>
      <c r="F202" s="127"/>
    </row>
    <row r="203" spans="1:6" ht="42" hidden="1" customHeight="1" outlineLevel="1" x14ac:dyDescent="0.2">
      <c r="A203" s="131"/>
      <c r="B203" s="131"/>
      <c r="C203" s="131"/>
      <c r="D203" s="131"/>
      <c r="E203" s="131"/>
      <c r="F203" s="131"/>
    </row>
    <row r="204" spans="1:6" hidden="1" outlineLevel="1" x14ac:dyDescent="0.2">
      <c r="A204" s="127" t="s">
        <v>789</v>
      </c>
      <c r="B204" s="127"/>
      <c r="C204" s="127"/>
      <c r="D204" s="127"/>
      <c r="E204" s="127"/>
      <c r="F204" s="127"/>
    </row>
    <row r="205" spans="1:6" ht="66" hidden="1" customHeight="1" outlineLevel="1" x14ac:dyDescent="0.2">
      <c r="A205" s="131"/>
      <c r="B205" s="131"/>
      <c r="C205" s="131"/>
      <c r="D205" s="131"/>
      <c r="E205" s="131"/>
      <c r="F205" s="131"/>
    </row>
    <row r="206" spans="1:6" hidden="1" outlineLevel="1" x14ac:dyDescent="0.2">
      <c r="A206" s="127" t="s">
        <v>790</v>
      </c>
      <c r="B206" s="127"/>
      <c r="C206" s="127"/>
      <c r="D206" s="127"/>
      <c r="E206" s="127"/>
      <c r="F206" s="127"/>
    </row>
    <row r="207" spans="1:6" ht="66" hidden="1" customHeight="1" outlineLevel="1" x14ac:dyDescent="0.2">
      <c r="A207" s="131"/>
      <c r="B207" s="131"/>
      <c r="C207" s="131"/>
      <c r="D207" s="131"/>
      <c r="E207" s="131"/>
      <c r="F207" s="131"/>
    </row>
    <row r="208" spans="1:6" hidden="1" outlineLevel="1" x14ac:dyDescent="0.2">
      <c r="A208" s="127" t="s">
        <v>791</v>
      </c>
      <c r="B208" s="127"/>
      <c r="C208" s="127"/>
      <c r="D208" s="127"/>
      <c r="E208" s="127"/>
      <c r="F208" s="127"/>
    </row>
    <row r="209" spans="1:6" ht="16.5" hidden="1" outlineLevel="1" x14ac:dyDescent="0.2">
      <c r="A209" s="128" t="s">
        <v>792</v>
      </c>
      <c r="B209" s="128"/>
      <c r="C209" s="128"/>
      <c r="D209" s="128"/>
      <c r="E209" s="128"/>
      <c r="F209" s="128"/>
    </row>
    <row r="210" spans="1:6" hidden="1" outlineLevel="1" x14ac:dyDescent="0.2">
      <c r="A210" s="127" t="s">
        <v>793</v>
      </c>
      <c r="B210" s="127"/>
      <c r="C210" s="127"/>
      <c r="D210" s="127"/>
      <c r="E210" s="127"/>
      <c r="F210" s="127"/>
    </row>
    <row r="211" spans="1:6" ht="42" hidden="1" customHeight="1" outlineLevel="1" x14ac:dyDescent="0.2">
      <c r="A211" s="131"/>
      <c r="B211" s="131"/>
      <c r="C211" s="131"/>
      <c r="D211" s="131"/>
      <c r="E211" s="131"/>
      <c r="F211" s="131"/>
    </row>
    <row r="212" spans="1:6" hidden="1" outlineLevel="1" x14ac:dyDescent="0.2">
      <c r="A212" s="127" t="s">
        <v>794</v>
      </c>
      <c r="B212" s="127"/>
      <c r="C212" s="127"/>
      <c r="D212" s="127"/>
      <c r="E212" s="127"/>
      <c r="F212" s="127"/>
    </row>
    <row r="213" spans="1:6" hidden="1" outlineLevel="1" x14ac:dyDescent="0.2">
      <c r="A213" s="127" t="s">
        <v>795</v>
      </c>
      <c r="B213" s="127"/>
      <c r="C213" s="127"/>
      <c r="D213" s="127"/>
      <c r="E213" s="127"/>
      <c r="F213" s="127"/>
    </row>
    <row r="214" spans="1:6" ht="66" hidden="1" customHeight="1" outlineLevel="1" x14ac:dyDescent="0.2">
      <c r="A214" s="131"/>
      <c r="B214" s="131"/>
      <c r="C214" s="131"/>
      <c r="D214" s="131"/>
      <c r="E214" s="131"/>
      <c r="F214" s="131"/>
    </row>
    <row r="215" spans="1:6" hidden="1" outlineLevel="1" x14ac:dyDescent="0.2">
      <c r="A215" s="127" t="s">
        <v>796</v>
      </c>
      <c r="B215" s="127"/>
      <c r="C215" s="127"/>
      <c r="D215" s="127"/>
      <c r="E215" s="127"/>
      <c r="F215" s="127"/>
    </row>
    <row r="216" spans="1:6" hidden="1" outlineLevel="1" x14ac:dyDescent="0.2">
      <c r="A216" s="127" t="s">
        <v>797</v>
      </c>
      <c r="B216" s="127"/>
      <c r="C216" s="127"/>
      <c r="D216" s="127"/>
      <c r="E216" s="127"/>
      <c r="F216" s="127"/>
    </row>
    <row r="217" spans="1:6" hidden="1" outlineLevel="1" x14ac:dyDescent="0.2">
      <c r="A217" s="127" t="s">
        <v>798</v>
      </c>
      <c r="B217" s="127"/>
      <c r="C217" s="127"/>
      <c r="D217" s="127"/>
      <c r="E217" s="127"/>
      <c r="F217" s="127"/>
    </row>
    <row r="218" spans="1:6" hidden="1" outlineLevel="1" x14ac:dyDescent="0.2">
      <c r="A218" s="127" t="s">
        <v>799</v>
      </c>
      <c r="B218" s="127"/>
      <c r="C218" s="127"/>
      <c r="D218" s="127"/>
      <c r="E218" s="127"/>
      <c r="F218" s="127"/>
    </row>
    <row r="219" spans="1:6" ht="16.5" hidden="1" outlineLevel="1" x14ac:dyDescent="0.2">
      <c r="A219" s="128" t="s">
        <v>800</v>
      </c>
      <c r="B219" s="128"/>
      <c r="C219" s="128"/>
      <c r="D219" s="128"/>
      <c r="E219" s="128"/>
      <c r="F219" s="128"/>
    </row>
    <row r="220" spans="1:6" hidden="1" outlineLevel="1" x14ac:dyDescent="0.2">
      <c r="A220" s="127" t="s">
        <v>801</v>
      </c>
      <c r="B220" s="127"/>
      <c r="C220" s="127"/>
      <c r="D220" s="127"/>
      <c r="E220" s="127"/>
      <c r="F220" s="127"/>
    </row>
    <row r="221" spans="1:6" hidden="1" outlineLevel="1" x14ac:dyDescent="0.2">
      <c r="A221" s="127" t="s">
        <v>802</v>
      </c>
      <c r="B221" s="127"/>
      <c r="C221" s="127"/>
      <c r="D221" s="127"/>
      <c r="E221" s="127"/>
      <c r="F221" s="127"/>
    </row>
    <row r="222" spans="1:6" hidden="1" outlineLevel="1" x14ac:dyDescent="0.2">
      <c r="A222" s="127" t="s">
        <v>803</v>
      </c>
      <c r="B222" s="127"/>
      <c r="C222" s="127"/>
      <c r="D222" s="127"/>
      <c r="E222" s="127"/>
      <c r="F222" s="127"/>
    </row>
    <row r="223" spans="1:6" ht="42" hidden="1" customHeight="1" outlineLevel="1" x14ac:dyDescent="0.2">
      <c r="A223" s="131"/>
      <c r="B223" s="131"/>
      <c r="C223" s="131"/>
      <c r="D223" s="131"/>
      <c r="E223" s="131"/>
      <c r="F223" s="131"/>
    </row>
    <row r="224" spans="1:6" hidden="1" outlineLevel="1" x14ac:dyDescent="0.2">
      <c r="A224" s="127" t="s">
        <v>804</v>
      </c>
      <c r="B224" s="127"/>
      <c r="C224" s="127"/>
      <c r="D224" s="127"/>
      <c r="E224" s="127"/>
      <c r="F224" s="127"/>
    </row>
    <row r="225" spans="1:6" hidden="1" outlineLevel="1" x14ac:dyDescent="0.2">
      <c r="A225" s="127" t="s">
        <v>805</v>
      </c>
      <c r="B225" s="127"/>
      <c r="C225" s="127"/>
      <c r="D225" s="127"/>
      <c r="E225" s="127"/>
      <c r="F225" s="127"/>
    </row>
    <row r="226" spans="1:6" hidden="1" outlineLevel="1" x14ac:dyDescent="0.2">
      <c r="A226" s="127" t="s">
        <v>806</v>
      </c>
      <c r="B226" s="127"/>
      <c r="C226" s="127"/>
      <c r="D226" s="127"/>
      <c r="E226" s="127"/>
      <c r="F226" s="127"/>
    </row>
    <row r="227" spans="1:6" hidden="1" outlineLevel="1" x14ac:dyDescent="0.2">
      <c r="A227" s="127" t="s">
        <v>807</v>
      </c>
      <c r="B227" s="127"/>
      <c r="C227" s="127"/>
      <c r="D227" s="127"/>
      <c r="E227" s="127"/>
      <c r="F227" s="127"/>
    </row>
    <row r="228" spans="1:6" hidden="1" outlineLevel="1" x14ac:dyDescent="0.2">
      <c r="A228" s="127" t="s">
        <v>808</v>
      </c>
      <c r="B228" s="127"/>
      <c r="C228" s="127"/>
      <c r="D228" s="127"/>
      <c r="E228" s="127"/>
      <c r="F228" s="127"/>
    </row>
    <row r="229" spans="1:6" hidden="1" outlineLevel="1" x14ac:dyDescent="0.2">
      <c r="A229" s="127" t="s">
        <v>809</v>
      </c>
      <c r="B229" s="127"/>
      <c r="C229" s="127"/>
      <c r="D229" s="127"/>
      <c r="E229" s="127"/>
      <c r="F229" s="127"/>
    </row>
    <row r="230" spans="1:6" ht="16.5" hidden="1" outlineLevel="1" x14ac:dyDescent="0.2">
      <c r="A230" s="128" t="s">
        <v>810</v>
      </c>
      <c r="B230" s="128"/>
      <c r="C230" s="128"/>
      <c r="D230" s="128"/>
      <c r="E230" s="128"/>
      <c r="F230" s="128"/>
    </row>
    <row r="231" spans="1:6" hidden="1" outlineLevel="1" x14ac:dyDescent="0.2">
      <c r="A231" s="127" t="s">
        <v>811</v>
      </c>
      <c r="B231" s="127"/>
      <c r="C231" s="127"/>
      <c r="D231" s="127"/>
      <c r="E231" s="127"/>
      <c r="F231" s="127"/>
    </row>
    <row r="232" spans="1:6" ht="66" hidden="1" customHeight="1" outlineLevel="1" x14ac:dyDescent="0.2">
      <c r="A232" s="131"/>
      <c r="B232" s="131"/>
      <c r="C232" s="131"/>
      <c r="D232" s="131"/>
      <c r="E232" s="131"/>
      <c r="F232" s="131"/>
    </row>
    <row r="233" spans="1:6" hidden="1" outlineLevel="1" x14ac:dyDescent="0.2">
      <c r="A233" s="127" t="s">
        <v>812</v>
      </c>
      <c r="B233" s="127"/>
      <c r="C233" s="127"/>
      <c r="D233" s="127"/>
      <c r="E233" s="127"/>
      <c r="F233" s="127"/>
    </row>
    <row r="234" spans="1:6" hidden="1" outlineLevel="1" x14ac:dyDescent="0.2">
      <c r="A234" s="127" t="s">
        <v>813</v>
      </c>
      <c r="B234" s="127"/>
      <c r="C234" s="127"/>
      <c r="D234" s="127"/>
      <c r="E234" s="127"/>
      <c r="F234" s="127"/>
    </row>
    <row r="235" spans="1:6" ht="66" hidden="1" customHeight="1" outlineLevel="1" x14ac:dyDescent="0.2">
      <c r="A235" s="131"/>
      <c r="B235" s="131"/>
      <c r="C235" s="131"/>
      <c r="D235" s="131"/>
      <c r="E235" s="131"/>
      <c r="F235" s="131"/>
    </row>
    <row r="236" spans="1:6" hidden="1" outlineLevel="1" x14ac:dyDescent="0.2">
      <c r="A236" s="127" t="s">
        <v>814</v>
      </c>
      <c r="B236" s="127"/>
      <c r="C236" s="127"/>
      <c r="D236" s="127"/>
      <c r="E236" s="127"/>
      <c r="F236" s="127"/>
    </row>
    <row r="237" spans="1:6" ht="16.5" hidden="1" outlineLevel="1" x14ac:dyDescent="0.2">
      <c r="A237" s="128" t="s">
        <v>815</v>
      </c>
      <c r="B237" s="128"/>
      <c r="C237" s="128"/>
      <c r="D237" s="128"/>
      <c r="E237" s="128"/>
      <c r="F237" s="128"/>
    </row>
    <row r="238" spans="1:6" ht="66" hidden="1" customHeight="1" outlineLevel="1" x14ac:dyDescent="0.2">
      <c r="A238" s="131"/>
      <c r="B238" s="131"/>
      <c r="C238" s="131"/>
      <c r="D238" s="131"/>
      <c r="E238" s="131"/>
      <c r="F238" s="131"/>
    </row>
    <row r="239" spans="1:6" hidden="1" outlineLevel="1" x14ac:dyDescent="0.2">
      <c r="A239" s="127" t="s">
        <v>816</v>
      </c>
      <c r="B239" s="127"/>
      <c r="C239" s="127"/>
      <c r="D239" s="127"/>
      <c r="E239" s="127"/>
      <c r="F239" s="127"/>
    </row>
    <row r="240" spans="1:6" ht="42" hidden="1" customHeight="1" outlineLevel="1" x14ac:dyDescent="0.2">
      <c r="A240" s="131"/>
      <c r="B240" s="131"/>
      <c r="C240" s="131"/>
      <c r="D240" s="131"/>
      <c r="E240" s="131"/>
      <c r="F240" s="131"/>
    </row>
    <row r="241" spans="1:6" hidden="1" outlineLevel="1" x14ac:dyDescent="0.2">
      <c r="A241" s="127" t="s">
        <v>817</v>
      </c>
      <c r="B241" s="127"/>
      <c r="C241" s="127"/>
      <c r="D241" s="127"/>
      <c r="E241" s="127"/>
      <c r="F241" s="127"/>
    </row>
    <row r="242" spans="1:6" ht="42" hidden="1" customHeight="1" outlineLevel="1" x14ac:dyDescent="0.2">
      <c r="A242" s="131"/>
      <c r="B242" s="131"/>
      <c r="C242" s="131"/>
      <c r="D242" s="131"/>
      <c r="E242" s="131"/>
      <c r="F242" s="131"/>
    </row>
    <row r="243" spans="1:6" hidden="1" outlineLevel="1" x14ac:dyDescent="0.2">
      <c r="A243" s="127" t="s">
        <v>818</v>
      </c>
      <c r="B243" s="127"/>
      <c r="C243" s="127"/>
      <c r="D243" s="127"/>
      <c r="E243" s="127"/>
      <c r="F243" s="127"/>
    </row>
    <row r="244" spans="1:6" hidden="1" outlineLevel="1" x14ac:dyDescent="0.2">
      <c r="A244" s="127" t="s">
        <v>819</v>
      </c>
      <c r="B244" s="127"/>
      <c r="C244" s="127"/>
      <c r="D244" s="127"/>
      <c r="E244" s="127"/>
      <c r="F244" s="127"/>
    </row>
    <row r="245" spans="1:6" ht="16.5" hidden="1" outlineLevel="1" x14ac:dyDescent="0.2">
      <c r="A245" s="128" t="s">
        <v>820</v>
      </c>
      <c r="B245" s="128"/>
      <c r="C245" s="128"/>
      <c r="D245" s="128"/>
      <c r="E245" s="128"/>
      <c r="F245" s="128"/>
    </row>
    <row r="246" spans="1:6" hidden="1" outlineLevel="1" x14ac:dyDescent="0.2">
      <c r="A246" s="127" t="s">
        <v>821</v>
      </c>
      <c r="B246" s="127"/>
      <c r="C246" s="127"/>
      <c r="D246" s="127"/>
      <c r="E246" s="127"/>
      <c r="F246" s="127"/>
    </row>
    <row r="247" spans="1:6" hidden="1" outlineLevel="1" x14ac:dyDescent="0.2">
      <c r="A247" s="127" t="s">
        <v>822</v>
      </c>
      <c r="B247" s="127"/>
      <c r="C247" s="127"/>
      <c r="D247" s="127"/>
      <c r="E247" s="127"/>
      <c r="F247" s="127"/>
    </row>
    <row r="248" spans="1:6" hidden="1" outlineLevel="1" x14ac:dyDescent="0.2">
      <c r="A248" s="127" t="s">
        <v>823</v>
      </c>
      <c r="B248" s="127"/>
      <c r="C248" s="127"/>
      <c r="D248" s="127"/>
      <c r="E248" s="127"/>
      <c r="F248" s="127"/>
    </row>
    <row r="249" spans="1:6" hidden="1" outlineLevel="1" x14ac:dyDescent="0.2">
      <c r="A249" s="127" t="s">
        <v>824</v>
      </c>
      <c r="B249" s="127"/>
      <c r="C249" s="127"/>
      <c r="D249" s="127"/>
      <c r="E249" s="127"/>
      <c r="F249" s="127"/>
    </row>
    <row r="250" spans="1:6" hidden="1" outlineLevel="1" x14ac:dyDescent="0.2">
      <c r="A250" s="127" t="s">
        <v>825</v>
      </c>
      <c r="B250" s="127"/>
      <c r="C250" s="127"/>
      <c r="D250" s="127"/>
      <c r="E250" s="127"/>
      <c r="F250" s="127"/>
    </row>
    <row r="251" spans="1:6" hidden="1" outlineLevel="1" x14ac:dyDescent="0.2">
      <c r="A251" s="127" t="s">
        <v>826</v>
      </c>
      <c r="B251" s="127"/>
      <c r="C251" s="127"/>
      <c r="D251" s="127"/>
      <c r="E251" s="127"/>
      <c r="F251" s="127"/>
    </row>
    <row r="252" spans="1:6" ht="66" hidden="1" customHeight="1" outlineLevel="1" x14ac:dyDescent="0.2">
      <c r="A252" s="131"/>
      <c r="B252" s="131"/>
      <c r="C252" s="131"/>
      <c r="D252" s="131"/>
      <c r="E252" s="131"/>
      <c r="F252" s="131"/>
    </row>
    <row r="253" spans="1:6" hidden="1" outlineLevel="1" x14ac:dyDescent="0.2">
      <c r="A253" s="127" t="s">
        <v>827</v>
      </c>
      <c r="B253" s="127"/>
      <c r="C253" s="127"/>
      <c r="D253" s="127"/>
      <c r="E253" s="127"/>
      <c r="F253" s="127"/>
    </row>
    <row r="254" spans="1:6" hidden="1" outlineLevel="1" x14ac:dyDescent="0.2">
      <c r="A254" s="127" t="s">
        <v>828</v>
      </c>
      <c r="B254" s="127"/>
      <c r="C254" s="127"/>
      <c r="D254" s="127"/>
      <c r="E254" s="127"/>
      <c r="F254" s="127"/>
    </row>
    <row r="255" spans="1:6" hidden="1" outlineLevel="1" x14ac:dyDescent="0.2">
      <c r="A255" s="127" t="s">
        <v>829</v>
      </c>
      <c r="B255" s="127"/>
      <c r="C255" s="127"/>
      <c r="D255" s="127"/>
      <c r="E255" s="127"/>
      <c r="F255" s="127"/>
    </row>
    <row r="256" spans="1:6" hidden="1" outlineLevel="1" x14ac:dyDescent="0.2">
      <c r="A256" s="127" t="s">
        <v>830</v>
      </c>
      <c r="B256" s="127"/>
      <c r="C256" s="127"/>
      <c r="D256" s="127"/>
      <c r="E256" s="127"/>
      <c r="F256" s="127"/>
    </row>
    <row r="257" spans="1:6" hidden="1" outlineLevel="1" x14ac:dyDescent="0.2">
      <c r="A257" s="129" t="s">
        <v>831</v>
      </c>
      <c r="B257" s="129"/>
      <c r="C257" s="129"/>
      <c r="D257" s="129"/>
      <c r="E257" s="129"/>
      <c r="F257" s="129"/>
    </row>
    <row r="258" spans="1:6" hidden="1" outlineLevel="1" x14ac:dyDescent="0.2">
      <c r="A258" s="129" t="s">
        <v>832</v>
      </c>
      <c r="B258" s="129"/>
      <c r="C258" s="129"/>
      <c r="D258" s="129"/>
      <c r="E258" s="129"/>
      <c r="F258" s="129"/>
    </row>
    <row r="259" spans="1:6" hidden="1" outlineLevel="1" x14ac:dyDescent="0.2">
      <c r="A259" s="127" t="s">
        <v>833</v>
      </c>
      <c r="B259" s="127"/>
      <c r="C259" s="127"/>
      <c r="D259" s="127"/>
      <c r="E259" s="127"/>
      <c r="F259" s="127"/>
    </row>
    <row r="260" spans="1:6" hidden="1" outlineLevel="1" x14ac:dyDescent="0.2">
      <c r="A260" s="127" t="s">
        <v>834</v>
      </c>
      <c r="B260" s="127"/>
      <c r="C260" s="127"/>
      <c r="D260" s="127"/>
      <c r="E260" s="127"/>
      <c r="F260" s="127"/>
    </row>
    <row r="261" spans="1:6" ht="16.5" hidden="1" outlineLevel="1" x14ac:dyDescent="0.2">
      <c r="A261" s="128" t="s">
        <v>835</v>
      </c>
      <c r="B261" s="128"/>
      <c r="C261" s="128"/>
      <c r="D261" s="128"/>
      <c r="E261" s="128"/>
      <c r="F261" s="128"/>
    </row>
    <row r="262" spans="1:6" ht="66" hidden="1" customHeight="1" outlineLevel="1" x14ac:dyDescent="0.2">
      <c r="A262" s="131"/>
      <c r="B262" s="131"/>
      <c r="C262" s="131"/>
      <c r="D262" s="131"/>
      <c r="E262" s="131"/>
      <c r="F262" s="131"/>
    </row>
    <row r="263" spans="1:6" hidden="1" outlineLevel="1" x14ac:dyDescent="0.2">
      <c r="A263" s="127" t="s">
        <v>836</v>
      </c>
      <c r="B263" s="127"/>
      <c r="C263" s="127"/>
      <c r="D263" s="127"/>
      <c r="E263" s="127"/>
      <c r="F263" s="127"/>
    </row>
    <row r="264" spans="1:6" hidden="1" outlineLevel="1" x14ac:dyDescent="0.2">
      <c r="A264" s="127" t="s">
        <v>837</v>
      </c>
      <c r="B264" s="127"/>
      <c r="C264" s="127"/>
      <c r="D264" s="127"/>
      <c r="E264" s="127"/>
      <c r="F264" s="127"/>
    </row>
    <row r="265" spans="1:6" hidden="1" outlineLevel="1" x14ac:dyDescent="0.2">
      <c r="A265" s="127" t="s">
        <v>838</v>
      </c>
      <c r="B265" s="127"/>
      <c r="C265" s="127"/>
      <c r="D265" s="127"/>
      <c r="E265" s="127"/>
      <c r="F265" s="127"/>
    </row>
    <row r="266" spans="1:6" ht="16.5" hidden="1" outlineLevel="1" x14ac:dyDescent="0.2">
      <c r="A266" s="128" t="s">
        <v>839</v>
      </c>
      <c r="B266" s="128"/>
      <c r="C266" s="128"/>
      <c r="D266" s="128"/>
      <c r="E266" s="128"/>
      <c r="F266" s="128"/>
    </row>
    <row r="267" spans="1:6" hidden="1" outlineLevel="1" x14ac:dyDescent="0.2">
      <c r="A267" s="127" t="s">
        <v>840</v>
      </c>
      <c r="B267" s="127"/>
      <c r="C267" s="127"/>
      <c r="D267" s="127"/>
      <c r="E267" s="127"/>
      <c r="F267" s="127"/>
    </row>
    <row r="268" spans="1:6" ht="42" hidden="1" customHeight="1" outlineLevel="1" x14ac:dyDescent="0.2">
      <c r="A268" s="131"/>
      <c r="B268" s="131"/>
      <c r="C268" s="131"/>
      <c r="D268" s="131"/>
      <c r="E268" s="131"/>
      <c r="F268" s="131"/>
    </row>
    <row r="269" spans="1:6" hidden="1" outlineLevel="1" x14ac:dyDescent="0.2">
      <c r="A269" s="127" t="s">
        <v>841</v>
      </c>
      <c r="B269" s="127"/>
      <c r="C269" s="127"/>
      <c r="D269" s="127"/>
      <c r="E269" s="127"/>
      <c r="F269" s="127"/>
    </row>
    <row r="270" spans="1:6" ht="66" hidden="1" customHeight="1" outlineLevel="1" x14ac:dyDescent="0.2">
      <c r="A270" s="131"/>
      <c r="B270" s="131"/>
      <c r="C270" s="131"/>
      <c r="D270" s="131"/>
      <c r="E270" s="131"/>
      <c r="F270" s="131"/>
    </row>
    <row r="271" spans="1:6" hidden="1" outlineLevel="1" x14ac:dyDescent="0.2">
      <c r="A271" s="127" t="s">
        <v>842</v>
      </c>
      <c r="B271" s="127"/>
      <c r="C271" s="127"/>
      <c r="D271" s="127"/>
      <c r="E271" s="127"/>
      <c r="F271" s="127"/>
    </row>
    <row r="272" spans="1:6" hidden="1" outlineLevel="1" x14ac:dyDescent="0.2">
      <c r="A272" s="127" t="s">
        <v>843</v>
      </c>
      <c r="B272" s="127"/>
      <c r="C272" s="127"/>
      <c r="D272" s="127"/>
      <c r="E272" s="127"/>
      <c r="F272" s="127"/>
    </row>
    <row r="273" spans="1:6" hidden="1" outlineLevel="1" x14ac:dyDescent="0.2">
      <c r="A273" s="127" t="s">
        <v>844</v>
      </c>
      <c r="B273" s="127"/>
      <c r="C273" s="127"/>
      <c r="D273" s="127"/>
      <c r="E273" s="127"/>
      <c r="F273" s="127"/>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19.5" hidden="1" outlineLevel="1" x14ac:dyDescent="0.2">
      <c r="A276" s="132" t="s">
        <v>845</v>
      </c>
      <c r="B276" s="132"/>
      <c r="C276" s="132"/>
      <c r="D276" s="132"/>
      <c r="E276" s="132"/>
      <c r="F276" s="132"/>
    </row>
    <row r="277" spans="1:6" hidden="1" outlineLevel="1" x14ac:dyDescent="0.2">
      <c r="A277" s="127" t="s">
        <v>846</v>
      </c>
      <c r="B277" s="127"/>
      <c r="C277" s="127"/>
      <c r="D277" s="127"/>
      <c r="E277" s="127"/>
      <c r="F277" s="127"/>
    </row>
    <row r="278" spans="1:6" hidden="1" outlineLevel="1" x14ac:dyDescent="0.2">
      <c r="A278" s="127" t="s">
        <v>847</v>
      </c>
      <c r="B278" s="127"/>
      <c r="C278" s="127"/>
      <c r="D278" s="127"/>
      <c r="E278" s="127"/>
      <c r="F278" s="127"/>
    </row>
    <row r="279" spans="1:6" hidden="1" outlineLevel="1" x14ac:dyDescent="0.2">
      <c r="A279" s="127" t="s">
        <v>848</v>
      </c>
      <c r="B279" s="127"/>
      <c r="C279" s="127"/>
      <c r="D279" s="127"/>
      <c r="E279" s="127"/>
      <c r="F279" s="127"/>
    </row>
    <row r="280" spans="1:6" hidden="1" outlineLevel="1" x14ac:dyDescent="0.2">
      <c r="A280" s="127" t="s">
        <v>849</v>
      </c>
      <c r="B280" s="127"/>
      <c r="C280" s="127"/>
      <c r="D280" s="127"/>
      <c r="E280" s="127"/>
      <c r="F280" s="127"/>
    </row>
    <row r="281" spans="1:6" ht="16.5" hidden="1" outlineLevel="1" x14ac:dyDescent="0.2">
      <c r="A281" s="128" t="s">
        <v>850</v>
      </c>
      <c r="B281" s="128"/>
      <c r="C281" s="128"/>
      <c r="D281" s="128"/>
      <c r="E281" s="128"/>
      <c r="F281" s="128"/>
    </row>
    <row r="282" spans="1:6" hidden="1" outlineLevel="1" x14ac:dyDescent="0.2">
      <c r="A282" s="127" t="s">
        <v>851</v>
      </c>
      <c r="B282" s="127"/>
      <c r="C282" s="127"/>
      <c r="D282" s="127"/>
      <c r="E282" s="127"/>
      <c r="F282" s="127"/>
    </row>
    <row r="283" spans="1:6" hidden="1" outlineLevel="1" x14ac:dyDescent="0.2">
      <c r="A283" s="127" t="s">
        <v>852</v>
      </c>
      <c r="B283" s="127"/>
      <c r="C283" s="127"/>
      <c r="D283" s="127"/>
      <c r="E283" s="127"/>
      <c r="F283" s="127"/>
    </row>
    <row r="284" spans="1:6" hidden="1" outlineLevel="1" x14ac:dyDescent="0.2">
      <c r="A284" s="127" t="s">
        <v>853</v>
      </c>
      <c r="B284" s="127"/>
      <c r="C284" s="127"/>
      <c r="D284" s="127"/>
      <c r="E284" s="127"/>
      <c r="F284" s="127"/>
    </row>
    <row r="285" spans="1:6" hidden="1" outlineLevel="1" x14ac:dyDescent="0.2">
      <c r="A285" s="127" t="s">
        <v>854</v>
      </c>
      <c r="B285" s="127"/>
      <c r="C285" s="127"/>
      <c r="D285" s="127"/>
      <c r="E285" s="127"/>
      <c r="F285" s="127"/>
    </row>
    <row r="286" spans="1:6" hidden="1" outlineLevel="1" x14ac:dyDescent="0.2">
      <c r="A286" s="127" t="s">
        <v>855</v>
      </c>
      <c r="B286" s="127"/>
      <c r="C286" s="127"/>
      <c r="D286" s="127"/>
      <c r="E286" s="127"/>
      <c r="F286" s="127"/>
    </row>
    <row r="287" spans="1:6" hidden="1" outlineLevel="1" x14ac:dyDescent="0.2">
      <c r="A287" s="127" t="s">
        <v>856</v>
      </c>
      <c r="B287" s="127"/>
      <c r="C287" s="127"/>
      <c r="D287" s="127"/>
      <c r="E287" s="127"/>
      <c r="F287" s="127"/>
    </row>
    <row r="288" spans="1:6" hidden="1" outlineLevel="1" x14ac:dyDescent="0.2">
      <c r="A288" s="127" t="s">
        <v>857</v>
      </c>
      <c r="B288" s="127"/>
      <c r="C288" s="127"/>
      <c r="D288" s="127"/>
      <c r="E288" s="127"/>
      <c r="F288" s="127"/>
    </row>
    <row r="289" spans="1:6" hidden="1" outlineLevel="1" x14ac:dyDescent="0.2">
      <c r="A289" s="129" t="s">
        <v>858</v>
      </c>
      <c r="B289" s="129"/>
      <c r="C289" s="129"/>
      <c r="D289" s="129"/>
      <c r="E289" s="129"/>
      <c r="F289" s="129"/>
    </row>
    <row r="290" spans="1:6" hidden="1" outlineLevel="1" x14ac:dyDescent="0.2">
      <c r="A290" s="129" t="s">
        <v>859</v>
      </c>
      <c r="B290" s="129"/>
      <c r="C290" s="129"/>
      <c r="D290" s="129"/>
      <c r="E290" s="129"/>
      <c r="F290" s="129"/>
    </row>
    <row r="291" spans="1:6" hidden="1" outlineLevel="1" x14ac:dyDescent="0.2">
      <c r="A291" s="127" t="s">
        <v>860</v>
      </c>
      <c r="B291" s="127"/>
      <c r="C291" s="127"/>
      <c r="D291" s="127"/>
      <c r="E291" s="127"/>
      <c r="F291" s="127"/>
    </row>
    <row r="292" spans="1:6" ht="16.5" hidden="1" outlineLevel="1" x14ac:dyDescent="0.2">
      <c r="A292" s="128" t="s">
        <v>861</v>
      </c>
      <c r="B292" s="128"/>
      <c r="C292" s="128"/>
      <c r="D292" s="128"/>
      <c r="E292" s="128"/>
      <c r="F292" s="128"/>
    </row>
    <row r="293" spans="1:6" hidden="1" outlineLevel="1" x14ac:dyDescent="0.2">
      <c r="A293" s="127" t="s">
        <v>862</v>
      </c>
      <c r="B293" s="127"/>
      <c r="C293" s="127"/>
      <c r="D293" s="127"/>
      <c r="E293" s="127"/>
      <c r="F293" s="127"/>
    </row>
    <row r="294" spans="1:6" hidden="1" outlineLevel="1" x14ac:dyDescent="0.2">
      <c r="A294" s="127" t="s">
        <v>863</v>
      </c>
      <c r="B294" s="127"/>
      <c r="C294" s="127"/>
      <c r="D294" s="127"/>
      <c r="E294" s="127"/>
      <c r="F294" s="127"/>
    </row>
    <row r="295" spans="1:6" hidden="1" outlineLevel="1" x14ac:dyDescent="0.2">
      <c r="A295" s="127" t="s">
        <v>864</v>
      </c>
      <c r="B295" s="127"/>
      <c r="C295" s="127"/>
      <c r="D295" s="127"/>
      <c r="E295" s="127"/>
      <c r="F295" s="127"/>
    </row>
    <row r="296" spans="1:6" hidden="1" outlineLevel="1" x14ac:dyDescent="0.2">
      <c r="A296" s="127" t="s">
        <v>865</v>
      </c>
      <c r="B296" s="127"/>
      <c r="C296" s="127"/>
      <c r="D296" s="127"/>
      <c r="E296" s="127"/>
      <c r="F296" s="127"/>
    </row>
    <row r="297" spans="1:6" ht="66" hidden="1" customHeight="1" outlineLevel="1" x14ac:dyDescent="0.2">
      <c r="A297" s="131"/>
      <c r="B297" s="131"/>
      <c r="C297" s="131"/>
      <c r="D297" s="131"/>
      <c r="E297" s="131"/>
      <c r="F297" s="131"/>
    </row>
    <row r="298" spans="1:6" hidden="1" outlineLevel="1" x14ac:dyDescent="0.2">
      <c r="A298" s="127" t="s">
        <v>866</v>
      </c>
      <c r="B298" s="127"/>
      <c r="C298" s="127"/>
      <c r="D298" s="127"/>
      <c r="E298" s="127"/>
      <c r="F298" s="127"/>
    </row>
    <row r="299" spans="1:6" ht="48" hidden="1" customHeight="1" outlineLevel="1" x14ac:dyDescent="0.2">
      <c r="A299" s="131"/>
      <c r="B299" s="131"/>
      <c r="C299" s="131"/>
      <c r="D299" s="131"/>
      <c r="E299" s="131"/>
      <c r="F299" s="131"/>
    </row>
    <row r="300" spans="1:6" hidden="1" outlineLevel="1" x14ac:dyDescent="0.2">
      <c r="A300" s="127" t="s">
        <v>867</v>
      </c>
      <c r="B300" s="127"/>
      <c r="C300" s="127"/>
      <c r="D300" s="127"/>
      <c r="E300" s="127"/>
      <c r="F300" s="127"/>
    </row>
    <row r="301" spans="1:6" ht="66" hidden="1" customHeight="1" outlineLevel="1" x14ac:dyDescent="0.2">
      <c r="A301" s="131"/>
      <c r="B301" s="131"/>
      <c r="C301" s="131"/>
      <c r="D301" s="131"/>
      <c r="E301" s="131"/>
      <c r="F301" s="131"/>
    </row>
    <row r="302" spans="1:6" hidden="1" outlineLevel="1" x14ac:dyDescent="0.2">
      <c r="A302" s="127" t="s">
        <v>868</v>
      </c>
      <c r="B302" s="127"/>
      <c r="C302" s="127"/>
      <c r="D302" s="127"/>
      <c r="E302" s="127"/>
      <c r="F302" s="127"/>
    </row>
    <row r="303" spans="1:6" hidden="1" outlineLevel="1" x14ac:dyDescent="0.2">
      <c r="A303" s="127" t="s">
        <v>869</v>
      </c>
      <c r="B303" s="127"/>
      <c r="C303" s="127"/>
      <c r="D303" s="127"/>
      <c r="E303" s="127"/>
      <c r="F303" s="127"/>
    </row>
    <row r="304" spans="1:6" hidden="1" outlineLevel="1" x14ac:dyDescent="0.2">
      <c r="A304" s="127" t="s">
        <v>870</v>
      </c>
      <c r="B304" s="127"/>
      <c r="C304" s="127"/>
      <c r="D304" s="127"/>
      <c r="E304" s="127"/>
      <c r="F304" s="127"/>
    </row>
    <row r="305" spans="1:6" hidden="1" outlineLevel="1" x14ac:dyDescent="0.2">
      <c r="A305" s="127" t="s">
        <v>871</v>
      </c>
      <c r="B305" s="127"/>
      <c r="C305" s="127"/>
      <c r="D305" s="127"/>
      <c r="E305" s="127"/>
      <c r="F305" s="127"/>
    </row>
    <row r="306" spans="1:6" hidden="1" outlineLevel="1" x14ac:dyDescent="0.2">
      <c r="A306" s="127" t="s">
        <v>872</v>
      </c>
      <c r="B306" s="127"/>
      <c r="C306" s="127"/>
      <c r="D306" s="127"/>
      <c r="E306" s="127"/>
      <c r="F306" s="127"/>
    </row>
    <row r="307" spans="1:6" ht="212.1" hidden="1" customHeight="1" outlineLevel="1" x14ac:dyDescent="0.2">
      <c r="A307" s="131"/>
      <c r="B307" s="131"/>
      <c r="C307" s="131"/>
      <c r="D307" s="131"/>
      <c r="E307" s="131"/>
      <c r="F307" s="131"/>
    </row>
    <row r="308" spans="1:6" ht="16.5" hidden="1" outlineLevel="1" x14ac:dyDescent="0.2">
      <c r="A308" s="128" t="s">
        <v>873</v>
      </c>
      <c r="B308" s="128"/>
      <c r="C308" s="128"/>
      <c r="D308" s="128"/>
      <c r="E308" s="128"/>
      <c r="F308" s="128"/>
    </row>
    <row r="309" spans="1:6" hidden="1" outlineLevel="1" x14ac:dyDescent="0.2">
      <c r="A309" s="127" t="s">
        <v>874</v>
      </c>
      <c r="B309" s="127"/>
      <c r="C309" s="127"/>
      <c r="D309" s="127"/>
      <c r="E309" s="127"/>
      <c r="F309" s="127"/>
    </row>
    <row r="310" spans="1:6" hidden="1" outlineLevel="1" x14ac:dyDescent="0.2">
      <c r="A310" s="127" t="s">
        <v>875</v>
      </c>
      <c r="B310" s="127"/>
      <c r="C310" s="127"/>
      <c r="D310" s="127"/>
      <c r="E310" s="127"/>
      <c r="F310" s="127"/>
    </row>
    <row r="311" spans="1:6" hidden="1" outlineLevel="1" x14ac:dyDescent="0.2">
      <c r="A311" s="127" t="s">
        <v>876</v>
      </c>
      <c r="B311" s="127"/>
      <c r="C311" s="127"/>
      <c r="D311" s="127"/>
      <c r="E311" s="127"/>
      <c r="F311" s="127"/>
    </row>
    <row r="312" spans="1:6" hidden="1" outlineLevel="1" x14ac:dyDescent="0.2">
      <c r="A312" s="127" t="s">
        <v>877</v>
      </c>
      <c r="B312" s="127"/>
      <c r="C312" s="127"/>
      <c r="D312" s="127"/>
      <c r="E312" s="127"/>
      <c r="F312" s="127"/>
    </row>
    <row r="313" spans="1:6" hidden="1" outlineLevel="1" x14ac:dyDescent="0.2">
      <c r="A313" s="127" t="s">
        <v>878</v>
      </c>
      <c r="B313" s="127"/>
      <c r="C313" s="127"/>
      <c r="D313" s="127"/>
      <c r="E313" s="127"/>
      <c r="F313" s="127"/>
    </row>
    <row r="314" spans="1:6" ht="16.5" hidden="1" outlineLevel="1" x14ac:dyDescent="0.2">
      <c r="A314" s="128" t="s">
        <v>879</v>
      </c>
      <c r="B314" s="128"/>
      <c r="C314" s="128"/>
      <c r="D314" s="128"/>
      <c r="E314" s="128"/>
      <c r="F314" s="128"/>
    </row>
    <row r="315" spans="1:6" ht="42" hidden="1" customHeight="1" outlineLevel="1" x14ac:dyDescent="0.2">
      <c r="A315" s="131"/>
      <c r="B315" s="131"/>
      <c r="C315" s="131"/>
      <c r="D315" s="131"/>
      <c r="E315" s="131"/>
      <c r="F315" s="131"/>
    </row>
    <row r="316" spans="1:6" hidden="1" outlineLevel="1" x14ac:dyDescent="0.2">
      <c r="A316" s="127" t="s">
        <v>880</v>
      </c>
      <c r="B316" s="127"/>
      <c r="C316" s="127"/>
      <c r="D316" s="127"/>
      <c r="E316" s="127"/>
      <c r="F316" s="127"/>
    </row>
    <row r="317" spans="1:6" hidden="1" outlineLevel="1" x14ac:dyDescent="0.2">
      <c r="A317" s="127" t="s">
        <v>881</v>
      </c>
      <c r="B317" s="127"/>
      <c r="C317" s="127"/>
      <c r="D317" s="127"/>
      <c r="E317" s="127"/>
      <c r="F317" s="127"/>
    </row>
    <row r="318" spans="1:6" hidden="1" outlineLevel="1" x14ac:dyDescent="0.2">
      <c r="A318" s="127" t="s">
        <v>882</v>
      </c>
      <c r="B318" s="127"/>
      <c r="C318" s="127"/>
      <c r="D318" s="127"/>
      <c r="E318" s="127"/>
      <c r="F318" s="127"/>
    </row>
    <row r="319" spans="1:6" hidden="1" outlineLevel="1" x14ac:dyDescent="0.2">
      <c r="A319" s="127" t="s">
        <v>883</v>
      </c>
      <c r="B319" s="127"/>
      <c r="C319" s="127"/>
      <c r="D319" s="127"/>
      <c r="E319" s="127"/>
      <c r="F319" s="127"/>
    </row>
    <row r="320" spans="1:6" hidden="1" outlineLevel="1" x14ac:dyDescent="0.2">
      <c r="A320" s="127" t="s">
        <v>884</v>
      </c>
      <c r="B320" s="127"/>
      <c r="C320" s="127"/>
      <c r="D320" s="127"/>
      <c r="E320" s="127"/>
      <c r="F320" s="127"/>
    </row>
    <row r="321" spans="1:6" hidden="1" outlineLevel="1" x14ac:dyDescent="0.2">
      <c r="A321" s="127" t="s">
        <v>885</v>
      </c>
      <c r="B321" s="127"/>
      <c r="C321" s="127"/>
      <c r="D321" s="127"/>
      <c r="E321" s="127"/>
      <c r="F321" s="127"/>
    </row>
    <row r="322" spans="1:6" ht="48" hidden="1" customHeight="1" outlineLevel="1" x14ac:dyDescent="0.2">
      <c r="A322" s="131"/>
      <c r="B322" s="131"/>
      <c r="C322" s="131"/>
      <c r="D322" s="131"/>
      <c r="E322" s="131"/>
      <c r="F322" s="131"/>
    </row>
    <row r="323" spans="1:6" hidden="1" outlineLevel="1" x14ac:dyDescent="0.2">
      <c r="A323" s="127" t="s">
        <v>886</v>
      </c>
      <c r="B323" s="127"/>
      <c r="C323" s="127"/>
      <c r="D323" s="127"/>
      <c r="E323" s="127"/>
      <c r="F323" s="127"/>
    </row>
    <row r="324" spans="1:6" hidden="1" outlineLevel="1" x14ac:dyDescent="0.2">
      <c r="A324" s="127" t="s">
        <v>887</v>
      </c>
      <c r="B324" s="127"/>
      <c r="C324" s="127"/>
      <c r="D324" s="127"/>
      <c r="E324" s="127"/>
      <c r="F324" s="127"/>
    </row>
    <row r="325" spans="1:6" ht="66" hidden="1" customHeight="1" outlineLevel="1" x14ac:dyDescent="0.2">
      <c r="A325" s="131"/>
      <c r="B325" s="131"/>
      <c r="C325" s="131"/>
      <c r="D325" s="131"/>
      <c r="E325" s="131"/>
      <c r="F325" s="131"/>
    </row>
    <row r="326" spans="1:6" hidden="1" outlineLevel="1" x14ac:dyDescent="0.2">
      <c r="A326" s="127" t="s">
        <v>888</v>
      </c>
      <c r="B326" s="127"/>
      <c r="C326" s="127"/>
      <c r="D326" s="127"/>
      <c r="E326" s="127"/>
      <c r="F326" s="127"/>
    </row>
    <row r="327" spans="1:6" hidden="1" outlineLevel="1" x14ac:dyDescent="0.2">
      <c r="A327" s="127" t="s">
        <v>889</v>
      </c>
      <c r="B327" s="127"/>
      <c r="C327" s="127"/>
      <c r="D327" s="127"/>
      <c r="E327" s="127"/>
      <c r="F327" s="127"/>
    </row>
    <row r="328" spans="1:6" hidden="1" outlineLevel="1" x14ac:dyDescent="0.2">
      <c r="A328" s="127" t="s">
        <v>890</v>
      </c>
      <c r="B328" s="127"/>
      <c r="C328" s="127"/>
      <c r="D328" s="127"/>
      <c r="E328" s="127"/>
      <c r="F328" s="127"/>
    </row>
    <row r="329" spans="1:6" hidden="1" outlineLevel="1" x14ac:dyDescent="0.2">
      <c r="A329" s="127" t="s">
        <v>891</v>
      </c>
      <c r="B329" s="127"/>
      <c r="C329" s="127"/>
      <c r="D329" s="127"/>
      <c r="E329" s="127"/>
      <c r="F329" s="127"/>
    </row>
    <row r="330" spans="1:6" ht="16.5" hidden="1" outlineLevel="1" x14ac:dyDescent="0.2">
      <c r="A330" s="128" t="s">
        <v>892</v>
      </c>
      <c r="B330" s="128"/>
      <c r="C330" s="128"/>
      <c r="D330" s="128"/>
      <c r="E330" s="128"/>
      <c r="F330" s="128"/>
    </row>
    <row r="331" spans="1:6" hidden="1" outlineLevel="1" x14ac:dyDescent="0.2">
      <c r="A331" s="127" t="s">
        <v>893</v>
      </c>
      <c r="B331" s="127"/>
      <c r="C331" s="127"/>
      <c r="D331" s="127"/>
      <c r="E331" s="127"/>
      <c r="F331" s="127"/>
    </row>
    <row r="332" spans="1:6" hidden="1" outlineLevel="1" x14ac:dyDescent="0.2">
      <c r="A332" s="129" t="s">
        <v>894</v>
      </c>
      <c r="B332" s="129"/>
      <c r="C332" s="129"/>
      <c r="D332" s="129"/>
      <c r="E332" s="129"/>
      <c r="F332" s="129"/>
    </row>
    <row r="333" spans="1:6" hidden="1" outlineLevel="1" x14ac:dyDescent="0.2">
      <c r="A333" s="127" t="s">
        <v>895</v>
      </c>
      <c r="B333" s="127"/>
      <c r="C333" s="127"/>
      <c r="D333" s="127"/>
      <c r="E333" s="127"/>
      <c r="F333" s="127"/>
    </row>
    <row r="334" spans="1:6" hidden="1" outlineLevel="1" x14ac:dyDescent="0.2">
      <c r="A334" s="127" t="s">
        <v>896</v>
      </c>
      <c r="B334" s="127"/>
      <c r="C334" s="127"/>
      <c r="D334" s="127"/>
      <c r="E334" s="127"/>
      <c r="F334" s="127"/>
    </row>
    <row r="335" spans="1:6" hidden="1" outlineLevel="1" x14ac:dyDescent="0.2">
      <c r="A335" s="127" t="s">
        <v>897</v>
      </c>
      <c r="B335" s="127"/>
      <c r="C335" s="127"/>
      <c r="D335" s="127"/>
      <c r="E335" s="127"/>
      <c r="F335" s="127"/>
    </row>
    <row r="336" spans="1:6" ht="42" hidden="1" customHeight="1" outlineLevel="1" x14ac:dyDescent="0.2">
      <c r="A336" s="131"/>
      <c r="B336" s="131"/>
      <c r="C336" s="131"/>
      <c r="D336" s="131"/>
      <c r="E336" s="131"/>
      <c r="F336" s="131"/>
    </row>
    <row r="337" spans="1:6" hidden="1" outlineLevel="1" x14ac:dyDescent="0.2">
      <c r="A337" s="127" t="s">
        <v>898</v>
      </c>
      <c r="B337" s="127"/>
      <c r="C337" s="127"/>
      <c r="D337" s="127"/>
      <c r="E337" s="127"/>
      <c r="F337" s="127"/>
    </row>
    <row r="338" spans="1:6" hidden="1" outlineLevel="1" x14ac:dyDescent="0.2">
      <c r="A338" s="127" t="s">
        <v>899</v>
      </c>
      <c r="B338" s="127"/>
      <c r="C338" s="127"/>
      <c r="D338" s="127"/>
      <c r="E338" s="127"/>
      <c r="F338" s="127"/>
    </row>
    <row r="339" spans="1:6" ht="212.1" hidden="1" customHeight="1" outlineLevel="1" x14ac:dyDescent="0.2">
      <c r="A339" s="131"/>
      <c r="B339" s="131"/>
      <c r="C339" s="131"/>
      <c r="D339" s="131"/>
      <c r="E339" s="131"/>
      <c r="F339" s="131"/>
    </row>
    <row r="340" spans="1:6" hidden="1" outlineLevel="1" x14ac:dyDescent="0.2">
      <c r="A340" s="127" t="s">
        <v>900</v>
      </c>
      <c r="B340" s="127"/>
      <c r="C340" s="127"/>
      <c r="D340" s="127"/>
      <c r="E340" s="127"/>
      <c r="F340" s="127"/>
    </row>
    <row r="341" spans="1:6" ht="16.5" hidden="1" outlineLevel="1" x14ac:dyDescent="0.2">
      <c r="A341" s="128" t="s">
        <v>901</v>
      </c>
      <c r="B341" s="128"/>
      <c r="C341" s="128"/>
      <c r="D341" s="128"/>
      <c r="E341" s="128"/>
      <c r="F341" s="128"/>
    </row>
    <row r="342" spans="1:6" hidden="1" outlineLevel="1" x14ac:dyDescent="0.2">
      <c r="A342" s="129" t="s">
        <v>902</v>
      </c>
      <c r="B342" s="129"/>
      <c r="C342" s="129"/>
      <c r="D342" s="129"/>
      <c r="E342" s="129"/>
      <c r="F342" s="129"/>
    </row>
    <row r="343" spans="1:6" hidden="1" outlineLevel="1" x14ac:dyDescent="0.2">
      <c r="A343" s="127" t="s">
        <v>903</v>
      </c>
      <c r="B343" s="127"/>
      <c r="C343" s="127"/>
      <c r="D343" s="127"/>
      <c r="E343" s="127"/>
      <c r="F343" s="127"/>
    </row>
    <row r="344" spans="1:6" hidden="1" outlineLevel="1" x14ac:dyDescent="0.2">
      <c r="A344" s="127" t="s">
        <v>904</v>
      </c>
      <c r="B344" s="127"/>
      <c r="C344" s="127"/>
      <c r="D344" s="127"/>
      <c r="E344" s="127"/>
      <c r="F344" s="127"/>
    </row>
    <row r="345" spans="1:6" hidden="1" outlineLevel="1" x14ac:dyDescent="0.2">
      <c r="A345" s="127" t="s">
        <v>905</v>
      </c>
      <c r="B345" s="127"/>
      <c r="C345" s="127"/>
      <c r="D345" s="127"/>
      <c r="E345" s="127"/>
      <c r="F345" s="127"/>
    </row>
    <row r="346" spans="1:6" hidden="1" outlineLevel="1" x14ac:dyDescent="0.2">
      <c r="A346" s="127" t="s">
        <v>906</v>
      </c>
      <c r="B346" s="127"/>
      <c r="C346" s="127"/>
      <c r="D346" s="127"/>
      <c r="E346" s="127"/>
      <c r="F346" s="127"/>
    </row>
    <row r="347" spans="1:6" hidden="1" outlineLevel="1" x14ac:dyDescent="0.2">
      <c r="A347" s="127" t="s">
        <v>907</v>
      </c>
      <c r="B347" s="127"/>
      <c r="C347" s="127"/>
      <c r="D347" s="127"/>
      <c r="E347" s="127"/>
      <c r="F347" s="127"/>
    </row>
    <row r="348" spans="1:6" hidden="1" outlineLevel="1" x14ac:dyDescent="0.2">
      <c r="A348" s="127" t="s">
        <v>908</v>
      </c>
      <c r="B348" s="127"/>
      <c r="C348" s="127"/>
      <c r="D348" s="127"/>
      <c r="E348" s="127"/>
      <c r="F348" s="127"/>
    </row>
    <row r="349" spans="1:6" ht="16.5" hidden="1" outlineLevel="1" x14ac:dyDescent="0.2">
      <c r="A349" s="128" t="s">
        <v>909</v>
      </c>
      <c r="B349" s="128"/>
      <c r="C349" s="128"/>
      <c r="D349" s="128"/>
      <c r="E349" s="128"/>
      <c r="F349" s="128"/>
    </row>
    <row r="350" spans="1:6" ht="42" hidden="1" customHeight="1" outlineLevel="1" x14ac:dyDescent="0.2">
      <c r="A350" s="131"/>
      <c r="B350" s="131"/>
      <c r="C350" s="131"/>
      <c r="D350" s="131"/>
      <c r="E350" s="131"/>
      <c r="F350" s="131"/>
    </row>
    <row r="351" spans="1:6" hidden="1" outlineLevel="1" x14ac:dyDescent="0.2">
      <c r="A351" s="127" t="s">
        <v>910</v>
      </c>
      <c r="B351" s="127"/>
      <c r="C351" s="127"/>
      <c r="D351" s="127"/>
      <c r="E351" s="127"/>
      <c r="F351" s="127"/>
    </row>
    <row r="352" spans="1:6" hidden="1" outlineLevel="1" x14ac:dyDescent="0.2">
      <c r="A352" s="127" t="s">
        <v>911</v>
      </c>
      <c r="B352" s="127"/>
      <c r="C352" s="127"/>
      <c r="D352" s="127"/>
      <c r="E352" s="127"/>
      <c r="F352" s="127"/>
    </row>
    <row r="353" spans="1:6" hidden="1" outlineLevel="1" x14ac:dyDescent="0.2">
      <c r="A353" s="127" t="s">
        <v>912</v>
      </c>
      <c r="B353" s="127"/>
      <c r="C353" s="127"/>
      <c r="D353" s="127"/>
      <c r="E353" s="127"/>
      <c r="F353" s="127"/>
    </row>
    <row r="354" spans="1:6" hidden="1" outlineLevel="1" x14ac:dyDescent="0.2">
      <c r="A354" s="127" t="s">
        <v>913</v>
      </c>
      <c r="B354" s="127"/>
      <c r="C354" s="127"/>
      <c r="D354" s="127"/>
      <c r="E354" s="127"/>
      <c r="F354" s="127"/>
    </row>
    <row r="355" spans="1:6" hidden="1" outlineLevel="1" x14ac:dyDescent="0.2">
      <c r="A355" s="127" t="s">
        <v>914</v>
      </c>
      <c r="B355" s="127"/>
      <c r="C355" s="127"/>
      <c r="D355" s="127"/>
      <c r="E355" s="127"/>
      <c r="F355" s="127"/>
    </row>
    <row r="356" spans="1:6" hidden="1" outlineLevel="1" x14ac:dyDescent="0.2">
      <c r="A356" s="127" t="s">
        <v>915</v>
      </c>
      <c r="B356" s="127"/>
      <c r="C356" s="127"/>
      <c r="D356" s="127"/>
      <c r="E356" s="127"/>
      <c r="F356" s="127"/>
    </row>
    <row r="357" spans="1:6" hidden="1" outlineLevel="1" x14ac:dyDescent="0.2">
      <c r="A357" s="127" t="s">
        <v>916</v>
      </c>
      <c r="B357" s="127"/>
      <c r="C357" s="127"/>
      <c r="D357" s="127"/>
      <c r="E357" s="127"/>
      <c r="F357" s="127"/>
    </row>
    <row r="358" spans="1:6" ht="212.1" hidden="1" customHeight="1" outlineLevel="1" x14ac:dyDescent="0.2">
      <c r="A358" s="131"/>
      <c r="B358" s="131"/>
      <c r="C358" s="131"/>
      <c r="D358" s="131"/>
      <c r="E358" s="131"/>
      <c r="F358" s="131"/>
    </row>
    <row r="359" spans="1:6" ht="66" hidden="1" customHeight="1" outlineLevel="1" x14ac:dyDescent="0.2">
      <c r="A359" s="131"/>
      <c r="B359" s="131"/>
      <c r="C359" s="131"/>
      <c r="D359" s="131"/>
      <c r="E359" s="131"/>
      <c r="F359" s="131"/>
    </row>
    <row r="360" spans="1:6" hidden="1" outlineLevel="1" x14ac:dyDescent="0.2">
      <c r="A360" s="127" t="s">
        <v>917</v>
      </c>
      <c r="B360" s="127"/>
      <c r="C360" s="127"/>
      <c r="D360" s="127"/>
      <c r="E360" s="127"/>
      <c r="F360" s="127"/>
    </row>
    <row r="361" spans="1:6" hidden="1" outlineLevel="1" x14ac:dyDescent="0.2">
      <c r="A361" s="127" t="s">
        <v>918</v>
      </c>
      <c r="B361" s="127"/>
      <c r="C361" s="127"/>
      <c r="D361" s="127"/>
      <c r="E361" s="127"/>
      <c r="F361" s="127"/>
    </row>
    <row r="362" spans="1:6" ht="42" hidden="1" customHeight="1" outlineLevel="1" x14ac:dyDescent="0.2">
      <c r="A362" s="131"/>
      <c r="B362" s="131"/>
      <c r="C362" s="131"/>
      <c r="D362" s="131"/>
      <c r="E362" s="131"/>
      <c r="F362" s="131"/>
    </row>
    <row r="363" spans="1:6" hidden="1" outlineLevel="1" x14ac:dyDescent="0.2">
      <c r="A363" s="127" t="s">
        <v>919</v>
      </c>
      <c r="B363" s="127"/>
      <c r="C363" s="127"/>
      <c r="D363" s="127"/>
      <c r="E363" s="127"/>
      <c r="F363" s="127"/>
    </row>
    <row r="364" spans="1:6" ht="42" hidden="1" customHeight="1" outlineLevel="1" x14ac:dyDescent="0.2">
      <c r="A364" s="131"/>
      <c r="B364" s="131"/>
      <c r="C364" s="131"/>
      <c r="D364" s="131"/>
      <c r="E364" s="131"/>
      <c r="F364" s="131"/>
    </row>
    <row r="365" spans="1:6" hidden="1" outlineLevel="1" x14ac:dyDescent="0.2">
      <c r="A365" s="127" t="s">
        <v>920</v>
      </c>
      <c r="B365" s="127"/>
      <c r="C365" s="127"/>
      <c r="D365" s="127"/>
      <c r="E365" s="127"/>
      <c r="F365" s="127"/>
    </row>
    <row r="366" spans="1:6" hidden="1" outlineLevel="1" x14ac:dyDescent="0.2">
      <c r="A366" s="127" t="s">
        <v>921</v>
      </c>
      <c r="B366" s="127"/>
      <c r="C366" s="127"/>
      <c r="D366" s="127"/>
      <c r="E366" s="127"/>
      <c r="F366" s="127"/>
    </row>
    <row r="367" spans="1:6" ht="16.5" hidden="1" outlineLevel="1" x14ac:dyDescent="0.2">
      <c r="A367" s="128" t="s">
        <v>922</v>
      </c>
      <c r="B367" s="128"/>
      <c r="C367" s="128"/>
      <c r="D367" s="128"/>
      <c r="E367" s="128"/>
      <c r="F367" s="128"/>
    </row>
    <row r="368" spans="1:6" ht="48" hidden="1" customHeight="1" outlineLevel="1" x14ac:dyDescent="0.2">
      <c r="A368" s="131"/>
      <c r="B368" s="131"/>
      <c r="C368" s="131"/>
      <c r="D368" s="131"/>
      <c r="E368" s="131"/>
      <c r="F368" s="131"/>
    </row>
    <row r="369" spans="1:6" hidden="1" outlineLevel="1" x14ac:dyDescent="0.2">
      <c r="A369" s="127" t="s">
        <v>923</v>
      </c>
      <c r="B369" s="127"/>
      <c r="C369" s="127"/>
      <c r="D369" s="127"/>
      <c r="E369" s="127"/>
      <c r="F369" s="127"/>
    </row>
    <row r="370" spans="1:6" hidden="1" outlineLevel="1" x14ac:dyDescent="0.2">
      <c r="A370" s="127" t="s">
        <v>924</v>
      </c>
      <c r="B370" s="127"/>
      <c r="C370" s="127"/>
      <c r="D370" s="127"/>
      <c r="E370" s="127"/>
      <c r="F370" s="127"/>
    </row>
    <row r="371" spans="1:6" ht="66" hidden="1" customHeight="1" outlineLevel="1" x14ac:dyDescent="0.2">
      <c r="A371" s="131"/>
      <c r="B371" s="131"/>
      <c r="C371" s="131"/>
      <c r="D371" s="131"/>
      <c r="E371" s="131"/>
      <c r="F371" s="131"/>
    </row>
    <row r="372" spans="1:6" hidden="1" outlineLevel="1" x14ac:dyDescent="0.2">
      <c r="A372" s="127" t="s">
        <v>925</v>
      </c>
      <c r="B372" s="127"/>
      <c r="C372" s="127"/>
      <c r="D372" s="127"/>
      <c r="E372" s="127"/>
      <c r="F372" s="127"/>
    </row>
    <row r="373" spans="1:6" hidden="1" outlineLevel="1" x14ac:dyDescent="0.2">
      <c r="A373" s="127" t="s">
        <v>926</v>
      </c>
      <c r="B373" s="127"/>
      <c r="C373" s="127"/>
      <c r="D373" s="127"/>
      <c r="E373" s="127"/>
      <c r="F373" s="127"/>
    </row>
    <row r="374" spans="1:6" hidden="1" outlineLevel="1" x14ac:dyDescent="0.2">
      <c r="A374" s="127" t="s">
        <v>927</v>
      </c>
      <c r="B374" s="127"/>
      <c r="C374" s="127"/>
      <c r="D374" s="127"/>
      <c r="E374" s="127"/>
      <c r="F374" s="127"/>
    </row>
    <row r="375" spans="1:6" ht="66" hidden="1" customHeight="1" outlineLevel="1" x14ac:dyDescent="0.2">
      <c r="A375" s="131"/>
      <c r="B375" s="131"/>
      <c r="C375" s="131"/>
      <c r="D375" s="131"/>
      <c r="E375" s="131"/>
      <c r="F375" s="131"/>
    </row>
    <row r="376" spans="1:6" hidden="1" outlineLevel="1" x14ac:dyDescent="0.2">
      <c r="A376" s="127" t="s">
        <v>928</v>
      </c>
      <c r="B376" s="127"/>
      <c r="C376" s="127"/>
      <c r="D376" s="127"/>
      <c r="E376" s="127"/>
      <c r="F376" s="127"/>
    </row>
    <row r="377" spans="1:6" ht="42" hidden="1" customHeight="1" outlineLevel="1" x14ac:dyDescent="0.2">
      <c r="A377" s="131"/>
      <c r="B377" s="131"/>
      <c r="C377" s="131"/>
      <c r="D377" s="131"/>
      <c r="E377" s="131"/>
      <c r="F377" s="131"/>
    </row>
    <row r="378" spans="1:6" hidden="1" outlineLevel="1" x14ac:dyDescent="0.2">
      <c r="A378" s="127" t="s">
        <v>929</v>
      </c>
      <c r="B378" s="127"/>
      <c r="C378" s="127"/>
      <c r="D378" s="127"/>
      <c r="E378" s="127"/>
      <c r="F378" s="127"/>
    </row>
    <row r="379" spans="1:6" hidden="1" outlineLevel="1" x14ac:dyDescent="0.2">
      <c r="A379" s="127" t="s">
        <v>930</v>
      </c>
      <c r="B379" s="127"/>
      <c r="C379" s="127"/>
      <c r="D379" s="127"/>
      <c r="E379" s="127"/>
      <c r="F379" s="127"/>
    </row>
    <row r="380" spans="1:6" hidden="1" outlineLevel="1" x14ac:dyDescent="0.2">
      <c r="A380" s="127" t="s">
        <v>931</v>
      </c>
      <c r="B380" s="127"/>
      <c r="C380" s="127"/>
      <c r="D380" s="127"/>
      <c r="E380" s="127"/>
      <c r="F380" s="127"/>
    </row>
    <row r="381" spans="1:6" ht="16.5" hidden="1" outlineLevel="1" x14ac:dyDescent="0.2">
      <c r="A381" s="128" t="s">
        <v>932</v>
      </c>
      <c r="B381" s="128"/>
      <c r="C381" s="128"/>
      <c r="D381" s="128"/>
      <c r="E381" s="128"/>
      <c r="F381" s="128"/>
    </row>
    <row r="382" spans="1:6" hidden="1" outlineLevel="1" x14ac:dyDescent="0.2">
      <c r="A382" s="127" t="s">
        <v>933</v>
      </c>
      <c r="B382" s="127"/>
      <c r="C382" s="127"/>
      <c r="D382" s="127"/>
      <c r="E382" s="127"/>
      <c r="F382" s="127"/>
    </row>
    <row r="383" spans="1:6" hidden="1" outlineLevel="1" x14ac:dyDescent="0.2">
      <c r="A383" s="127" t="s">
        <v>934</v>
      </c>
      <c r="B383" s="127"/>
      <c r="C383" s="127"/>
      <c r="D383" s="127"/>
      <c r="E383" s="127"/>
      <c r="F383" s="127"/>
    </row>
    <row r="384" spans="1:6" ht="212.1" hidden="1" customHeight="1" outlineLevel="1" x14ac:dyDescent="0.2">
      <c r="A384" s="131"/>
      <c r="B384" s="131"/>
      <c r="C384" s="131"/>
      <c r="D384" s="131"/>
      <c r="E384" s="131"/>
      <c r="F384" s="131"/>
    </row>
    <row r="385" spans="1:6" ht="16.5" hidden="1" outlineLevel="1" x14ac:dyDescent="0.2">
      <c r="A385" s="128" t="s">
        <v>935</v>
      </c>
      <c r="B385" s="128"/>
      <c r="C385" s="128"/>
      <c r="D385" s="128"/>
      <c r="E385" s="128"/>
      <c r="F385" s="128"/>
    </row>
    <row r="386" spans="1:6" hidden="1" outlineLevel="1" x14ac:dyDescent="0.2">
      <c r="A386" s="127" t="s">
        <v>936</v>
      </c>
      <c r="B386" s="127"/>
      <c r="C386" s="127"/>
      <c r="D386" s="127"/>
      <c r="E386" s="127"/>
      <c r="F386" s="127"/>
    </row>
    <row r="387" spans="1:6" hidden="1" outlineLevel="1" x14ac:dyDescent="0.2">
      <c r="A387" s="127" t="s">
        <v>937</v>
      </c>
      <c r="B387" s="127"/>
      <c r="C387" s="127"/>
      <c r="D387" s="127"/>
      <c r="E387" s="127"/>
      <c r="F387" s="127"/>
    </row>
    <row r="388" spans="1:6" hidden="1" outlineLevel="1" x14ac:dyDescent="0.2">
      <c r="A388" s="127" t="s">
        <v>938</v>
      </c>
      <c r="B388" s="127"/>
      <c r="C388" s="127"/>
      <c r="D388" s="127"/>
      <c r="E388" s="127"/>
      <c r="F388" s="127"/>
    </row>
    <row r="389" spans="1:6" hidden="1" outlineLevel="1" x14ac:dyDescent="0.2">
      <c r="A389" s="127" t="s">
        <v>939</v>
      </c>
      <c r="B389" s="127"/>
      <c r="C389" s="127"/>
      <c r="D389" s="127"/>
      <c r="E389" s="127"/>
      <c r="F389" s="127"/>
    </row>
    <row r="390" spans="1:6" hidden="1" outlineLevel="1" x14ac:dyDescent="0.2">
      <c r="A390" s="129" t="s">
        <v>940</v>
      </c>
      <c r="B390" s="129"/>
      <c r="C390" s="129"/>
      <c r="D390" s="129"/>
      <c r="E390" s="129"/>
      <c r="F390" s="129"/>
    </row>
    <row r="391" spans="1:6" hidden="1" outlineLevel="1" x14ac:dyDescent="0.2">
      <c r="A391" s="129" t="s">
        <v>941</v>
      </c>
      <c r="B391" s="129"/>
      <c r="C391" s="129"/>
      <c r="D391" s="129"/>
      <c r="E391" s="129"/>
      <c r="F391" s="129"/>
    </row>
    <row r="392" spans="1:6" hidden="1" outlineLevel="1" x14ac:dyDescent="0.2">
      <c r="A392" s="129" t="s">
        <v>942</v>
      </c>
      <c r="B392" s="129"/>
      <c r="C392" s="129"/>
      <c r="D392" s="129"/>
      <c r="E392" s="129"/>
      <c r="F392" s="129"/>
    </row>
    <row r="393" spans="1:6" hidden="1" outlineLevel="1" x14ac:dyDescent="0.2">
      <c r="A393" s="127" t="s">
        <v>943</v>
      </c>
      <c r="B393" s="127"/>
      <c r="C393" s="127"/>
      <c r="D393" s="127"/>
      <c r="E393" s="127"/>
      <c r="F393" s="127"/>
    </row>
    <row r="394" spans="1:6" hidden="1" outlineLevel="1" x14ac:dyDescent="0.2">
      <c r="A394" s="127" t="s">
        <v>944</v>
      </c>
      <c r="B394" s="127"/>
      <c r="C394" s="127"/>
      <c r="D394" s="127"/>
      <c r="E394" s="127"/>
      <c r="F394" s="127"/>
    </row>
    <row r="395" spans="1:6" hidden="1" outlineLevel="1" x14ac:dyDescent="0.2">
      <c r="A395" s="33"/>
      <c r="B395" s="33"/>
      <c r="C395" s="33"/>
      <c r="D395" s="33"/>
      <c r="E395" s="33"/>
      <c r="F395" s="33"/>
    </row>
    <row r="396" spans="1:6" hidden="1" outlineLevel="1" x14ac:dyDescent="0.2">
      <c r="A396" s="33"/>
      <c r="B396" s="33"/>
      <c r="C396" s="33"/>
      <c r="D396" s="33"/>
      <c r="E396" s="33"/>
      <c r="F396" s="33"/>
    </row>
    <row r="397" spans="1:6" ht="20.25" collapsed="1" x14ac:dyDescent="0.2">
      <c r="A397" s="126" t="s">
        <v>945</v>
      </c>
      <c r="B397" s="126"/>
      <c r="C397" s="126"/>
      <c r="D397" s="126"/>
      <c r="E397" s="126"/>
      <c r="F397" s="126"/>
    </row>
    <row r="398" spans="1:6" hidden="1" outlineLevel="1" x14ac:dyDescent="0.2">
      <c r="A398" s="127" t="s">
        <v>946</v>
      </c>
      <c r="B398" s="127"/>
      <c r="C398" s="127"/>
      <c r="D398" s="127"/>
      <c r="E398" s="127"/>
      <c r="F398" s="127"/>
    </row>
    <row r="399" spans="1:6" ht="16.5" hidden="1" outlineLevel="1" x14ac:dyDescent="0.2">
      <c r="A399" s="128" t="s">
        <v>947</v>
      </c>
      <c r="B399" s="128"/>
      <c r="C399" s="128"/>
      <c r="D399" s="128"/>
      <c r="E399" s="128"/>
      <c r="F399" s="128"/>
    </row>
    <row r="400" spans="1:6" hidden="1" outlineLevel="1" x14ac:dyDescent="0.2">
      <c r="A400" s="127" t="s">
        <v>948</v>
      </c>
      <c r="B400" s="127"/>
      <c r="C400" s="127"/>
      <c r="D400" s="127"/>
      <c r="E400" s="127"/>
      <c r="F400" s="127"/>
    </row>
    <row r="401" spans="1:6" hidden="1" outlineLevel="1" x14ac:dyDescent="0.2">
      <c r="A401" s="127" t="s">
        <v>949</v>
      </c>
      <c r="B401" s="127"/>
      <c r="C401" s="127"/>
      <c r="D401" s="127"/>
      <c r="E401" s="127"/>
      <c r="F401" s="127"/>
    </row>
    <row r="402" spans="1:6" hidden="1" outlineLevel="1" x14ac:dyDescent="0.2">
      <c r="A402" s="127" t="s">
        <v>950</v>
      </c>
      <c r="B402" s="127"/>
      <c r="C402" s="127"/>
      <c r="D402" s="127"/>
      <c r="E402" s="127"/>
      <c r="F402" s="127"/>
    </row>
    <row r="403" spans="1:6" hidden="1" outlineLevel="1" x14ac:dyDescent="0.2">
      <c r="A403" s="127" t="s">
        <v>951</v>
      </c>
      <c r="B403" s="127"/>
      <c r="C403" s="127"/>
      <c r="D403" s="127"/>
      <c r="E403" s="127"/>
      <c r="F403" s="127"/>
    </row>
    <row r="404" spans="1:6" hidden="1" outlineLevel="1" x14ac:dyDescent="0.2">
      <c r="A404" s="127" t="s">
        <v>952</v>
      </c>
      <c r="B404" s="127"/>
      <c r="C404" s="127"/>
      <c r="D404" s="127"/>
      <c r="E404" s="127"/>
      <c r="F404" s="127"/>
    </row>
    <row r="405" spans="1:6" hidden="1" outlineLevel="1" x14ac:dyDescent="0.2">
      <c r="A405" s="129" t="s">
        <v>953</v>
      </c>
      <c r="B405" s="129"/>
      <c r="C405" s="129"/>
      <c r="D405" s="129"/>
      <c r="E405" s="129"/>
      <c r="F405" s="129"/>
    </row>
    <row r="406" spans="1:6" hidden="1" outlineLevel="1" x14ac:dyDescent="0.2">
      <c r="A406" s="129" t="s">
        <v>954</v>
      </c>
      <c r="B406" s="129"/>
      <c r="C406" s="129"/>
      <c r="D406" s="129"/>
      <c r="E406" s="129"/>
      <c r="F406" s="129"/>
    </row>
    <row r="407" spans="1:6" ht="16.5" hidden="1" outlineLevel="1" x14ac:dyDescent="0.2">
      <c r="A407" s="128" t="s">
        <v>955</v>
      </c>
      <c r="B407" s="128"/>
      <c r="C407" s="128"/>
      <c r="D407" s="128"/>
      <c r="E407" s="128"/>
      <c r="F407" s="128"/>
    </row>
    <row r="408" spans="1:6" hidden="1" outlineLevel="1" x14ac:dyDescent="0.2">
      <c r="A408" s="127" t="s">
        <v>956</v>
      </c>
      <c r="B408" s="127"/>
      <c r="C408" s="127"/>
      <c r="D408" s="127"/>
      <c r="E408" s="127"/>
      <c r="F408" s="127"/>
    </row>
    <row r="409" spans="1:6" hidden="1" outlineLevel="1" x14ac:dyDescent="0.2">
      <c r="A409" s="127" t="s">
        <v>957</v>
      </c>
      <c r="B409" s="127"/>
      <c r="C409" s="127"/>
      <c r="D409" s="127"/>
      <c r="E409" s="127"/>
      <c r="F409" s="127"/>
    </row>
    <row r="410" spans="1:6" ht="42" hidden="1" customHeight="1" outlineLevel="1" x14ac:dyDescent="0.2">
      <c r="A410" s="131"/>
      <c r="B410" s="131"/>
      <c r="C410" s="131"/>
      <c r="D410" s="131"/>
      <c r="E410" s="131"/>
      <c r="F410" s="131"/>
    </row>
    <row r="411" spans="1:6" hidden="1" outlineLevel="1" x14ac:dyDescent="0.2">
      <c r="A411" s="127" t="s">
        <v>958</v>
      </c>
      <c r="B411" s="127"/>
      <c r="C411" s="127"/>
      <c r="D411" s="127"/>
      <c r="E411" s="127"/>
      <c r="F411" s="127"/>
    </row>
    <row r="412" spans="1:6" hidden="1" outlineLevel="1" x14ac:dyDescent="0.2">
      <c r="A412" s="127" t="s">
        <v>959</v>
      </c>
      <c r="B412" s="127"/>
      <c r="C412" s="127"/>
      <c r="D412" s="127"/>
      <c r="E412" s="127"/>
      <c r="F412" s="127"/>
    </row>
    <row r="413" spans="1:6" ht="66" hidden="1" customHeight="1" outlineLevel="1" x14ac:dyDescent="0.2">
      <c r="A413" s="131"/>
      <c r="B413" s="131"/>
      <c r="C413" s="131"/>
      <c r="D413" s="131"/>
      <c r="E413" s="131"/>
      <c r="F413" s="131"/>
    </row>
    <row r="414" spans="1:6" hidden="1" outlineLevel="1" x14ac:dyDescent="0.2">
      <c r="A414" s="127" t="s">
        <v>960</v>
      </c>
      <c r="B414" s="127"/>
      <c r="C414" s="127"/>
      <c r="D414" s="127"/>
      <c r="E414" s="127"/>
      <c r="F414" s="127"/>
    </row>
    <row r="415" spans="1:6" ht="42" hidden="1" customHeight="1" outlineLevel="1" x14ac:dyDescent="0.2">
      <c r="A415" s="131"/>
      <c r="B415" s="131"/>
      <c r="C415" s="131"/>
      <c r="D415" s="131"/>
      <c r="E415" s="131"/>
      <c r="F415" s="131"/>
    </row>
    <row r="416" spans="1:6" hidden="1" outlineLevel="1" x14ac:dyDescent="0.2">
      <c r="A416" s="127" t="s">
        <v>961</v>
      </c>
      <c r="B416" s="127"/>
      <c r="C416" s="127"/>
      <c r="D416" s="127"/>
      <c r="E416" s="127"/>
      <c r="F416" s="127"/>
    </row>
    <row r="417" spans="1:6" ht="66" hidden="1" customHeight="1" outlineLevel="1" x14ac:dyDescent="0.2">
      <c r="A417" s="131"/>
      <c r="B417" s="131"/>
      <c r="C417" s="131"/>
      <c r="D417" s="131"/>
      <c r="E417" s="131"/>
      <c r="F417" s="131"/>
    </row>
    <row r="418" spans="1:6" hidden="1" outlineLevel="1" x14ac:dyDescent="0.2">
      <c r="A418" s="127" t="s">
        <v>962</v>
      </c>
      <c r="B418" s="127"/>
      <c r="C418" s="127"/>
      <c r="D418" s="127"/>
      <c r="E418" s="127"/>
      <c r="F418" s="127"/>
    </row>
    <row r="419" spans="1:6" ht="66" hidden="1" customHeight="1" outlineLevel="1" x14ac:dyDescent="0.2">
      <c r="A419" s="131"/>
      <c r="B419" s="131"/>
      <c r="C419" s="131"/>
      <c r="D419" s="131"/>
      <c r="E419" s="131"/>
      <c r="F419" s="131"/>
    </row>
    <row r="420" spans="1:6" hidden="1" outlineLevel="1" x14ac:dyDescent="0.2">
      <c r="A420" s="127" t="s">
        <v>963</v>
      </c>
      <c r="B420" s="127"/>
      <c r="C420" s="127"/>
      <c r="D420" s="127"/>
      <c r="E420" s="127"/>
      <c r="F420" s="127"/>
    </row>
    <row r="421" spans="1:6" hidden="1" outlineLevel="1" x14ac:dyDescent="0.2">
      <c r="A421" s="127" t="s">
        <v>964</v>
      </c>
      <c r="B421" s="127"/>
      <c r="C421" s="127"/>
      <c r="D421" s="127"/>
      <c r="E421" s="127"/>
      <c r="F421" s="127"/>
    </row>
    <row r="422" spans="1:6" ht="16.5" hidden="1" outlineLevel="1" x14ac:dyDescent="0.2">
      <c r="A422" s="128" t="s">
        <v>965</v>
      </c>
      <c r="B422" s="128"/>
      <c r="C422" s="128"/>
      <c r="D422" s="128"/>
      <c r="E422" s="128"/>
      <c r="F422" s="128"/>
    </row>
    <row r="423" spans="1:6" ht="42" hidden="1" customHeight="1" outlineLevel="1" x14ac:dyDescent="0.2">
      <c r="A423" s="131"/>
      <c r="B423" s="131"/>
      <c r="C423" s="131"/>
      <c r="D423" s="131"/>
      <c r="E423" s="131"/>
      <c r="F423" s="131"/>
    </row>
    <row r="424" spans="1:6" hidden="1" outlineLevel="1" x14ac:dyDescent="0.2">
      <c r="A424" s="127" t="s">
        <v>966</v>
      </c>
      <c r="B424" s="127"/>
      <c r="C424" s="127"/>
      <c r="D424" s="127"/>
      <c r="E424" s="127"/>
      <c r="F424" s="127"/>
    </row>
    <row r="425" spans="1:6" hidden="1" outlineLevel="1" x14ac:dyDescent="0.2">
      <c r="A425" s="127" t="s">
        <v>967</v>
      </c>
      <c r="B425" s="127"/>
      <c r="C425" s="127"/>
      <c r="D425" s="127"/>
      <c r="E425" s="127"/>
      <c r="F425" s="127"/>
    </row>
    <row r="426" spans="1:6" hidden="1" outlineLevel="1" x14ac:dyDescent="0.2">
      <c r="A426" s="127" t="s">
        <v>968</v>
      </c>
      <c r="B426" s="127"/>
      <c r="C426" s="127"/>
      <c r="D426" s="127"/>
      <c r="E426" s="127"/>
      <c r="F426" s="127"/>
    </row>
    <row r="427" spans="1:6" ht="66" hidden="1" customHeight="1" outlineLevel="1" x14ac:dyDescent="0.2">
      <c r="A427" s="131"/>
      <c r="B427" s="131"/>
      <c r="C427" s="131"/>
      <c r="D427" s="131"/>
      <c r="E427" s="131"/>
      <c r="F427" s="131"/>
    </row>
    <row r="428" spans="1:6" hidden="1" outlineLevel="1" x14ac:dyDescent="0.2">
      <c r="A428" s="127" t="s">
        <v>969</v>
      </c>
      <c r="B428" s="127"/>
      <c r="C428" s="127"/>
      <c r="D428" s="127"/>
      <c r="E428" s="127"/>
      <c r="F428" s="127"/>
    </row>
    <row r="429" spans="1:6" ht="66" hidden="1" customHeight="1" outlineLevel="1" x14ac:dyDescent="0.2">
      <c r="A429" s="131"/>
      <c r="B429" s="131"/>
      <c r="C429" s="131"/>
      <c r="D429" s="131"/>
      <c r="E429" s="131"/>
      <c r="F429" s="131"/>
    </row>
    <row r="430" spans="1:6" hidden="1" outlineLevel="1" x14ac:dyDescent="0.2">
      <c r="A430" s="127" t="s">
        <v>970</v>
      </c>
      <c r="B430" s="127"/>
      <c r="C430" s="127"/>
      <c r="D430" s="127"/>
      <c r="E430" s="127"/>
      <c r="F430" s="127"/>
    </row>
    <row r="431" spans="1:6" hidden="1" outlineLevel="1" x14ac:dyDescent="0.2">
      <c r="A431" s="127" t="s">
        <v>971</v>
      </c>
      <c r="B431" s="127"/>
      <c r="C431" s="127"/>
      <c r="D431" s="127"/>
      <c r="E431" s="127"/>
      <c r="F431" s="127"/>
    </row>
    <row r="432" spans="1:6" hidden="1" outlineLevel="1" x14ac:dyDescent="0.2">
      <c r="A432" s="127" t="s">
        <v>972</v>
      </c>
      <c r="B432" s="127"/>
      <c r="C432" s="127"/>
      <c r="D432" s="127"/>
      <c r="E432" s="127"/>
      <c r="F432" s="127"/>
    </row>
    <row r="433" spans="1:6" hidden="1" outlineLevel="1" x14ac:dyDescent="0.2">
      <c r="A433" s="127" t="s">
        <v>973</v>
      </c>
      <c r="B433" s="127"/>
      <c r="C433" s="127"/>
      <c r="D433" s="127"/>
      <c r="E433" s="127"/>
      <c r="F433" s="127"/>
    </row>
    <row r="434" spans="1:6" hidden="1" outlineLevel="1" x14ac:dyDescent="0.2">
      <c r="A434" s="127" t="s">
        <v>974</v>
      </c>
      <c r="B434" s="127"/>
      <c r="C434" s="127"/>
      <c r="D434" s="127"/>
      <c r="E434" s="127"/>
      <c r="F434" s="127"/>
    </row>
    <row r="435" spans="1:6" ht="16.5" hidden="1" outlineLevel="1" x14ac:dyDescent="0.2">
      <c r="A435" s="128" t="s">
        <v>975</v>
      </c>
      <c r="B435" s="128"/>
      <c r="C435" s="128"/>
      <c r="D435" s="128"/>
      <c r="E435" s="128"/>
      <c r="F435" s="128"/>
    </row>
    <row r="436" spans="1:6" ht="66" hidden="1" customHeight="1" outlineLevel="1" x14ac:dyDescent="0.2">
      <c r="A436" s="131"/>
      <c r="B436" s="131"/>
      <c r="C436" s="131"/>
      <c r="D436" s="131"/>
      <c r="E436" s="131"/>
      <c r="F436" s="131"/>
    </row>
    <row r="437" spans="1:6" hidden="1" outlineLevel="1" x14ac:dyDescent="0.2">
      <c r="A437" s="127" t="s">
        <v>976</v>
      </c>
      <c r="B437" s="127"/>
      <c r="C437" s="127"/>
      <c r="D437" s="127"/>
      <c r="E437" s="127"/>
      <c r="F437" s="127"/>
    </row>
    <row r="438" spans="1:6" hidden="1" outlineLevel="1" x14ac:dyDescent="0.2">
      <c r="A438" s="127" t="s">
        <v>977</v>
      </c>
      <c r="B438" s="127"/>
      <c r="C438" s="127"/>
      <c r="D438" s="127"/>
      <c r="E438" s="127"/>
      <c r="F438" s="127"/>
    </row>
    <row r="439" spans="1:6" hidden="1" outlineLevel="1" x14ac:dyDescent="0.2">
      <c r="A439" s="127" t="s">
        <v>978</v>
      </c>
      <c r="B439" s="127"/>
      <c r="C439" s="127"/>
      <c r="D439" s="127"/>
      <c r="E439" s="127"/>
      <c r="F439" s="127"/>
    </row>
    <row r="440" spans="1:6" ht="42" hidden="1" customHeight="1" outlineLevel="1" x14ac:dyDescent="0.2">
      <c r="A440" s="131"/>
      <c r="B440" s="131"/>
      <c r="C440" s="131"/>
      <c r="D440" s="131"/>
      <c r="E440" s="131"/>
      <c r="F440" s="131"/>
    </row>
    <row r="441" spans="1:6" hidden="1" outlineLevel="1" x14ac:dyDescent="0.2">
      <c r="A441" s="127" t="s">
        <v>979</v>
      </c>
      <c r="B441" s="127"/>
      <c r="C441" s="127"/>
      <c r="D441" s="127"/>
      <c r="E441" s="127"/>
      <c r="F441" s="127"/>
    </row>
    <row r="442" spans="1:6" ht="16.5" hidden="1" outlineLevel="1" x14ac:dyDescent="0.2">
      <c r="A442" s="128" t="s">
        <v>980</v>
      </c>
      <c r="B442" s="128"/>
      <c r="C442" s="128"/>
      <c r="D442" s="128"/>
      <c r="E442" s="128"/>
      <c r="F442" s="128"/>
    </row>
    <row r="443" spans="1:6" ht="66" hidden="1" customHeight="1" outlineLevel="1" x14ac:dyDescent="0.2">
      <c r="A443" s="131"/>
      <c r="B443" s="131"/>
      <c r="C443" s="131"/>
      <c r="D443" s="131"/>
      <c r="E443" s="131"/>
      <c r="F443" s="131"/>
    </row>
    <row r="444" spans="1:6" hidden="1" outlineLevel="1" x14ac:dyDescent="0.2">
      <c r="A444" s="127" t="s">
        <v>981</v>
      </c>
      <c r="B444" s="127"/>
      <c r="C444" s="127"/>
      <c r="D444" s="127"/>
      <c r="E444" s="127"/>
      <c r="F444" s="127"/>
    </row>
    <row r="445" spans="1:6" hidden="1" outlineLevel="1" x14ac:dyDescent="0.2">
      <c r="A445" s="127" t="s">
        <v>982</v>
      </c>
      <c r="B445" s="127"/>
      <c r="C445" s="127"/>
      <c r="D445" s="127"/>
      <c r="E445" s="127"/>
      <c r="F445" s="127"/>
    </row>
    <row r="446" spans="1:6" ht="66" hidden="1" customHeight="1" outlineLevel="1" x14ac:dyDescent="0.2">
      <c r="A446" s="131"/>
      <c r="B446" s="131"/>
      <c r="C446" s="131"/>
      <c r="D446" s="131"/>
      <c r="E446" s="131"/>
      <c r="F446" s="131"/>
    </row>
    <row r="447" spans="1:6" hidden="1" outlineLevel="1" x14ac:dyDescent="0.2">
      <c r="A447" s="127" t="s">
        <v>983</v>
      </c>
      <c r="B447" s="127"/>
      <c r="C447" s="127"/>
      <c r="D447" s="127"/>
      <c r="E447" s="127"/>
      <c r="F447" s="127"/>
    </row>
    <row r="448" spans="1:6" ht="66" hidden="1" customHeight="1" outlineLevel="1" x14ac:dyDescent="0.2">
      <c r="A448" s="131"/>
      <c r="B448" s="131"/>
      <c r="C448" s="131"/>
      <c r="D448" s="131"/>
      <c r="E448" s="131"/>
      <c r="F448" s="131"/>
    </row>
    <row r="449" spans="1:6" hidden="1" outlineLevel="1" x14ac:dyDescent="0.2">
      <c r="A449" s="127" t="s">
        <v>984</v>
      </c>
      <c r="B449" s="127"/>
      <c r="C449" s="127"/>
      <c r="D449" s="127"/>
      <c r="E449" s="127"/>
      <c r="F449" s="127"/>
    </row>
    <row r="450" spans="1:6" ht="42" hidden="1" customHeight="1" outlineLevel="1" x14ac:dyDescent="0.2">
      <c r="A450" s="131"/>
      <c r="B450" s="131"/>
      <c r="C450" s="131"/>
      <c r="D450" s="131"/>
      <c r="E450" s="131"/>
      <c r="F450" s="131"/>
    </row>
    <row r="451" spans="1:6" hidden="1" outlineLevel="1" x14ac:dyDescent="0.2">
      <c r="A451" s="127" t="s">
        <v>985</v>
      </c>
      <c r="B451" s="127"/>
      <c r="C451" s="127"/>
      <c r="D451" s="127"/>
      <c r="E451" s="127"/>
      <c r="F451" s="127"/>
    </row>
    <row r="452" spans="1:6" ht="66" hidden="1" customHeight="1" outlineLevel="1" x14ac:dyDescent="0.2">
      <c r="A452" s="131"/>
      <c r="B452" s="131"/>
      <c r="C452" s="131"/>
      <c r="D452" s="131"/>
      <c r="E452" s="131"/>
      <c r="F452" s="131"/>
    </row>
    <row r="453" spans="1:6" hidden="1" outlineLevel="1" x14ac:dyDescent="0.2">
      <c r="A453" s="127" t="s">
        <v>986</v>
      </c>
      <c r="B453" s="127"/>
      <c r="C453" s="127"/>
      <c r="D453" s="127"/>
      <c r="E453" s="127"/>
      <c r="F453" s="127"/>
    </row>
    <row r="454" spans="1:6" ht="66" hidden="1" customHeight="1" outlineLevel="1" x14ac:dyDescent="0.2">
      <c r="A454" s="131"/>
      <c r="B454" s="131"/>
      <c r="C454" s="131"/>
      <c r="D454" s="131"/>
      <c r="E454" s="131"/>
      <c r="F454" s="131"/>
    </row>
    <row r="455" spans="1:6" hidden="1" outlineLevel="1" x14ac:dyDescent="0.2">
      <c r="A455" s="127" t="s">
        <v>987</v>
      </c>
      <c r="B455" s="127"/>
      <c r="C455" s="127"/>
      <c r="D455" s="127"/>
      <c r="E455" s="127"/>
      <c r="F455" s="127"/>
    </row>
    <row r="456" spans="1:6" hidden="1" outlineLevel="1" x14ac:dyDescent="0.2">
      <c r="A456" s="127" t="s">
        <v>988</v>
      </c>
      <c r="B456" s="127"/>
      <c r="C456" s="127"/>
      <c r="D456" s="127"/>
      <c r="E456" s="127"/>
      <c r="F456" s="127"/>
    </row>
    <row r="457" spans="1:6" ht="42" hidden="1" customHeight="1" outlineLevel="1" x14ac:dyDescent="0.2">
      <c r="A457" s="131"/>
      <c r="B457" s="131"/>
      <c r="C457" s="131"/>
      <c r="D457" s="131"/>
      <c r="E457" s="131"/>
      <c r="F457" s="131"/>
    </row>
    <row r="458" spans="1:6" hidden="1" outlineLevel="1" x14ac:dyDescent="0.2">
      <c r="A458" s="127" t="s">
        <v>989</v>
      </c>
      <c r="B458" s="127"/>
      <c r="C458" s="127"/>
      <c r="D458" s="127"/>
      <c r="E458" s="127"/>
      <c r="F458" s="127"/>
    </row>
    <row r="459" spans="1:6" ht="16.5" hidden="1" outlineLevel="1" x14ac:dyDescent="0.2">
      <c r="A459" s="128" t="s">
        <v>990</v>
      </c>
      <c r="B459" s="128"/>
      <c r="C459" s="128"/>
      <c r="D459" s="128"/>
      <c r="E459" s="128"/>
      <c r="F459" s="128"/>
    </row>
    <row r="460" spans="1:6" hidden="1" outlineLevel="1" x14ac:dyDescent="0.2">
      <c r="A460" s="127" t="s">
        <v>991</v>
      </c>
      <c r="B460" s="127"/>
      <c r="C460" s="127"/>
      <c r="D460" s="127"/>
      <c r="E460" s="127"/>
      <c r="F460" s="127"/>
    </row>
    <row r="461" spans="1:6" ht="66" hidden="1" customHeight="1" outlineLevel="1" x14ac:dyDescent="0.2">
      <c r="A461" s="131"/>
      <c r="B461" s="131"/>
      <c r="C461" s="131"/>
      <c r="D461" s="131"/>
      <c r="E461" s="131"/>
      <c r="F461" s="131"/>
    </row>
    <row r="462" spans="1:6" hidden="1" outlineLevel="1" x14ac:dyDescent="0.2">
      <c r="A462" s="127" t="s">
        <v>992</v>
      </c>
      <c r="B462" s="127"/>
      <c r="C462" s="127"/>
      <c r="D462" s="127"/>
      <c r="E462" s="127"/>
      <c r="F462" s="127"/>
    </row>
    <row r="463" spans="1:6" hidden="1" outlineLevel="1" x14ac:dyDescent="0.2">
      <c r="A463" s="127" t="s">
        <v>993</v>
      </c>
      <c r="B463" s="127"/>
      <c r="C463" s="127"/>
      <c r="D463" s="127"/>
      <c r="E463" s="127"/>
      <c r="F463" s="127"/>
    </row>
    <row r="464" spans="1:6" ht="66" hidden="1" customHeight="1" outlineLevel="1" x14ac:dyDescent="0.2">
      <c r="A464" s="131"/>
      <c r="B464" s="131"/>
      <c r="C464" s="131"/>
      <c r="D464" s="131"/>
      <c r="E464" s="131"/>
      <c r="F464" s="131"/>
    </row>
    <row r="465" spans="1:6" hidden="1" outlineLevel="1" x14ac:dyDescent="0.2">
      <c r="A465" s="127" t="s">
        <v>994</v>
      </c>
      <c r="B465" s="127"/>
      <c r="C465" s="127"/>
      <c r="D465" s="127"/>
      <c r="E465" s="127"/>
      <c r="F465" s="127"/>
    </row>
    <row r="466" spans="1:6" ht="66" hidden="1" customHeight="1" outlineLevel="1" x14ac:dyDescent="0.2">
      <c r="A466" s="131"/>
      <c r="B466" s="131"/>
      <c r="C466" s="131"/>
      <c r="D466" s="131"/>
      <c r="E466" s="131"/>
      <c r="F466" s="131"/>
    </row>
    <row r="467" spans="1:6" hidden="1" outlineLevel="1" x14ac:dyDescent="0.2">
      <c r="A467" s="127" t="s">
        <v>995</v>
      </c>
      <c r="B467" s="127"/>
      <c r="C467" s="127"/>
      <c r="D467" s="127"/>
      <c r="E467" s="127"/>
      <c r="F467" s="127"/>
    </row>
    <row r="468" spans="1:6" ht="66" hidden="1" customHeight="1" outlineLevel="1" x14ac:dyDescent="0.2">
      <c r="A468" s="131"/>
      <c r="B468" s="131"/>
      <c r="C468" s="131"/>
      <c r="D468" s="131"/>
      <c r="E468" s="131"/>
      <c r="F468" s="131"/>
    </row>
    <row r="469" spans="1:6" hidden="1" outlineLevel="1" x14ac:dyDescent="0.2">
      <c r="A469" s="127" t="s">
        <v>996</v>
      </c>
      <c r="B469" s="127"/>
      <c r="C469" s="127"/>
      <c r="D469" s="127"/>
      <c r="E469" s="127"/>
      <c r="F469" s="127"/>
    </row>
    <row r="470" spans="1:6" ht="66" hidden="1" customHeight="1" outlineLevel="1" x14ac:dyDescent="0.2">
      <c r="A470" s="131"/>
      <c r="B470" s="131"/>
      <c r="C470" s="131"/>
      <c r="D470" s="131"/>
      <c r="E470" s="131"/>
      <c r="F470" s="131"/>
    </row>
    <row r="471" spans="1:6" hidden="1" outlineLevel="1" x14ac:dyDescent="0.2">
      <c r="A471" s="127" t="s">
        <v>997</v>
      </c>
      <c r="B471" s="127"/>
      <c r="C471" s="127"/>
      <c r="D471" s="127"/>
      <c r="E471" s="127"/>
      <c r="F471" s="127"/>
    </row>
    <row r="472" spans="1:6" ht="66" hidden="1" customHeight="1" outlineLevel="1" x14ac:dyDescent="0.2">
      <c r="A472" s="131"/>
      <c r="B472" s="131"/>
      <c r="C472" s="131"/>
      <c r="D472" s="131"/>
      <c r="E472" s="131"/>
      <c r="F472" s="131"/>
    </row>
    <row r="473" spans="1:6" hidden="1" outlineLevel="1" x14ac:dyDescent="0.2">
      <c r="A473" s="127" t="s">
        <v>998</v>
      </c>
      <c r="B473" s="127"/>
      <c r="C473" s="127"/>
      <c r="D473" s="127"/>
      <c r="E473" s="127"/>
      <c r="F473" s="127"/>
    </row>
    <row r="474" spans="1:6" hidden="1" outlineLevel="1" x14ac:dyDescent="0.2">
      <c r="A474" s="127" t="s">
        <v>999</v>
      </c>
      <c r="B474" s="127"/>
      <c r="C474" s="127"/>
      <c r="D474" s="127"/>
      <c r="E474" s="127"/>
      <c r="F474" s="127"/>
    </row>
    <row r="475" spans="1:6" ht="16.5" hidden="1" outlineLevel="1" x14ac:dyDescent="0.2">
      <c r="A475" s="128" t="s">
        <v>1000</v>
      </c>
      <c r="B475" s="128"/>
      <c r="C475" s="128"/>
      <c r="D475" s="128"/>
      <c r="E475" s="128"/>
      <c r="F475" s="128"/>
    </row>
    <row r="476" spans="1:6" hidden="1" outlineLevel="1" x14ac:dyDescent="0.2">
      <c r="A476" s="127" t="s">
        <v>1001</v>
      </c>
      <c r="B476" s="127"/>
      <c r="C476" s="127"/>
      <c r="D476" s="127"/>
      <c r="E476" s="127"/>
      <c r="F476" s="127"/>
    </row>
    <row r="477" spans="1:6" ht="66" hidden="1" customHeight="1" outlineLevel="1" x14ac:dyDescent="0.2">
      <c r="A477" s="131"/>
      <c r="B477" s="131"/>
      <c r="C477" s="131"/>
      <c r="D477" s="131"/>
      <c r="E477" s="131"/>
      <c r="F477" s="131"/>
    </row>
    <row r="478" spans="1:6" hidden="1" outlineLevel="1" x14ac:dyDescent="0.2">
      <c r="A478" s="127" t="s">
        <v>1002</v>
      </c>
      <c r="B478" s="127"/>
      <c r="C478" s="127"/>
      <c r="D478" s="127"/>
      <c r="E478" s="127"/>
      <c r="F478" s="127"/>
    </row>
    <row r="479" spans="1:6" ht="66" hidden="1" customHeight="1" outlineLevel="1" x14ac:dyDescent="0.2">
      <c r="A479" s="131"/>
      <c r="B479" s="131"/>
      <c r="C479" s="131"/>
      <c r="D479" s="131"/>
      <c r="E479" s="131"/>
      <c r="F479" s="131"/>
    </row>
    <row r="480" spans="1:6" hidden="1" outlineLevel="1" x14ac:dyDescent="0.2">
      <c r="A480" s="127" t="s">
        <v>1003</v>
      </c>
      <c r="B480" s="127"/>
      <c r="C480" s="127"/>
      <c r="D480" s="127"/>
      <c r="E480" s="127"/>
      <c r="F480" s="127"/>
    </row>
    <row r="481" spans="1:6" ht="66" hidden="1" customHeight="1" outlineLevel="1" x14ac:dyDescent="0.2">
      <c r="A481" s="131"/>
      <c r="B481" s="131"/>
      <c r="C481" s="131"/>
      <c r="D481" s="131"/>
      <c r="E481" s="131"/>
      <c r="F481" s="131"/>
    </row>
    <row r="482" spans="1:6" hidden="1" outlineLevel="1" x14ac:dyDescent="0.2">
      <c r="A482" s="127" t="s">
        <v>1004</v>
      </c>
      <c r="B482" s="127"/>
      <c r="C482" s="127"/>
      <c r="D482" s="127"/>
      <c r="E482" s="127"/>
      <c r="F482" s="127"/>
    </row>
    <row r="483" spans="1:6" ht="42" hidden="1" customHeight="1" outlineLevel="1" x14ac:dyDescent="0.2">
      <c r="A483" s="131"/>
      <c r="B483" s="131"/>
      <c r="C483" s="131"/>
      <c r="D483" s="131"/>
      <c r="E483" s="131"/>
      <c r="F483" s="131"/>
    </row>
    <row r="484" spans="1:6" hidden="1" outlineLevel="1" x14ac:dyDescent="0.2">
      <c r="A484" s="127" t="s">
        <v>1005</v>
      </c>
      <c r="B484" s="127"/>
      <c r="C484" s="127"/>
      <c r="D484" s="127"/>
      <c r="E484" s="127"/>
      <c r="F484" s="127"/>
    </row>
    <row r="485" spans="1:6" hidden="1" outlineLevel="1" x14ac:dyDescent="0.2">
      <c r="A485" s="127" t="s">
        <v>1006</v>
      </c>
      <c r="B485" s="127"/>
      <c r="C485" s="127"/>
      <c r="D485" s="127"/>
      <c r="E485" s="127"/>
      <c r="F485" s="127"/>
    </row>
    <row r="486" spans="1:6" hidden="1" outlineLevel="1" x14ac:dyDescent="0.2">
      <c r="A486" s="127" t="s">
        <v>1007</v>
      </c>
      <c r="B486" s="127"/>
      <c r="C486" s="127"/>
      <c r="D486" s="127"/>
      <c r="E486" s="127"/>
      <c r="F486" s="127"/>
    </row>
    <row r="487" spans="1:6" ht="66" hidden="1" customHeight="1" outlineLevel="1" x14ac:dyDescent="0.2">
      <c r="A487" s="131"/>
      <c r="B487" s="131"/>
      <c r="C487" s="131"/>
      <c r="D487" s="131"/>
      <c r="E487" s="131"/>
      <c r="F487" s="131"/>
    </row>
    <row r="488" spans="1:6" hidden="1" outlineLevel="1" x14ac:dyDescent="0.2">
      <c r="A488" s="127" t="s">
        <v>1008</v>
      </c>
      <c r="B488" s="127"/>
      <c r="C488" s="127"/>
      <c r="D488" s="127"/>
      <c r="E488" s="127"/>
      <c r="F488" s="127"/>
    </row>
    <row r="489" spans="1:6" ht="16.5" hidden="1" outlineLevel="1" x14ac:dyDescent="0.2">
      <c r="A489" s="128" t="s">
        <v>1009</v>
      </c>
      <c r="B489" s="128"/>
      <c r="C489" s="128"/>
      <c r="D489" s="128"/>
      <c r="E489" s="128"/>
      <c r="F489" s="128"/>
    </row>
    <row r="490" spans="1:6" hidden="1" outlineLevel="1" x14ac:dyDescent="0.2">
      <c r="A490" s="127" t="s">
        <v>1010</v>
      </c>
      <c r="B490" s="127"/>
      <c r="C490" s="127"/>
      <c r="D490" s="127"/>
      <c r="E490" s="127"/>
      <c r="F490" s="127"/>
    </row>
    <row r="491" spans="1:6" hidden="1" outlineLevel="1" x14ac:dyDescent="0.2">
      <c r="A491" s="127" t="s">
        <v>1011</v>
      </c>
      <c r="B491" s="127"/>
      <c r="C491" s="127"/>
      <c r="D491" s="127"/>
      <c r="E491" s="127"/>
      <c r="F491" s="127"/>
    </row>
    <row r="492" spans="1:6" hidden="1" outlineLevel="1" x14ac:dyDescent="0.2">
      <c r="A492" s="127" t="s">
        <v>1012</v>
      </c>
      <c r="B492" s="127"/>
      <c r="C492" s="127"/>
      <c r="D492" s="127"/>
      <c r="E492" s="127"/>
      <c r="F492" s="127"/>
    </row>
    <row r="493" spans="1:6" hidden="1" outlineLevel="1" x14ac:dyDescent="0.2">
      <c r="A493" s="33"/>
      <c r="B493" s="33"/>
      <c r="C493" s="33"/>
      <c r="D493" s="33"/>
      <c r="E493" s="33"/>
      <c r="F493" s="33"/>
    </row>
    <row r="494" spans="1:6" hidden="1" outlineLevel="1" x14ac:dyDescent="0.2">
      <c r="A494" s="33"/>
      <c r="B494" s="33"/>
      <c r="C494" s="33"/>
      <c r="D494" s="33"/>
      <c r="E494" s="33"/>
      <c r="F494" s="33"/>
    </row>
    <row r="495" spans="1:6" ht="20.25" collapsed="1" x14ac:dyDescent="0.2">
      <c r="A495" s="126" t="s">
        <v>1620</v>
      </c>
      <c r="B495" s="126"/>
      <c r="C495" s="126"/>
      <c r="D495" s="126"/>
      <c r="E495" s="126"/>
      <c r="F495" s="126"/>
    </row>
    <row r="496" spans="1:6" hidden="1" outlineLevel="1" x14ac:dyDescent="0.2">
      <c r="A496" s="129" t="s">
        <v>1621</v>
      </c>
      <c r="B496" s="129"/>
      <c r="C496" s="129"/>
      <c r="D496" s="129"/>
      <c r="E496" s="129"/>
      <c r="F496" s="129"/>
    </row>
    <row r="497" spans="1:6" hidden="1" outlineLevel="1" x14ac:dyDescent="0.2">
      <c r="A497" s="127" t="s">
        <v>1622</v>
      </c>
      <c r="B497" s="127"/>
      <c r="C497" s="127"/>
      <c r="D497" s="127"/>
      <c r="E497" s="127"/>
      <c r="F497" s="127"/>
    </row>
    <row r="498" spans="1:6" hidden="1" outlineLevel="1" x14ac:dyDescent="0.2">
      <c r="A498" s="127" t="s">
        <v>1623</v>
      </c>
      <c r="B498" s="127"/>
      <c r="C498" s="127"/>
      <c r="D498" s="127"/>
      <c r="E498" s="127"/>
      <c r="F498" s="127"/>
    </row>
    <row r="499" spans="1:6" hidden="1" outlineLevel="1" x14ac:dyDescent="0.2">
      <c r="A499" s="127" t="s">
        <v>1624</v>
      </c>
      <c r="B499" s="127"/>
      <c r="C499" s="127"/>
      <c r="D499" s="127"/>
      <c r="E499" s="127"/>
      <c r="F499" s="127"/>
    </row>
    <row r="500" spans="1:6" hidden="1" outlineLevel="1" x14ac:dyDescent="0.2">
      <c r="A500" s="33"/>
      <c r="B500" s="33"/>
      <c r="C500" s="33"/>
      <c r="D500" s="33"/>
      <c r="E500" s="33"/>
      <c r="F500" s="33"/>
    </row>
    <row r="501" spans="1:6" ht="16.5" hidden="1" outlineLevel="1" x14ac:dyDescent="0.2">
      <c r="A501" s="128" t="s">
        <v>1625</v>
      </c>
      <c r="B501" s="128"/>
      <c r="C501" s="128"/>
      <c r="D501" s="128"/>
      <c r="E501" s="128"/>
      <c r="F501" s="128"/>
    </row>
    <row r="502" spans="1:6" hidden="1" outlineLevel="1" x14ac:dyDescent="0.2">
      <c r="A502" s="127" t="s">
        <v>1626</v>
      </c>
      <c r="B502" s="127"/>
      <c r="C502" s="127"/>
      <c r="D502" s="127"/>
      <c r="E502" s="127"/>
      <c r="F502" s="127"/>
    </row>
    <row r="503" spans="1:6" hidden="1" outlineLevel="1" x14ac:dyDescent="0.2">
      <c r="A503" s="127" t="s">
        <v>1627</v>
      </c>
      <c r="B503" s="127"/>
      <c r="C503" s="127"/>
      <c r="D503" s="127"/>
      <c r="E503" s="127"/>
      <c r="F503" s="127"/>
    </row>
    <row r="504" spans="1:6" hidden="1" outlineLevel="1" x14ac:dyDescent="0.2">
      <c r="A504" s="127" t="s">
        <v>1628</v>
      </c>
      <c r="B504" s="127"/>
      <c r="C504" s="127"/>
      <c r="D504" s="127"/>
      <c r="E504" s="127"/>
      <c r="F504" s="127"/>
    </row>
    <row r="505" spans="1:6" hidden="1" outlineLevel="1" x14ac:dyDescent="0.2">
      <c r="A505" s="127" t="s">
        <v>1629</v>
      </c>
      <c r="B505" s="127"/>
      <c r="C505" s="127"/>
      <c r="D505" s="127"/>
      <c r="E505" s="127"/>
      <c r="F505" s="127"/>
    </row>
    <row r="506" spans="1:6" hidden="1" outlineLevel="1" x14ac:dyDescent="0.2">
      <c r="A506" s="127" t="s">
        <v>1630</v>
      </c>
      <c r="B506" s="127"/>
      <c r="C506" s="127"/>
      <c r="D506" s="127"/>
      <c r="E506" s="127"/>
      <c r="F506" s="127"/>
    </row>
    <row r="507" spans="1:6" hidden="1" outlineLevel="1" x14ac:dyDescent="0.2">
      <c r="A507" s="127" t="s">
        <v>1631</v>
      </c>
      <c r="B507" s="127"/>
      <c r="C507" s="127"/>
      <c r="D507" s="127"/>
      <c r="E507" s="127"/>
      <c r="F507" s="127"/>
    </row>
    <row r="508" spans="1:6" hidden="1" outlineLevel="1" x14ac:dyDescent="0.2">
      <c r="A508" s="127" t="s">
        <v>1632</v>
      </c>
      <c r="B508" s="127"/>
      <c r="C508" s="127"/>
      <c r="D508" s="127"/>
      <c r="E508" s="127"/>
      <c r="F508" s="127"/>
    </row>
    <row r="509" spans="1:6" hidden="1" outlineLevel="1" x14ac:dyDescent="0.2">
      <c r="A509" s="33"/>
      <c r="B509" s="33"/>
      <c r="C509" s="33"/>
      <c r="D509" s="33"/>
      <c r="E509" s="33"/>
      <c r="F509" s="33"/>
    </row>
    <row r="510" spans="1:6" ht="16.5" hidden="1" outlineLevel="1" x14ac:dyDescent="0.2">
      <c r="A510" s="128" t="s">
        <v>1633</v>
      </c>
      <c r="B510" s="128"/>
      <c r="C510" s="128"/>
      <c r="D510" s="128"/>
      <c r="E510" s="128"/>
      <c r="F510" s="128"/>
    </row>
    <row r="511" spans="1:6" hidden="1" outlineLevel="1" x14ac:dyDescent="0.2">
      <c r="A511" s="127" t="s">
        <v>1634</v>
      </c>
      <c r="B511" s="127"/>
      <c r="C511" s="127"/>
      <c r="D511" s="127"/>
      <c r="E511" s="127"/>
      <c r="F511" s="127"/>
    </row>
    <row r="512" spans="1:6" hidden="1" outlineLevel="1" x14ac:dyDescent="0.2">
      <c r="A512" s="127" t="s">
        <v>1635</v>
      </c>
      <c r="B512" s="127"/>
      <c r="C512" s="127"/>
      <c r="D512" s="127"/>
      <c r="E512" s="127"/>
      <c r="F512" s="127"/>
    </row>
    <row r="513" spans="1:6" hidden="1" outlineLevel="1" x14ac:dyDescent="0.2">
      <c r="A513" s="127" t="s">
        <v>1636</v>
      </c>
      <c r="B513" s="127"/>
      <c r="C513" s="127"/>
      <c r="D513" s="127"/>
      <c r="E513" s="127"/>
      <c r="F513" s="127"/>
    </row>
    <row r="514" spans="1:6" hidden="1" outlineLevel="1" x14ac:dyDescent="0.2">
      <c r="A514" s="127" t="s">
        <v>1637</v>
      </c>
      <c r="B514" s="127"/>
      <c r="C514" s="127"/>
      <c r="D514" s="127"/>
      <c r="E514" s="127"/>
      <c r="F514" s="127"/>
    </row>
    <row r="515" spans="1:6" hidden="1" outlineLevel="1" x14ac:dyDescent="0.2">
      <c r="A515" s="127" t="s">
        <v>1638</v>
      </c>
      <c r="B515" s="127"/>
      <c r="C515" s="127"/>
      <c r="D515" s="127"/>
      <c r="E515" s="127"/>
      <c r="F515" s="127"/>
    </row>
    <row r="516" spans="1:6" hidden="1" outlineLevel="1" x14ac:dyDescent="0.2">
      <c r="A516" s="127" t="s">
        <v>1639</v>
      </c>
      <c r="B516" s="127"/>
      <c r="C516" s="127"/>
      <c r="D516" s="127"/>
      <c r="E516" s="127"/>
      <c r="F516" s="127"/>
    </row>
    <row r="517" spans="1:6" hidden="1" outlineLevel="1" x14ac:dyDescent="0.2">
      <c r="A517" s="127" t="s">
        <v>1640</v>
      </c>
      <c r="B517" s="127"/>
      <c r="C517" s="127"/>
      <c r="D517" s="127"/>
      <c r="E517" s="127"/>
      <c r="F517" s="127"/>
    </row>
    <row r="518" spans="1:6" hidden="1" outlineLevel="1" x14ac:dyDescent="0.2">
      <c r="A518" s="127" t="s">
        <v>1641</v>
      </c>
      <c r="B518" s="127"/>
      <c r="C518" s="127"/>
      <c r="D518" s="127"/>
      <c r="E518" s="127"/>
      <c r="F518" s="127"/>
    </row>
    <row r="519" spans="1:6" hidden="1" outlineLevel="1" x14ac:dyDescent="0.2">
      <c r="A519" s="127" t="s">
        <v>1642</v>
      </c>
      <c r="B519" s="127"/>
      <c r="C519" s="127"/>
      <c r="D519" s="127"/>
      <c r="E519" s="127"/>
      <c r="F519" s="127"/>
    </row>
    <row r="520" spans="1:6" hidden="1" outlineLevel="1" x14ac:dyDescent="0.2">
      <c r="A520" s="33"/>
      <c r="B520" s="33"/>
      <c r="C520" s="33"/>
      <c r="D520" s="33"/>
      <c r="E520" s="33"/>
      <c r="F520" s="33"/>
    </row>
    <row r="521" spans="1:6" ht="16.5" hidden="1" outlineLevel="1" x14ac:dyDescent="0.2">
      <c r="A521" s="128" t="s">
        <v>1643</v>
      </c>
      <c r="B521" s="128"/>
      <c r="C521" s="128"/>
      <c r="D521" s="128"/>
      <c r="E521" s="128"/>
      <c r="F521" s="128"/>
    </row>
    <row r="522" spans="1:6" hidden="1" outlineLevel="1" x14ac:dyDescent="0.2">
      <c r="A522" s="127" t="s">
        <v>1644</v>
      </c>
      <c r="B522" s="127"/>
      <c r="C522" s="127"/>
      <c r="D522" s="127"/>
      <c r="E522" s="127"/>
      <c r="F522" s="127"/>
    </row>
    <row r="523" spans="1:6" hidden="1" outlineLevel="1" x14ac:dyDescent="0.2">
      <c r="A523" s="127" t="s">
        <v>1645</v>
      </c>
      <c r="B523" s="127"/>
      <c r="C523" s="127"/>
      <c r="D523" s="127"/>
      <c r="E523" s="127"/>
      <c r="F523" s="127"/>
    </row>
    <row r="524" spans="1:6" hidden="1" outlineLevel="1" x14ac:dyDescent="0.2">
      <c r="A524" s="127" t="s">
        <v>1646</v>
      </c>
      <c r="B524" s="127"/>
      <c r="C524" s="127"/>
      <c r="D524" s="127"/>
      <c r="E524" s="127"/>
      <c r="F524" s="127"/>
    </row>
    <row r="525" spans="1:6" hidden="1" outlineLevel="1" x14ac:dyDescent="0.2">
      <c r="A525" s="127" t="s">
        <v>1647</v>
      </c>
      <c r="B525" s="127"/>
      <c r="C525" s="127"/>
      <c r="D525" s="127"/>
      <c r="E525" s="127"/>
      <c r="F525" s="127"/>
    </row>
    <row r="526" spans="1:6" hidden="1" outlineLevel="1" x14ac:dyDescent="0.2">
      <c r="A526" s="33"/>
      <c r="B526" s="33"/>
      <c r="C526" s="33"/>
      <c r="D526" s="33"/>
      <c r="E526" s="33"/>
      <c r="F526" s="33"/>
    </row>
    <row r="527" spans="1:6" ht="16.5" hidden="1" outlineLevel="1" x14ac:dyDescent="0.2">
      <c r="A527" s="128" t="s">
        <v>1648</v>
      </c>
      <c r="B527" s="128"/>
      <c r="C527" s="128"/>
      <c r="D527" s="128"/>
      <c r="E527" s="128"/>
      <c r="F527" s="128"/>
    </row>
    <row r="528" spans="1:6" hidden="1" outlineLevel="1" x14ac:dyDescent="0.2">
      <c r="A528" s="127" t="s">
        <v>1649</v>
      </c>
      <c r="B528" s="127"/>
      <c r="C528" s="127"/>
      <c r="D528" s="127"/>
      <c r="E528" s="127"/>
      <c r="F528" s="127"/>
    </row>
    <row r="529" spans="1:6" ht="66" hidden="1" customHeight="1" outlineLevel="1" x14ac:dyDescent="0.2">
      <c r="A529" s="131"/>
      <c r="B529" s="131"/>
      <c r="C529" s="131"/>
      <c r="D529" s="131"/>
      <c r="E529" s="131"/>
      <c r="F529" s="131"/>
    </row>
    <row r="530" spans="1:6" hidden="1" outlineLevel="1" x14ac:dyDescent="0.2">
      <c r="A530" s="127" t="s">
        <v>1650</v>
      </c>
      <c r="B530" s="127"/>
      <c r="C530" s="127"/>
      <c r="D530" s="127"/>
      <c r="E530" s="127"/>
      <c r="F530" s="127"/>
    </row>
    <row r="531" spans="1:6" hidden="1" outlineLevel="1" x14ac:dyDescent="0.2">
      <c r="A531" s="127" t="s">
        <v>1651</v>
      </c>
      <c r="B531" s="127"/>
      <c r="C531" s="127"/>
      <c r="D531" s="127"/>
      <c r="E531" s="127"/>
      <c r="F531" s="127"/>
    </row>
    <row r="532" spans="1:6" hidden="1" outlineLevel="1" x14ac:dyDescent="0.2">
      <c r="A532" s="127" t="s">
        <v>1652</v>
      </c>
      <c r="B532" s="127"/>
      <c r="C532" s="127"/>
      <c r="D532" s="127"/>
      <c r="E532" s="127"/>
      <c r="F532" s="127"/>
    </row>
    <row r="533" spans="1:6" hidden="1" outlineLevel="1" x14ac:dyDescent="0.2">
      <c r="A533" s="127" t="s">
        <v>1653</v>
      </c>
      <c r="B533" s="127"/>
      <c r="C533" s="127"/>
      <c r="D533" s="127"/>
      <c r="E533" s="127"/>
      <c r="F533" s="127"/>
    </row>
    <row r="534" spans="1:6" hidden="1" outlineLevel="1" x14ac:dyDescent="0.2">
      <c r="A534" s="127" t="s">
        <v>1654</v>
      </c>
      <c r="B534" s="127"/>
      <c r="C534" s="127"/>
      <c r="D534" s="127"/>
      <c r="E534" s="127"/>
      <c r="F534" s="127"/>
    </row>
    <row r="535" spans="1:6" hidden="1" outlineLevel="1" x14ac:dyDescent="0.2">
      <c r="A535" s="33"/>
      <c r="B535" s="33"/>
      <c r="C535" s="33"/>
      <c r="D535" s="33"/>
      <c r="E535" s="33"/>
      <c r="F535" s="33"/>
    </row>
    <row r="536" spans="1:6" ht="16.5" hidden="1" outlineLevel="1" x14ac:dyDescent="0.2">
      <c r="A536" s="128" t="s">
        <v>1655</v>
      </c>
      <c r="B536" s="128"/>
      <c r="C536" s="128"/>
      <c r="D536" s="128"/>
      <c r="E536" s="128"/>
      <c r="F536" s="128"/>
    </row>
    <row r="537" spans="1:6" hidden="1" outlineLevel="1" x14ac:dyDescent="0.2">
      <c r="A537" s="127" t="s">
        <v>1656</v>
      </c>
      <c r="B537" s="127"/>
      <c r="C537" s="127"/>
      <c r="D537" s="127"/>
      <c r="E537" s="127"/>
      <c r="F537" s="127"/>
    </row>
    <row r="538" spans="1:6" ht="66" hidden="1" customHeight="1" outlineLevel="1" x14ac:dyDescent="0.2">
      <c r="A538" s="131"/>
      <c r="B538" s="131"/>
      <c r="C538" s="131"/>
      <c r="D538" s="131"/>
      <c r="E538" s="131"/>
      <c r="F538" s="131"/>
    </row>
    <row r="539" spans="1:6" hidden="1" outlineLevel="1" x14ac:dyDescent="0.2">
      <c r="A539" s="127" t="s">
        <v>1657</v>
      </c>
      <c r="B539" s="127"/>
      <c r="C539" s="127"/>
      <c r="D539" s="127"/>
      <c r="E539" s="127"/>
      <c r="F539" s="127"/>
    </row>
    <row r="540" spans="1:6" hidden="1" outlineLevel="1" x14ac:dyDescent="0.2">
      <c r="A540" s="127" t="s">
        <v>1658</v>
      </c>
      <c r="B540" s="127"/>
      <c r="C540" s="127"/>
      <c r="D540" s="127"/>
      <c r="E540" s="127"/>
      <c r="F540" s="127"/>
    </row>
    <row r="541" spans="1:6" hidden="1" outlineLevel="1" x14ac:dyDescent="0.2">
      <c r="A541" s="127" t="s">
        <v>1659</v>
      </c>
      <c r="B541" s="127"/>
      <c r="C541" s="127"/>
      <c r="D541" s="127"/>
      <c r="E541" s="127"/>
      <c r="F541" s="127"/>
    </row>
    <row r="542" spans="1:6" hidden="1" outlineLevel="1" x14ac:dyDescent="0.2">
      <c r="A542" s="127" t="s">
        <v>1660</v>
      </c>
      <c r="B542" s="127"/>
      <c r="C542" s="127"/>
      <c r="D542" s="127"/>
      <c r="E542" s="127"/>
      <c r="F542" s="127"/>
    </row>
    <row r="543" spans="1:6" hidden="1" outlineLevel="1" x14ac:dyDescent="0.2">
      <c r="A543" s="127" t="s">
        <v>1661</v>
      </c>
      <c r="B543" s="127"/>
      <c r="C543" s="127"/>
      <c r="D543" s="127"/>
      <c r="E543" s="127"/>
      <c r="F543" s="127"/>
    </row>
    <row r="544" spans="1:6" hidden="1" outlineLevel="1" x14ac:dyDescent="0.2">
      <c r="A544" s="33"/>
      <c r="B544" s="33"/>
      <c r="C544" s="33"/>
      <c r="D544" s="33"/>
      <c r="E544" s="33"/>
      <c r="F544" s="33"/>
    </row>
    <row r="545" spans="1:6" ht="16.5" hidden="1" outlineLevel="1" x14ac:dyDescent="0.2">
      <c r="A545" s="128" t="s">
        <v>1662</v>
      </c>
      <c r="B545" s="128"/>
      <c r="C545" s="128"/>
      <c r="D545" s="128"/>
      <c r="E545" s="128"/>
      <c r="F545" s="128"/>
    </row>
    <row r="546" spans="1:6" hidden="1" outlineLevel="1" x14ac:dyDescent="0.2">
      <c r="A546" s="127" t="s">
        <v>1663</v>
      </c>
      <c r="B546" s="127"/>
      <c r="C546" s="127"/>
      <c r="D546" s="127"/>
      <c r="E546" s="127"/>
      <c r="F546" s="127"/>
    </row>
    <row r="547" spans="1:6" hidden="1" outlineLevel="1" x14ac:dyDescent="0.2">
      <c r="A547" s="127" t="s">
        <v>1664</v>
      </c>
      <c r="B547" s="127"/>
      <c r="C547" s="127"/>
      <c r="D547" s="127"/>
      <c r="E547" s="127"/>
      <c r="F547" s="127"/>
    </row>
    <row r="548" spans="1:6" hidden="1" outlineLevel="1" x14ac:dyDescent="0.2">
      <c r="A548" s="129" t="s">
        <v>1665</v>
      </c>
      <c r="B548" s="129"/>
      <c r="C548" s="129"/>
      <c r="D548" s="129"/>
      <c r="E548" s="129"/>
      <c r="F548" s="129"/>
    </row>
    <row r="549" spans="1:6" hidden="1" outlineLevel="1" x14ac:dyDescent="0.2">
      <c r="A549" s="129" t="s">
        <v>1666</v>
      </c>
      <c r="B549" s="129"/>
      <c r="C549" s="129"/>
      <c r="D549" s="129"/>
      <c r="E549" s="129"/>
      <c r="F549" s="129"/>
    </row>
    <row r="550" spans="1:6" hidden="1" outlineLevel="1" x14ac:dyDescent="0.2">
      <c r="A550" s="33"/>
      <c r="B550" s="33"/>
      <c r="C550" s="33"/>
      <c r="D550" s="33"/>
      <c r="E550" s="33"/>
      <c r="F550" s="33"/>
    </row>
    <row r="551" spans="1:6" hidden="1" outlineLevel="1" x14ac:dyDescent="0.2">
      <c r="A551" s="33"/>
      <c r="B551" s="33"/>
      <c r="C551" s="33"/>
      <c r="D551" s="33"/>
      <c r="E551" s="33"/>
      <c r="F551" s="33"/>
    </row>
    <row r="552" spans="1:6" ht="24" customHeight="1" collapsed="1" x14ac:dyDescent="0.2">
      <c r="A552" s="134" t="s">
        <v>1670</v>
      </c>
      <c r="B552" s="134"/>
      <c r="C552" s="134"/>
      <c r="D552" s="134"/>
      <c r="E552" s="134"/>
      <c r="F552" s="134"/>
    </row>
    <row r="553" spans="1:6" ht="9" hidden="1" customHeight="1" outlineLevel="1" x14ac:dyDescent="0.2">
      <c r="A553" s="125" t="s">
        <v>1671</v>
      </c>
      <c r="B553" s="125"/>
      <c r="C553" s="125"/>
      <c r="D553" s="125"/>
      <c r="E553" s="125"/>
      <c r="F553" s="125"/>
    </row>
    <row r="554" spans="1:6" ht="18" hidden="1" customHeight="1" outlineLevel="1" x14ac:dyDescent="0.2">
      <c r="A554" s="125" t="s">
        <v>1672</v>
      </c>
      <c r="B554" s="125"/>
      <c r="C554" s="125"/>
      <c r="D554" s="125"/>
      <c r="E554" s="125"/>
      <c r="F554" s="125"/>
    </row>
    <row r="555" spans="1:6" ht="18" hidden="1" customHeight="1" outlineLevel="1" x14ac:dyDescent="0.2">
      <c r="A555" s="125" t="s">
        <v>1673</v>
      </c>
      <c r="B555" s="125"/>
      <c r="C555" s="125"/>
      <c r="D555" s="125"/>
      <c r="E555" s="125"/>
      <c r="F555" s="125"/>
    </row>
    <row r="556" spans="1:6" ht="9" hidden="1" customHeight="1" outlineLevel="1" x14ac:dyDescent="0.2">
      <c r="A556" s="125" t="s">
        <v>1671</v>
      </c>
      <c r="B556" s="125"/>
      <c r="C556" s="125"/>
      <c r="D556" s="125"/>
      <c r="E556" s="125"/>
      <c r="F556" s="125"/>
    </row>
    <row r="557" spans="1:6" ht="21" hidden="1" customHeight="1" outlineLevel="1" x14ac:dyDescent="0.2">
      <c r="A557" s="135" t="s">
        <v>1674</v>
      </c>
      <c r="B557" s="135"/>
      <c r="C557" s="135"/>
      <c r="D557" s="135"/>
      <c r="E557" s="135"/>
      <c r="F557" s="135"/>
    </row>
    <row r="558" spans="1:6" ht="18" hidden="1" customHeight="1" outlineLevel="1" x14ac:dyDescent="0.2">
      <c r="A558" s="125" t="s">
        <v>1675</v>
      </c>
      <c r="B558" s="125"/>
      <c r="C558" s="125"/>
      <c r="D558" s="125"/>
      <c r="E558" s="125"/>
      <c r="F558" s="125"/>
    </row>
    <row r="559" spans="1:6" ht="30.95" hidden="1" customHeight="1" outlineLevel="1" x14ac:dyDescent="0.2">
      <c r="A559" s="125" t="s">
        <v>1676</v>
      </c>
      <c r="B559" s="125"/>
      <c r="C559" s="125"/>
      <c r="D559" s="125"/>
      <c r="E559" s="125"/>
      <c r="F559" s="125"/>
    </row>
    <row r="560" spans="1:6" ht="44.1" hidden="1" customHeight="1" outlineLevel="1" x14ac:dyDescent="0.2">
      <c r="A560" s="125" t="s">
        <v>1677</v>
      </c>
      <c r="B560" s="125"/>
      <c r="C560" s="125"/>
      <c r="D560" s="125"/>
      <c r="E560" s="125"/>
      <c r="F560" s="125"/>
    </row>
    <row r="561" spans="1:6" ht="44.1" hidden="1" customHeight="1" outlineLevel="1" x14ac:dyDescent="0.2">
      <c r="A561" s="125" t="s">
        <v>1678</v>
      </c>
      <c r="B561" s="125"/>
      <c r="C561" s="125"/>
      <c r="D561" s="125"/>
      <c r="E561" s="125"/>
      <c r="F561" s="125"/>
    </row>
    <row r="562" spans="1:6" ht="9" hidden="1" customHeight="1" outlineLevel="1" x14ac:dyDescent="0.2">
      <c r="A562" s="125" t="s">
        <v>1671</v>
      </c>
      <c r="B562" s="125"/>
      <c r="C562" s="125"/>
      <c r="D562" s="125"/>
      <c r="E562" s="125"/>
      <c r="F562" s="125"/>
    </row>
    <row r="563" spans="1:6" ht="30.95" hidden="1" customHeight="1" outlineLevel="1" x14ac:dyDescent="0.2">
      <c r="A563" s="125" t="s">
        <v>1679</v>
      </c>
      <c r="B563" s="125"/>
      <c r="C563" s="125"/>
      <c r="D563" s="125"/>
      <c r="E563" s="125"/>
      <c r="F563" s="125"/>
    </row>
    <row r="564" spans="1:6" ht="9" hidden="1" customHeight="1" outlineLevel="1" x14ac:dyDescent="0.2">
      <c r="A564" s="125" t="s">
        <v>1671</v>
      </c>
      <c r="B564" s="125"/>
      <c r="C564" s="125"/>
      <c r="D564" s="125"/>
      <c r="E564" s="125"/>
      <c r="F564" s="125"/>
    </row>
    <row r="565" spans="1:6" ht="30.95" hidden="1" customHeight="1" outlineLevel="1" x14ac:dyDescent="0.2">
      <c r="A565" s="125" t="s">
        <v>1680</v>
      </c>
      <c r="B565" s="125"/>
      <c r="C565" s="125"/>
      <c r="D565" s="125"/>
      <c r="E565" s="125"/>
      <c r="F565" s="125"/>
    </row>
    <row r="566" spans="1:6" ht="9" hidden="1" customHeight="1" outlineLevel="1" x14ac:dyDescent="0.2">
      <c r="A566" s="125" t="s">
        <v>1671</v>
      </c>
      <c r="B566" s="125"/>
      <c r="C566" s="125"/>
      <c r="D566" s="125"/>
      <c r="E566" s="125"/>
      <c r="F566" s="125"/>
    </row>
    <row r="567" spans="1:6" ht="30.95" hidden="1" customHeight="1" outlineLevel="1" x14ac:dyDescent="0.2">
      <c r="A567" s="125" t="s">
        <v>1681</v>
      </c>
      <c r="B567" s="125"/>
      <c r="C567" s="125"/>
      <c r="D567" s="125"/>
      <c r="E567" s="125"/>
      <c r="F567" s="125"/>
    </row>
    <row r="568" spans="1:6" ht="9" hidden="1" customHeight="1" outlineLevel="1" x14ac:dyDescent="0.2">
      <c r="A568" s="125" t="s">
        <v>1671</v>
      </c>
      <c r="B568" s="125"/>
      <c r="C568" s="125"/>
      <c r="D568" s="125"/>
      <c r="E568" s="125"/>
      <c r="F568" s="125"/>
    </row>
    <row r="569" spans="1:6" ht="21" hidden="1" customHeight="1" outlineLevel="1" x14ac:dyDescent="0.2">
      <c r="A569" s="135" t="s">
        <v>1682</v>
      </c>
      <c r="B569" s="135"/>
      <c r="C569" s="135"/>
      <c r="D569" s="135"/>
      <c r="E569" s="135"/>
      <c r="F569" s="135"/>
    </row>
    <row r="570" spans="1:6" ht="9" hidden="1" customHeight="1" outlineLevel="1" x14ac:dyDescent="0.2">
      <c r="A570" s="125" t="s">
        <v>1671</v>
      </c>
      <c r="B570" s="125"/>
      <c r="C570" s="125"/>
      <c r="D570" s="125"/>
      <c r="E570" s="125"/>
      <c r="F570" s="125"/>
    </row>
    <row r="571" spans="1:6" ht="18" hidden="1" customHeight="1" outlineLevel="1" x14ac:dyDescent="0.2">
      <c r="A571" s="125" t="s">
        <v>1683</v>
      </c>
      <c r="B571" s="125"/>
      <c r="C571" s="125"/>
      <c r="D571" s="125"/>
      <c r="E571" s="125"/>
      <c r="F571" s="125"/>
    </row>
    <row r="572" spans="1:6" ht="30.95" hidden="1" customHeight="1" outlineLevel="1" x14ac:dyDescent="0.2">
      <c r="A572" s="125" t="s">
        <v>1684</v>
      </c>
      <c r="B572" s="125"/>
      <c r="C572" s="125"/>
      <c r="D572" s="125"/>
      <c r="E572" s="125"/>
      <c r="F572" s="125"/>
    </row>
    <row r="573" spans="1:6" ht="30.95" hidden="1" customHeight="1" outlineLevel="1" x14ac:dyDescent="0.2">
      <c r="A573" s="125" t="s">
        <v>1685</v>
      </c>
      <c r="B573" s="125"/>
      <c r="C573" s="125"/>
      <c r="D573" s="125"/>
      <c r="E573" s="125"/>
      <c r="F573" s="125"/>
    </row>
    <row r="574" spans="1:6" ht="69" hidden="1" customHeight="1" outlineLevel="1" x14ac:dyDescent="0.2">
      <c r="A574" s="125" t="s">
        <v>1686</v>
      </c>
      <c r="B574" s="125"/>
      <c r="C574" s="125"/>
      <c r="D574" s="125"/>
      <c r="E574" s="125"/>
      <c r="F574" s="125"/>
    </row>
    <row r="575" spans="1:6" ht="30.95" hidden="1" customHeight="1" outlineLevel="1" x14ac:dyDescent="0.2">
      <c r="A575" s="125" t="s">
        <v>1687</v>
      </c>
      <c r="B575" s="125"/>
      <c r="C575" s="125"/>
      <c r="D575" s="125"/>
      <c r="E575" s="125"/>
      <c r="F575" s="125"/>
    </row>
    <row r="576" spans="1:6" ht="30.95" hidden="1" customHeight="1" outlineLevel="1" x14ac:dyDescent="0.2">
      <c r="A576" s="125" t="s">
        <v>1688</v>
      </c>
      <c r="B576" s="125"/>
      <c r="C576" s="125"/>
      <c r="D576" s="125"/>
      <c r="E576" s="125"/>
      <c r="F576" s="125"/>
    </row>
    <row r="577" spans="1:6" ht="30.95" hidden="1" customHeight="1" outlineLevel="1" x14ac:dyDescent="0.2">
      <c r="A577" s="125" t="s">
        <v>2607</v>
      </c>
      <c r="B577" s="125"/>
      <c r="C577" s="125"/>
      <c r="D577" s="125"/>
      <c r="E577" s="125"/>
      <c r="F577" s="125"/>
    </row>
    <row r="578" spans="1:6" ht="9" hidden="1" customHeight="1" outlineLevel="1" x14ac:dyDescent="0.2">
      <c r="A578" s="125" t="s">
        <v>1671</v>
      </c>
      <c r="B578" s="125"/>
      <c r="C578" s="125"/>
      <c r="D578" s="125"/>
      <c r="E578" s="125"/>
      <c r="F578" s="125"/>
    </row>
    <row r="579" spans="1:6" ht="21" hidden="1" customHeight="1" outlineLevel="1" x14ac:dyDescent="0.2">
      <c r="A579" s="135" t="s">
        <v>1689</v>
      </c>
      <c r="B579" s="135"/>
      <c r="C579" s="135"/>
      <c r="D579" s="135"/>
      <c r="E579" s="135"/>
      <c r="F579" s="135"/>
    </row>
    <row r="580" spans="1:6" ht="9" hidden="1" customHeight="1" outlineLevel="1" x14ac:dyDescent="0.2">
      <c r="A580" s="125" t="s">
        <v>1671</v>
      </c>
      <c r="B580" s="125"/>
      <c r="C580" s="125"/>
      <c r="D580" s="125"/>
      <c r="E580" s="125"/>
      <c r="F580" s="125"/>
    </row>
    <row r="581" spans="1:6" ht="18.95" hidden="1" customHeight="1" outlineLevel="1" x14ac:dyDescent="0.2">
      <c r="A581" s="125" t="s">
        <v>1690</v>
      </c>
      <c r="B581" s="125"/>
      <c r="C581" s="125"/>
      <c r="D581" s="125"/>
      <c r="E581" s="125"/>
      <c r="F581" s="125"/>
    </row>
    <row r="582" spans="1:6" ht="9" hidden="1" customHeight="1" outlineLevel="1" x14ac:dyDescent="0.2">
      <c r="A582" s="125" t="s">
        <v>1671</v>
      </c>
      <c r="B582" s="125"/>
      <c r="C582" s="125"/>
      <c r="D582" s="125"/>
      <c r="E582" s="125"/>
      <c r="F582" s="125"/>
    </row>
    <row r="583" spans="1:6" ht="18.95" hidden="1" customHeight="1" outlineLevel="1" x14ac:dyDescent="0.2">
      <c r="A583" s="136" t="s">
        <v>1691</v>
      </c>
      <c r="B583" s="136"/>
      <c r="C583" s="136"/>
      <c r="D583" s="136"/>
      <c r="E583" s="136"/>
      <c r="F583" s="136"/>
    </row>
    <row r="584" spans="1:6" ht="18.95" hidden="1" customHeight="1" outlineLevel="1" x14ac:dyDescent="0.2">
      <c r="A584" s="136" t="s">
        <v>1692</v>
      </c>
      <c r="B584" s="136"/>
      <c r="C584" s="136"/>
      <c r="D584" s="136"/>
      <c r="E584" s="136"/>
      <c r="F584" s="136"/>
    </row>
    <row r="585" spans="1:6" ht="9" hidden="1" customHeight="1" outlineLevel="1" x14ac:dyDescent="0.2">
      <c r="A585" s="125" t="s">
        <v>1671</v>
      </c>
      <c r="B585" s="125"/>
      <c r="C585" s="125"/>
      <c r="D585" s="125"/>
      <c r="E585" s="125"/>
      <c r="F585" s="125"/>
    </row>
    <row r="586" spans="1:6" ht="44.1" hidden="1" customHeight="1" outlineLevel="1" x14ac:dyDescent="0.2">
      <c r="A586" s="125" t="s">
        <v>1693</v>
      </c>
      <c r="B586" s="125"/>
      <c r="C586" s="125"/>
      <c r="D586" s="125"/>
      <c r="E586" s="125"/>
      <c r="F586" s="125"/>
    </row>
    <row r="587" spans="1:6" ht="9" hidden="1" customHeight="1" outlineLevel="1" x14ac:dyDescent="0.2">
      <c r="A587" s="125" t="s">
        <v>1671</v>
      </c>
      <c r="B587" s="125"/>
      <c r="C587" s="125"/>
      <c r="D587" s="125"/>
      <c r="E587" s="125"/>
      <c r="F587" s="125"/>
    </row>
    <row r="588" spans="1:6" ht="21" hidden="1" customHeight="1" outlineLevel="1" x14ac:dyDescent="0.2">
      <c r="A588" s="135" t="s">
        <v>1694</v>
      </c>
      <c r="B588" s="135"/>
      <c r="C588" s="135"/>
      <c r="D588" s="135"/>
      <c r="E588" s="135"/>
      <c r="F588" s="135"/>
    </row>
    <row r="589" spans="1:6" ht="9" hidden="1" customHeight="1" outlineLevel="1" x14ac:dyDescent="0.2">
      <c r="A589" s="125" t="s">
        <v>1671</v>
      </c>
      <c r="B589" s="125"/>
      <c r="C589" s="125"/>
      <c r="D589" s="125"/>
      <c r="E589" s="125"/>
      <c r="F589" s="125"/>
    </row>
    <row r="590" spans="1:6" ht="30.95" hidden="1" customHeight="1" outlineLevel="1" x14ac:dyDescent="0.2">
      <c r="A590" s="125" t="s">
        <v>1695</v>
      </c>
      <c r="B590" s="125"/>
      <c r="C590" s="125"/>
      <c r="D590" s="125"/>
      <c r="E590" s="125"/>
      <c r="F590" s="125"/>
    </row>
    <row r="591" spans="1:6" ht="9" hidden="1" customHeight="1" outlineLevel="1" x14ac:dyDescent="0.2">
      <c r="A591" s="125" t="s">
        <v>1671</v>
      </c>
      <c r="B591" s="125"/>
      <c r="C591" s="125"/>
      <c r="D591" s="125"/>
      <c r="E591" s="125"/>
      <c r="F591" s="125"/>
    </row>
    <row r="592" spans="1:6" ht="18.95" hidden="1" customHeight="1" outlineLevel="1" x14ac:dyDescent="0.2">
      <c r="A592" s="136" t="s">
        <v>1696</v>
      </c>
      <c r="B592" s="136"/>
      <c r="C592" s="136"/>
      <c r="D592" s="136"/>
      <c r="E592" s="136"/>
      <c r="F592" s="136"/>
    </row>
    <row r="593" spans="1:6" ht="18.95" hidden="1" customHeight="1" outlineLevel="1" x14ac:dyDescent="0.2">
      <c r="A593" s="136" t="s">
        <v>1697</v>
      </c>
      <c r="B593" s="136"/>
      <c r="C593" s="136"/>
      <c r="D593" s="136"/>
      <c r="E593" s="136"/>
      <c r="F593" s="136"/>
    </row>
    <row r="594" spans="1:6" ht="18.95" hidden="1" customHeight="1" outlineLevel="1" x14ac:dyDescent="0.2">
      <c r="A594" s="136" t="s">
        <v>1698</v>
      </c>
      <c r="B594" s="136"/>
      <c r="C594" s="136"/>
      <c r="D594" s="136"/>
      <c r="E594" s="136"/>
      <c r="F594" s="136"/>
    </row>
    <row r="595" spans="1:6" ht="9" hidden="1" customHeight="1" outlineLevel="1" x14ac:dyDescent="0.2">
      <c r="A595" s="125" t="s">
        <v>1671</v>
      </c>
      <c r="B595" s="125"/>
      <c r="C595" s="125"/>
      <c r="D595" s="125"/>
      <c r="E595" s="125"/>
      <c r="F595" s="125"/>
    </row>
    <row r="596" spans="1:6" ht="30.95" hidden="1" customHeight="1" outlineLevel="1" x14ac:dyDescent="0.2">
      <c r="A596" s="125" t="s">
        <v>1699</v>
      </c>
      <c r="B596" s="125"/>
      <c r="C596" s="125"/>
      <c r="D596" s="125"/>
      <c r="E596" s="125"/>
      <c r="F596" s="125"/>
    </row>
    <row r="597" spans="1:6" ht="9" hidden="1" customHeight="1" outlineLevel="1" x14ac:dyDescent="0.2">
      <c r="A597" s="125" t="s">
        <v>1671</v>
      </c>
      <c r="B597" s="125"/>
      <c r="C597" s="125"/>
      <c r="D597" s="125"/>
      <c r="E597" s="125"/>
      <c r="F597" s="125"/>
    </row>
    <row r="598" spans="1:6" ht="21" hidden="1" customHeight="1" outlineLevel="1" x14ac:dyDescent="0.2">
      <c r="A598" s="135" t="s">
        <v>1700</v>
      </c>
      <c r="B598" s="135"/>
      <c r="C598" s="135"/>
      <c r="D598" s="135"/>
      <c r="E598" s="135"/>
      <c r="F598" s="135"/>
    </row>
    <row r="599" spans="1:6" ht="9" hidden="1" customHeight="1" outlineLevel="1" x14ac:dyDescent="0.2">
      <c r="A599" s="125" t="s">
        <v>1671</v>
      </c>
      <c r="B599" s="125"/>
      <c r="C599" s="125"/>
      <c r="D599" s="125"/>
      <c r="E599" s="125"/>
      <c r="F599" s="125"/>
    </row>
    <row r="600" spans="1:6" ht="18" hidden="1" customHeight="1" outlineLevel="1" x14ac:dyDescent="0.2">
      <c r="A600" s="125" t="s">
        <v>1701</v>
      </c>
      <c r="B600" s="125"/>
      <c r="C600" s="125"/>
      <c r="D600" s="125"/>
      <c r="E600" s="125"/>
      <c r="F600" s="125"/>
    </row>
    <row r="601" spans="1:6" ht="9" hidden="1" customHeight="1" outlineLevel="1" x14ac:dyDescent="0.2">
      <c r="A601" s="125" t="s">
        <v>1671</v>
      </c>
      <c r="B601" s="125"/>
      <c r="C601" s="125"/>
      <c r="D601" s="125"/>
      <c r="E601" s="125"/>
      <c r="F601" s="125"/>
    </row>
    <row r="602" spans="1:6" ht="18.95" hidden="1" customHeight="1" outlineLevel="1" x14ac:dyDescent="0.2">
      <c r="A602" s="136" t="s">
        <v>1702</v>
      </c>
      <c r="B602" s="136"/>
      <c r="C602" s="136"/>
      <c r="D602" s="136"/>
      <c r="E602" s="136"/>
      <c r="F602" s="136"/>
    </row>
    <row r="603" spans="1:6" ht="18.95" hidden="1" customHeight="1" outlineLevel="1" x14ac:dyDescent="0.2">
      <c r="A603" s="136" t="s">
        <v>1703</v>
      </c>
      <c r="B603" s="136"/>
      <c r="C603" s="136"/>
      <c r="D603" s="136"/>
      <c r="E603" s="136"/>
      <c r="F603" s="136"/>
    </row>
    <row r="604" spans="1:6" ht="9" hidden="1" customHeight="1" outlineLevel="1" x14ac:dyDescent="0.2">
      <c r="A604" s="125" t="s">
        <v>1671</v>
      </c>
      <c r="B604" s="125"/>
      <c r="C604" s="125"/>
      <c r="D604" s="125"/>
      <c r="E604" s="125"/>
      <c r="F604" s="125"/>
    </row>
    <row r="605" spans="1:6" ht="18" hidden="1" customHeight="1" outlineLevel="1" x14ac:dyDescent="0.2">
      <c r="A605" s="125" t="s">
        <v>1704</v>
      </c>
      <c r="B605" s="125"/>
      <c r="C605" s="125"/>
      <c r="D605" s="125"/>
      <c r="E605" s="125"/>
      <c r="F605" s="125"/>
    </row>
    <row r="606" spans="1:6" ht="9" hidden="1" customHeight="1" outlineLevel="1" x14ac:dyDescent="0.2">
      <c r="A606" s="125" t="s">
        <v>1671</v>
      </c>
      <c r="B606" s="125"/>
      <c r="C606" s="125"/>
      <c r="D606" s="125"/>
      <c r="E606" s="125"/>
      <c r="F606" s="125"/>
    </row>
    <row r="607" spans="1:6" ht="21" hidden="1" customHeight="1" outlineLevel="1" x14ac:dyDescent="0.2">
      <c r="A607" s="135" t="s">
        <v>1705</v>
      </c>
      <c r="B607" s="135"/>
      <c r="C607" s="135"/>
      <c r="D607" s="135"/>
      <c r="E607" s="135"/>
      <c r="F607" s="135"/>
    </row>
    <row r="608" spans="1:6" ht="9" hidden="1" customHeight="1" outlineLevel="1" x14ac:dyDescent="0.2">
      <c r="A608" s="125" t="s">
        <v>1671</v>
      </c>
      <c r="B608" s="125"/>
      <c r="C608" s="125"/>
      <c r="D608" s="125"/>
      <c r="E608" s="125"/>
      <c r="F608" s="125"/>
    </row>
    <row r="609" spans="1:6" ht="30.95" hidden="1" customHeight="1" outlineLevel="1" x14ac:dyDescent="0.2">
      <c r="A609" s="125" t="s">
        <v>2614</v>
      </c>
      <c r="B609" s="125"/>
      <c r="C609" s="125"/>
      <c r="D609" s="125"/>
      <c r="E609" s="125"/>
      <c r="F609" s="125"/>
    </row>
    <row r="610" spans="1:6" ht="9" hidden="1" customHeight="1" outlineLevel="1" x14ac:dyDescent="0.2">
      <c r="A610" s="125" t="s">
        <v>1671</v>
      </c>
      <c r="B610" s="125"/>
      <c r="C610" s="125"/>
      <c r="D610" s="125"/>
      <c r="E610" s="125"/>
      <c r="F610" s="125"/>
    </row>
    <row r="611" spans="1:6" ht="18" hidden="1" customHeight="1" outlineLevel="1" x14ac:dyDescent="0.2">
      <c r="A611" s="125" t="s">
        <v>2615</v>
      </c>
      <c r="B611" s="125"/>
      <c r="C611" s="125"/>
      <c r="D611" s="125"/>
      <c r="E611" s="125"/>
      <c r="F611" s="125"/>
    </row>
    <row r="612" spans="1:6" ht="9" hidden="1" customHeight="1" outlineLevel="1" x14ac:dyDescent="0.2">
      <c r="A612" s="125" t="s">
        <v>1671</v>
      </c>
      <c r="B612" s="125"/>
      <c r="C612" s="125"/>
      <c r="D612" s="125"/>
      <c r="E612" s="125"/>
      <c r="F612" s="125"/>
    </row>
    <row r="613" spans="1:6" ht="30.95" hidden="1" customHeight="1" outlineLevel="1" x14ac:dyDescent="0.2">
      <c r="A613" s="125" t="s">
        <v>1706</v>
      </c>
      <c r="B613" s="125"/>
      <c r="C613" s="125"/>
      <c r="D613" s="125"/>
      <c r="E613" s="125"/>
      <c r="F613" s="125"/>
    </row>
    <row r="614" spans="1:6" ht="9" hidden="1" customHeight="1" outlineLevel="1" x14ac:dyDescent="0.2">
      <c r="A614" s="125" t="s">
        <v>1671</v>
      </c>
      <c r="B614" s="125"/>
      <c r="C614" s="125"/>
      <c r="D614" s="125"/>
      <c r="E614" s="125"/>
      <c r="F614" s="125"/>
    </row>
    <row r="615" spans="1:6" ht="21" hidden="1" customHeight="1" outlineLevel="1" x14ac:dyDescent="0.2">
      <c r="A615" s="135" t="s">
        <v>1707</v>
      </c>
      <c r="B615" s="135"/>
      <c r="C615" s="135"/>
      <c r="D615" s="135"/>
      <c r="E615" s="135"/>
      <c r="F615" s="135"/>
    </row>
    <row r="616" spans="1:6" ht="9" hidden="1" customHeight="1" outlineLevel="1" x14ac:dyDescent="0.2">
      <c r="A616" s="125" t="s">
        <v>1671</v>
      </c>
      <c r="B616" s="125"/>
      <c r="C616" s="125"/>
      <c r="D616" s="125"/>
      <c r="E616" s="125"/>
      <c r="F616" s="125"/>
    </row>
    <row r="617" spans="1:6" ht="30.95" hidden="1" customHeight="1" outlineLevel="1" x14ac:dyDescent="0.2">
      <c r="A617" s="125" t="s">
        <v>1708</v>
      </c>
      <c r="B617" s="125"/>
      <c r="C617" s="125"/>
      <c r="D617" s="125"/>
      <c r="E617" s="125"/>
      <c r="F617" s="125"/>
    </row>
    <row r="618" spans="1:6" ht="9" hidden="1" customHeight="1" outlineLevel="1" x14ac:dyDescent="0.2">
      <c r="A618" s="125" t="s">
        <v>1671</v>
      </c>
      <c r="B618" s="125"/>
      <c r="C618" s="125"/>
      <c r="D618" s="125"/>
      <c r="E618" s="125"/>
      <c r="F618" s="125"/>
    </row>
    <row r="619" spans="1:6" ht="44.1" hidden="1" customHeight="1" outlineLevel="1" x14ac:dyDescent="0.2">
      <c r="A619" s="125" t="s">
        <v>2616</v>
      </c>
      <c r="B619" s="125"/>
      <c r="C619" s="125"/>
      <c r="D619" s="125"/>
      <c r="E619" s="125"/>
      <c r="F619" s="125"/>
    </row>
    <row r="620" spans="1:6" ht="9" hidden="1" customHeight="1" outlineLevel="1" x14ac:dyDescent="0.2">
      <c r="A620" s="125" t="s">
        <v>1671</v>
      </c>
      <c r="B620" s="125"/>
      <c r="C620" s="125"/>
      <c r="D620" s="125"/>
      <c r="E620" s="125"/>
      <c r="F620" s="125"/>
    </row>
    <row r="621" spans="1:6" ht="20.25" x14ac:dyDescent="0.2">
      <c r="A621" s="126" t="s">
        <v>1013</v>
      </c>
      <c r="B621" s="126"/>
      <c r="C621" s="126"/>
      <c r="D621" s="126"/>
      <c r="E621" s="126"/>
      <c r="F621" s="126"/>
    </row>
    <row r="622" spans="1:6" outlineLevel="1" x14ac:dyDescent="0.2">
      <c r="A622" s="37" t="s">
        <v>1014</v>
      </c>
      <c r="B622" s="33"/>
      <c r="C622" s="33"/>
      <c r="D622" s="33"/>
      <c r="E622" s="33"/>
      <c r="F622" s="33"/>
    </row>
    <row r="623" spans="1:6" outlineLevel="1" x14ac:dyDescent="0.2">
      <c r="A623" s="33" t="s">
        <v>1015</v>
      </c>
      <c r="B623" s="33" t="s">
        <v>1016</v>
      </c>
      <c r="C623" s="33"/>
      <c r="D623" s="33"/>
      <c r="E623" s="33"/>
      <c r="F623" s="33"/>
    </row>
    <row r="624" spans="1:6" outlineLevel="1" x14ac:dyDescent="0.2">
      <c r="A624" s="33" t="s">
        <v>1017</v>
      </c>
      <c r="B624" s="33" t="s">
        <v>1018</v>
      </c>
      <c r="C624" s="33"/>
      <c r="D624" s="33"/>
      <c r="E624" s="33"/>
      <c r="F624" s="33"/>
    </row>
    <row r="625" spans="1:6" outlineLevel="1" x14ac:dyDescent="0.2">
      <c r="A625" s="33" t="s">
        <v>1019</v>
      </c>
      <c r="B625" s="33" t="s">
        <v>1020</v>
      </c>
      <c r="C625" s="33"/>
      <c r="D625" s="33"/>
      <c r="E625" s="33"/>
      <c r="F625" s="33"/>
    </row>
    <row r="626" spans="1:6" outlineLevel="1" x14ac:dyDescent="0.2">
      <c r="A626" s="33"/>
      <c r="B626" s="33"/>
      <c r="C626" s="33"/>
      <c r="D626" s="33"/>
      <c r="E626" s="33"/>
      <c r="F626" s="33"/>
    </row>
    <row r="627" spans="1:6" ht="25.5" outlineLevel="1" x14ac:dyDescent="0.2">
      <c r="A627" s="34" t="s">
        <v>1021</v>
      </c>
      <c r="B627" s="35"/>
      <c r="C627" s="33"/>
      <c r="D627" s="33"/>
      <c r="E627" s="33"/>
      <c r="F627" s="33"/>
    </row>
    <row r="628" spans="1:6" ht="25.5" outlineLevel="1" x14ac:dyDescent="0.2">
      <c r="A628" s="33" t="s">
        <v>1022</v>
      </c>
      <c r="B628" s="33" t="s">
        <v>1023</v>
      </c>
      <c r="C628" s="33"/>
      <c r="D628" s="33"/>
      <c r="E628" s="33"/>
      <c r="F628" s="33"/>
    </row>
    <row r="629" spans="1:6" ht="38.25" outlineLevel="1" x14ac:dyDescent="0.2">
      <c r="A629" s="33" t="s">
        <v>1024</v>
      </c>
      <c r="B629" s="33" t="s">
        <v>1025</v>
      </c>
      <c r="C629" s="33"/>
      <c r="D629" s="33"/>
      <c r="E629" s="33"/>
      <c r="F629" s="33"/>
    </row>
    <row r="630" spans="1:6" ht="51" outlineLevel="1" x14ac:dyDescent="0.2">
      <c r="A630" s="33" t="s">
        <v>1026</v>
      </c>
      <c r="B630" s="33" t="s">
        <v>1027</v>
      </c>
      <c r="C630" s="33"/>
      <c r="D630" s="33"/>
      <c r="E630" s="33"/>
      <c r="F630" s="33"/>
    </row>
    <row r="631" spans="1:6" ht="25.5" outlineLevel="1" x14ac:dyDescent="0.2">
      <c r="A631" s="33" t="s">
        <v>1028</v>
      </c>
      <c r="B631" s="33" t="s">
        <v>1029</v>
      </c>
      <c r="C631" s="33"/>
      <c r="D631" s="33"/>
      <c r="E631" s="33"/>
      <c r="F631" s="33"/>
    </row>
    <row r="632" spans="1:6" ht="38.25" outlineLevel="1" x14ac:dyDescent="0.2">
      <c r="A632" s="33" t="s">
        <v>1030</v>
      </c>
      <c r="B632" s="33" t="s">
        <v>1031</v>
      </c>
      <c r="C632" s="33"/>
      <c r="D632" s="33"/>
      <c r="E632" s="33"/>
      <c r="F632" s="33"/>
    </row>
    <row r="633" spans="1:6" ht="25.5" outlineLevel="1" x14ac:dyDescent="0.2">
      <c r="A633" s="33" t="s">
        <v>1032</v>
      </c>
      <c r="B633" s="33" t="s">
        <v>1033</v>
      </c>
      <c r="C633" s="33"/>
      <c r="D633" s="33"/>
      <c r="E633" s="33"/>
      <c r="F633" s="33"/>
    </row>
    <row r="634" spans="1:6" ht="38.25" outlineLevel="1" x14ac:dyDescent="0.2">
      <c r="A634" s="33" t="s">
        <v>1034</v>
      </c>
      <c r="B634" s="33" t="s">
        <v>1035</v>
      </c>
      <c r="C634" s="33"/>
      <c r="D634" s="33"/>
      <c r="E634" s="33"/>
      <c r="F634" s="33"/>
    </row>
    <row r="635" spans="1:6" outlineLevel="1" x14ac:dyDescent="0.2">
      <c r="A635" s="33"/>
      <c r="B635" s="33"/>
      <c r="C635" s="33"/>
      <c r="D635" s="33"/>
      <c r="E635" s="33"/>
      <c r="F635" s="33"/>
    </row>
    <row r="636" spans="1:6" outlineLevel="1" x14ac:dyDescent="0.2">
      <c r="A636" s="33"/>
      <c r="B636" s="33"/>
      <c r="C636" s="33"/>
      <c r="D636" s="33"/>
      <c r="E636" s="33"/>
      <c r="F636" s="33"/>
    </row>
    <row r="637" spans="1:6" outlineLevel="1" x14ac:dyDescent="0.2">
      <c r="A637" s="133" t="s">
        <v>288</v>
      </c>
      <c r="B637" s="133"/>
      <c r="C637" s="133"/>
      <c r="D637" s="133"/>
      <c r="E637" s="133"/>
      <c r="F637" s="133"/>
    </row>
    <row r="638" spans="1:6" ht="25.5" outlineLevel="1" x14ac:dyDescent="0.2">
      <c r="A638" s="33">
        <v>1</v>
      </c>
      <c r="B638" s="38" t="s">
        <v>1036</v>
      </c>
      <c r="C638" s="33"/>
      <c r="D638" s="33"/>
      <c r="E638" s="33"/>
      <c r="F638" s="33"/>
    </row>
    <row r="639" spans="1:6" ht="25.5" outlineLevel="1" x14ac:dyDescent="0.2">
      <c r="A639" s="33">
        <v>2</v>
      </c>
      <c r="B639" s="38" t="s">
        <v>1037</v>
      </c>
      <c r="C639" s="33"/>
      <c r="D639" s="33"/>
      <c r="E639" s="33"/>
      <c r="F639" s="33"/>
    </row>
    <row r="640" spans="1:6" ht="25.5" outlineLevel="1" x14ac:dyDescent="0.2">
      <c r="A640" s="33">
        <v>3</v>
      </c>
      <c r="B640" s="38" t="s">
        <v>1038</v>
      </c>
      <c r="C640" s="33"/>
      <c r="D640" s="33"/>
      <c r="E640" s="33"/>
      <c r="F640" s="33"/>
    </row>
    <row r="641" spans="1:6" ht="25.5" outlineLevel="1" x14ac:dyDescent="0.2">
      <c r="A641" s="33">
        <v>4</v>
      </c>
      <c r="B641" s="38" t="s">
        <v>1039</v>
      </c>
      <c r="C641" s="33"/>
      <c r="D641" s="33"/>
      <c r="E641" s="33"/>
      <c r="F641" s="33"/>
    </row>
    <row r="642" spans="1:6" ht="25.5" outlineLevel="1" x14ac:dyDescent="0.2">
      <c r="A642" s="33">
        <v>5</v>
      </c>
      <c r="B642" s="38" t="s">
        <v>1040</v>
      </c>
      <c r="C642" s="33"/>
      <c r="D642" s="33"/>
      <c r="E642" s="33"/>
      <c r="F642" s="33"/>
    </row>
    <row r="643" spans="1:6" ht="25.5" outlineLevel="1" x14ac:dyDescent="0.2">
      <c r="A643" s="33">
        <v>6</v>
      </c>
      <c r="B643" s="38" t="s">
        <v>1041</v>
      </c>
      <c r="C643" s="33"/>
      <c r="D643" s="33"/>
      <c r="E643" s="33"/>
      <c r="F643" s="33"/>
    </row>
    <row r="644" spans="1:6" ht="38.25" outlineLevel="1" x14ac:dyDescent="0.2">
      <c r="A644" s="33">
        <v>7</v>
      </c>
      <c r="B644" s="38" t="s">
        <v>1042</v>
      </c>
      <c r="C644" s="33"/>
      <c r="D644" s="33"/>
      <c r="E644" s="33"/>
      <c r="F644" s="33"/>
    </row>
    <row r="645" spans="1:6" ht="38.25" outlineLevel="1" x14ac:dyDescent="0.2">
      <c r="A645" s="33">
        <v>8</v>
      </c>
      <c r="B645" s="38" t="s">
        <v>1043</v>
      </c>
      <c r="C645" s="33"/>
      <c r="D645" s="33"/>
      <c r="E645" s="33"/>
      <c r="F645" s="33"/>
    </row>
    <row r="646" spans="1:6" ht="25.5" outlineLevel="1" x14ac:dyDescent="0.2">
      <c r="A646" s="33">
        <v>9</v>
      </c>
      <c r="B646" s="38" t="s">
        <v>1044</v>
      </c>
      <c r="C646" s="33"/>
      <c r="D646" s="33"/>
      <c r="E646" s="33"/>
      <c r="F646" s="33"/>
    </row>
    <row r="647" spans="1:6" outlineLevel="1" x14ac:dyDescent="0.2">
      <c r="A647" s="33"/>
      <c r="B647" s="33"/>
      <c r="C647" s="33"/>
      <c r="D647" s="33"/>
      <c r="E647" s="33"/>
      <c r="F647" s="33"/>
    </row>
    <row r="648" spans="1:6" outlineLevel="1" x14ac:dyDescent="0.2">
      <c r="A648" s="133" t="s">
        <v>322</v>
      </c>
      <c r="B648" s="133"/>
      <c r="C648" s="133"/>
      <c r="D648" s="133"/>
      <c r="E648" s="133"/>
      <c r="F648" s="133"/>
    </row>
    <row r="649" spans="1:6" ht="38.25" outlineLevel="1" x14ac:dyDescent="0.2">
      <c r="A649" s="33">
        <v>1</v>
      </c>
      <c r="B649" s="38" t="s">
        <v>1045</v>
      </c>
      <c r="C649" s="33"/>
      <c r="D649" s="33"/>
      <c r="E649" s="33"/>
      <c r="F649" s="33"/>
    </row>
    <row r="650" spans="1:6" ht="38.25" outlineLevel="1" x14ac:dyDescent="0.2">
      <c r="A650" s="33">
        <v>2</v>
      </c>
      <c r="B650" s="38" t="s">
        <v>1046</v>
      </c>
      <c r="C650" s="33"/>
      <c r="D650" s="33"/>
      <c r="E650" s="33"/>
      <c r="F650" s="33"/>
    </row>
    <row r="651" spans="1:6" ht="38.25" outlineLevel="1" x14ac:dyDescent="0.2">
      <c r="A651" s="33">
        <v>3</v>
      </c>
      <c r="B651" s="38" t="s">
        <v>1047</v>
      </c>
      <c r="C651" s="33"/>
      <c r="D651" s="33"/>
      <c r="E651" s="33"/>
      <c r="F651" s="33"/>
    </row>
    <row r="652" spans="1:6" ht="25.5" outlineLevel="1" x14ac:dyDescent="0.2">
      <c r="A652" s="33">
        <v>4</v>
      </c>
      <c r="B652" s="38" t="s">
        <v>1048</v>
      </c>
      <c r="C652" s="33"/>
      <c r="D652" s="33"/>
      <c r="E652" s="33"/>
      <c r="F652" s="33"/>
    </row>
    <row r="653" spans="1:6" ht="25.5" outlineLevel="1" x14ac:dyDescent="0.2">
      <c r="A653" s="33">
        <v>5</v>
      </c>
      <c r="B653" s="38" t="s">
        <v>1049</v>
      </c>
      <c r="C653" s="33"/>
      <c r="D653" s="33"/>
      <c r="E653" s="33"/>
      <c r="F653" s="33"/>
    </row>
    <row r="654" spans="1:6" ht="25.5" outlineLevel="1" x14ac:dyDescent="0.2">
      <c r="A654" s="33">
        <v>6</v>
      </c>
      <c r="B654" s="38" t="s">
        <v>1050</v>
      </c>
      <c r="C654" s="33"/>
      <c r="D654" s="33"/>
      <c r="E654" s="33"/>
      <c r="F654" s="33"/>
    </row>
    <row r="655" spans="1:6" outlineLevel="1" x14ac:dyDescent="0.2">
      <c r="A655" s="33"/>
      <c r="B655" s="33"/>
      <c r="C655" s="33"/>
      <c r="D655" s="33"/>
      <c r="E655" s="33"/>
      <c r="F655" s="33"/>
    </row>
    <row r="656" spans="1:6" outlineLevel="1" x14ac:dyDescent="0.2">
      <c r="A656" s="133" t="s">
        <v>309</v>
      </c>
      <c r="B656" s="133"/>
      <c r="C656" s="133"/>
      <c r="D656" s="133"/>
      <c r="E656" s="133"/>
      <c r="F656" s="133"/>
    </row>
    <row r="657" spans="1:6" ht="25.5" outlineLevel="1" x14ac:dyDescent="0.2">
      <c r="A657" s="33">
        <v>1</v>
      </c>
      <c r="B657" s="38" t="s">
        <v>1051</v>
      </c>
      <c r="C657" s="33"/>
      <c r="D657" s="33"/>
      <c r="E657" s="33"/>
      <c r="F657" s="33"/>
    </row>
    <row r="658" spans="1:6" ht="25.5" outlineLevel="1" x14ac:dyDescent="0.2">
      <c r="A658" s="33">
        <v>2</v>
      </c>
      <c r="B658" s="38" t="s">
        <v>1052</v>
      </c>
      <c r="C658" s="33"/>
      <c r="D658" s="33"/>
      <c r="E658" s="33"/>
      <c r="F658" s="33"/>
    </row>
    <row r="659" spans="1:6" ht="25.5" outlineLevel="1" x14ac:dyDescent="0.2">
      <c r="A659" s="33">
        <v>3</v>
      </c>
      <c r="B659" s="38" t="s">
        <v>1053</v>
      </c>
      <c r="C659" s="33"/>
      <c r="D659" s="33"/>
      <c r="E659" s="33"/>
      <c r="F659" s="33"/>
    </row>
    <row r="660" spans="1:6" ht="25.5" outlineLevel="1" x14ac:dyDescent="0.2">
      <c r="A660" s="33">
        <v>4</v>
      </c>
      <c r="B660" s="38" t="s">
        <v>1054</v>
      </c>
      <c r="C660" s="33"/>
      <c r="D660" s="33"/>
      <c r="E660" s="33"/>
      <c r="F660" s="33"/>
    </row>
    <row r="661" spans="1:6" ht="38.25" outlineLevel="1" x14ac:dyDescent="0.2">
      <c r="A661" s="33">
        <v>5</v>
      </c>
      <c r="B661" s="38" t="s">
        <v>1055</v>
      </c>
      <c r="C661" s="33"/>
      <c r="D661" s="33"/>
      <c r="E661" s="33"/>
      <c r="F661" s="33"/>
    </row>
    <row r="662" spans="1:6" ht="25.5" outlineLevel="1" x14ac:dyDescent="0.2">
      <c r="A662" s="33">
        <v>6</v>
      </c>
      <c r="B662" s="38" t="s">
        <v>1056</v>
      </c>
      <c r="C662" s="33"/>
      <c r="D662" s="33"/>
      <c r="E662" s="33"/>
      <c r="F662" s="33"/>
    </row>
    <row r="663" spans="1:6" ht="38.25" outlineLevel="1" x14ac:dyDescent="0.2">
      <c r="A663" s="33">
        <v>7</v>
      </c>
      <c r="B663" s="38" t="s">
        <v>1057</v>
      </c>
      <c r="C663" s="33"/>
      <c r="D663" s="33"/>
      <c r="E663" s="33"/>
      <c r="F663" s="33"/>
    </row>
    <row r="664" spans="1:6" ht="25.5" outlineLevel="1" x14ac:dyDescent="0.2">
      <c r="A664" s="33">
        <v>8</v>
      </c>
      <c r="B664" s="38" t="s">
        <v>1058</v>
      </c>
      <c r="C664" s="33"/>
      <c r="D664" s="33"/>
      <c r="E664" s="33"/>
      <c r="F664" s="33"/>
    </row>
    <row r="665" spans="1:6" ht="38.25" outlineLevel="1" x14ac:dyDescent="0.2">
      <c r="A665" s="33">
        <v>9</v>
      </c>
      <c r="B665" s="38" t="s">
        <v>1059</v>
      </c>
      <c r="C665" s="33"/>
      <c r="D665" s="33"/>
      <c r="E665" s="33"/>
      <c r="F665" s="33"/>
    </row>
    <row r="666" spans="1:6" ht="38.25" outlineLevel="1" x14ac:dyDescent="0.2">
      <c r="A666" s="33">
        <v>10</v>
      </c>
      <c r="B666" s="38" t="s">
        <v>1060</v>
      </c>
      <c r="C666" s="33"/>
      <c r="D666" s="33"/>
      <c r="E666" s="33"/>
      <c r="F666" s="33"/>
    </row>
    <row r="667" spans="1:6" ht="38.25" outlineLevel="1" x14ac:dyDescent="0.2">
      <c r="A667" s="33">
        <v>11</v>
      </c>
      <c r="B667" s="38" t="s">
        <v>1061</v>
      </c>
      <c r="C667" s="33"/>
      <c r="D667" s="33"/>
      <c r="E667" s="33"/>
      <c r="F667" s="33"/>
    </row>
    <row r="668" spans="1:6" ht="25.5" outlineLevel="1" x14ac:dyDescent="0.2">
      <c r="A668" s="33">
        <v>12</v>
      </c>
      <c r="B668" s="38" t="s">
        <v>1062</v>
      </c>
      <c r="C668" s="33"/>
      <c r="D668" s="33"/>
      <c r="E668" s="33"/>
      <c r="F668" s="33"/>
    </row>
    <row r="669" spans="1:6" outlineLevel="1" x14ac:dyDescent="0.2">
      <c r="A669" s="33"/>
      <c r="B669" s="33"/>
      <c r="C669" s="33"/>
      <c r="D669" s="33"/>
      <c r="E669" s="33"/>
      <c r="F669" s="33"/>
    </row>
    <row r="670" spans="1:6" outlineLevel="1" x14ac:dyDescent="0.2">
      <c r="A670" s="33"/>
      <c r="B670" s="34" t="s">
        <v>1063</v>
      </c>
      <c r="C670" s="33"/>
      <c r="D670" s="33"/>
      <c r="E670" s="33"/>
      <c r="F670" s="33"/>
    </row>
    <row r="671" spans="1:6" ht="25.5" outlineLevel="1" x14ac:dyDescent="0.2">
      <c r="A671" s="33"/>
      <c r="B671" s="36" t="s">
        <v>1064</v>
      </c>
      <c r="C671" s="36" t="s">
        <v>1065</v>
      </c>
      <c r="D671" s="36" t="s">
        <v>1066</v>
      </c>
      <c r="E671" s="36" t="s">
        <v>1067</v>
      </c>
      <c r="F671" s="36" t="s">
        <v>1068</v>
      </c>
    </row>
    <row r="672" spans="1:6" ht="38.25" outlineLevel="1" x14ac:dyDescent="0.2">
      <c r="A672" s="33"/>
      <c r="B672" s="33" t="s">
        <v>61</v>
      </c>
      <c r="C672" s="33" t="s">
        <v>1069</v>
      </c>
      <c r="D672" s="33" t="s">
        <v>1070</v>
      </c>
      <c r="E672" s="33" t="s">
        <v>1071</v>
      </c>
      <c r="F672" s="33" t="s">
        <v>1072</v>
      </c>
    </row>
    <row r="673" spans="1:6" ht="25.5" outlineLevel="1" x14ac:dyDescent="0.2">
      <c r="A673" s="33"/>
      <c r="B673" s="33" t="s">
        <v>315</v>
      </c>
      <c r="C673" s="33" t="s">
        <v>1073</v>
      </c>
      <c r="D673" s="33" t="s">
        <v>1074</v>
      </c>
      <c r="E673" s="33" t="s">
        <v>1075</v>
      </c>
      <c r="F673" s="33" t="s">
        <v>1076</v>
      </c>
    </row>
    <row r="674" spans="1:6" ht="25.5" outlineLevel="1" x14ac:dyDescent="0.2">
      <c r="A674" s="33"/>
      <c r="B674" s="33" t="s">
        <v>316</v>
      </c>
      <c r="C674" s="33" t="s">
        <v>1077</v>
      </c>
      <c r="D674" s="33" t="s">
        <v>1078</v>
      </c>
      <c r="E674" s="33" t="s">
        <v>1079</v>
      </c>
      <c r="F674" s="33" t="s">
        <v>1080</v>
      </c>
    </row>
    <row r="675" spans="1:6" ht="38.25" outlineLevel="1" x14ac:dyDescent="0.2">
      <c r="A675" s="33"/>
      <c r="B675" s="33" t="s">
        <v>317</v>
      </c>
      <c r="C675" s="33" t="s">
        <v>1081</v>
      </c>
      <c r="D675" s="33" t="s">
        <v>1082</v>
      </c>
      <c r="E675" s="33" t="s">
        <v>1083</v>
      </c>
      <c r="F675" s="33" t="s">
        <v>1084</v>
      </c>
    </row>
    <row r="676" spans="1:6" ht="25.5" outlineLevel="1" x14ac:dyDescent="0.2">
      <c r="A676" s="33"/>
      <c r="B676" s="33" t="s">
        <v>318</v>
      </c>
      <c r="C676" s="33" t="s">
        <v>1085</v>
      </c>
      <c r="D676" s="33" t="s">
        <v>1086</v>
      </c>
      <c r="E676" s="33" t="s">
        <v>1087</v>
      </c>
      <c r="F676" s="33" t="s">
        <v>1088</v>
      </c>
    </row>
    <row r="677" spans="1:6" ht="38.25" outlineLevel="1" x14ac:dyDescent="0.2">
      <c r="A677" s="33"/>
      <c r="B677" s="33" t="s">
        <v>319</v>
      </c>
      <c r="C677" s="33" t="s">
        <v>1089</v>
      </c>
      <c r="D677" s="33" t="s">
        <v>1090</v>
      </c>
      <c r="E677" s="33" t="s">
        <v>1071</v>
      </c>
      <c r="F677" s="33" t="s">
        <v>1072</v>
      </c>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133" t="s">
        <v>320</v>
      </c>
      <c r="B680" s="133"/>
      <c r="C680" s="133"/>
      <c r="D680" s="133"/>
      <c r="E680" s="133"/>
      <c r="F680" s="133"/>
    </row>
    <row r="681" spans="1:6" ht="25.5" outlineLevel="1" x14ac:dyDescent="0.2">
      <c r="A681" s="33">
        <v>1</v>
      </c>
      <c r="B681" s="38" t="s">
        <v>1091</v>
      </c>
      <c r="C681" s="33"/>
      <c r="D681" s="33"/>
      <c r="E681" s="33"/>
      <c r="F681" s="33"/>
    </row>
    <row r="682" spans="1:6" ht="38.25" outlineLevel="1" x14ac:dyDescent="0.2">
      <c r="A682" s="33">
        <v>2</v>
      </c>
      <c r="B682" s="38" t="s">
        <v>1092</v>
      </c>
      <c r="C682" s="33"/>
      <c r="D682" s="33"/>
      <c r="E682" s="33"/>
      <c r="F682" s="33"/>
    </row>
    <row r="683" spans="1:6" ht="25.5" outlineLevel="1" x14ac:dyDescent="0.2">
      <c r="A683" s="33">
        <v>3</v>
      </c>
      <c r="B683" s="38" t="s">
        <v>1093</v>
      </c>
      <c r="C683" s="33"/>
      <c r="D683" s="33"/>
      <c r="E683" s="33"/>
      <c r="F683" s="33"/>
    </row>
    <row r="684" spans="1:6" ht="25.5" outlineLevel="1" x14ac:dyDescent="0.2">
      <c r="A684" s="33">
        <v>4</v>
      </c>
      <c r="B684" s="38" t="s">
        <v>1094</v>
      </c>
      <c r="C684" s="33"/>
      <c r="D684" s="33"/>
      <c r="E684" s="33"/>
      <c r="F684" s="33"/>
    </row>
    <row r="685" spans="1:6" ht="25.5" outlineLevel="1" x14ac:dyDescent="0.2">
      <c r="A685" s="33">
        <v>5</v>
      </c>
      <c r="B685" s="38" t="s">
        <v>1095</v>
      </c>
      <c r="C685" s="33"/>
      <c r="D685" s="33"/>
      <c r="E685" s="33"/>
      <c r="F685" s="33"/>
    </row>
    <row r="686" spans="1:6" outlineLevel="1" x14ac:dyDescent="0.2">
      <c r="A686" s="33"/>
      <c r="B686" s="33"/>
      <c r="C686" s="33"/>
      <c r="D686" s="33"/>
      <c r="E686" s="33"/>
      <c r="F686" s="33"/>
    </row>
    <row r="687" spans="1:6" outlineLevel="1" x14ac:dyDescent="0.2">
      <c r="A687" s="133" t="s">
        <v>1096</v>
      </c>
      <c r="B687" s="133"/>
      <c r="C687" s="133"/>
      <c r="D687" s="133"/>
      <c r="E687" s="133"/>
      <c r="F687" s="133"/>
    </row>
    <row r="688" spans="1:6" ht="25.5" outlineLevel="1" x14ac:dyDescent="0.2">
      <c r="A688" s="33">
        <v>1</v>
      </c>
      <c r="B688" s="38" t="s">
        <v>1097</v>
      </c>
      <c r="C688" s="33"/>
      <c r="D688" s="33"/>
      <c r="E688" s="33"/>
      <c r="F688" s="33"/>
    </row>
    <row r="689" spans="1:6" ht="25.5" outlineLevel="1" x14ac:dyDescent="0.2">
      <c r="A689" s="33">
        <v>2</v>
      </c>
      <c r="B689" s="38" t="s">
        <v>1098</v>
      </c>
      <c r="C689" s="33"/>
      <c r="D689" s="33"/>
      <c r="E689" s="33"/>
      <c r="F689" s="33"/>
    </row>
    <row r="690" spans="1:6" ht="25.5" outlineLevel="1" x14ac:dyDescent="0.2">
      <c r="A690" s="33">
        <v>3</v>
      </c>
      <c r="B690" s="38" t="s">
        <v>1099</v>
      </c>
      <c r="C690" s="33"/>
      <c r="D690" s="33"/>
      <c r="E690" s="33"/>
      <c r="F690" s="33"/>
    </row>
    <row r="691" spans="1:6" ht="25.5" outlineLevel="1" x14ac:dyDescent="0.2">
      <c r="A691" s="33">
        <v>4</v>
      </c>
      <c r="B691" s="38" t="s">
        <v>1100</v>
      </c>
      <c r="C691" s="33"/>
      <c r="D691" s="33"/>
      <c r="E691" s="33"/>
      <c r="F691" s="33"/>
    </row>
    <row r="692" spans="1:6" ht="25.5" outlineLevel="1" x14ac:dyDescent="0.2">
      <c r="A692" s="33">
        <v>5</v>
      </c>
      <c r="B692" s="38" t="s">
        <v>1101</v>
      </c>
      <c r="C692" s="33"/>
      <c r="D692" s="33"/>
      <c r="E692" s="33"/>
      <c r="F692" s="33"/>
    </row>
    <row r="693" spans="1:6" ht="25.5" outlineLevel="1" x14ac:dyDescent="0.2">
      <c r="A693" s="33">
        <v>6</v>
      </c>
      <c r="B693" s="38" t="s">
        <v>1102</v>
      </c>
      <c r="C693" s="33"/>
      <c r="D693" s="33"/>
      <c r="E693" s="33"/>
      <c r="F693" s="33"/>
    </row>
    <row r="694" spans="1:6" outlineLevel="1" x14ac:dyDescent="0.2">
      <c r="A694" s="33"/>
      <c r="B694" s="33"/>
      <c r="C694" s="33"/>
      <c r="D694" s="33"/>
      <c r="E694" s="33"/>
      <c r="F694" s="33"/>
    </row>
    <row r="695" spans="1:6" outlineLevel="1" x14ac:dyDescent="0.2">
      <c r="A695" s="133" t="s">
        <v>1103</v>
      </c>
      <c r="B695" s="133"/>
      <c r="C695" s="133"/>
      <c r="D695" s="133"/>
      <c r="E695" s="133"/>
      <c r="F695" s="133"/>
    </row>
    <row r="696" spans="1:6" ht="25.5" outlineLevel="1" x14ac:dyDescent="0.2">
      <c r="A696" s="33">
        <v>1</v>
      </c>
      <c r="B696" s="38" t="s">
        <v>1104</v>
      </c>
      <c r="C696" s="33"/>
      <c r="D696" s="33"/>
      <c r="E696" s="33"/>
      <c r="F696" s="33"/>
    </row>
    <row r="697" spans="1:6" ht="25.5" outlineLevel="1" x14ac:dyDescent="0.2">
      <c r="A697" s="33">
        <v>2</v>
      </c>
      <c r="B697" s="38" t="s">
        <v>1105</v>
      </c>
      <c r="C697" s="33"/>
      <c r="D697" s="33"/>
      <c r="E697" s="33"/>
      <c r="F697" s="33"/>
    </row>
    <row r="698" spans="1:6" ht="25.5" outlineLevel="1" x14ac:dyDescent="0.2">
      <c r="A698" s="33">
        <v>3</v>
      </c>
      <c r="B698" s="38" t="s">
        <v>1106</v>
      </c>
      <c r="C698" s="33"/>
      <c r="D698" s="33"/>
      <c r="E698" s="33"/>
      <c r="F698" s="33"/>
    </row>
    <row r="699" spans="1:6" outlineLevel="1" x14ac:dyDescent="0.2">
      <c r="A699" s="33">
        <v>4</v>
      </c>
      <c r="B699" s="38" t="s">
        <v>1107</v>
      </c>
      <c r="C699" s="33"/>
      <c r="D699" s="33"/>
      <c r="E699" s="33"/>
      <c r="F699" s="33"/>
    </row>
    <row r="700" spans="1:6" ht="38.25" outlineLevel="1" x14ac:dyDescent="0.2">
      <c r="A700" s="33">
        <v>5</v>
      </c>
      <c r="B700" s="38" t="s">
        <v>1108</v>
      </c>
      <c r="C700" s="33"/>
      <c r="D700" s="33"/>
      <c r="E700" s="33"/>
      <c r="F700" s="33"/>
    </row>
    <row r="701" spans="1:6" ht="25.5" outlineLevel="1" x14ac:dyDescent="0.2">
      <c r="A701" s="33">
        <v>6</v>
      </c>
      <c r="B701" s="38" t="s">
        <v>1109</v>
      </c>
      <c r="C701" s="33"/>
      <c r="D701" s="33"/>
      <c r="E701" s="33"/>
      <c r="F701" s="33"/>
    </row>
    <row r="702" spans="1:6" ht="25.5" outlineLevel="1" x14ac:dyDescent="0.2">
      <c r="A702" s="33">
        <v>7</v>
      </c>
      <c r="B702" s="38" t="s">
        <v>1110</v>
      </c>
      <c r="C702" s="33"/>
      <c r="D702" s="33"/>
      <c r="E702" s="33"/>
      <c r="F702" s="33"/>
    </row>
    <row r="703" spans="1:6" outlineLevel="1" x14ac:dyDescent="0.2">
      <c r="A703" s="33"/>
      <c r="B703" s="33"/>
      <c r="C703" s="33"/>
      <c r="D703" s="33"/>
      <c r="E703" s="33"/>
      <c r="F703" s="33"/>
    </row>
    <row r="704" spans="1:6" outlineLevel="1" x14ac:dyDescent="0.2">
      <c r="A704" s="133" t="s">
        <v>1111</v>
      </c>
      <c r="B704" s="133"/>
      <c r="C704" s="133"/>
      <c r="D704" s="133"/>
      <c r="E704" s="133"/>
      <c r="F704" s="133"/>
    </row>
    <row r="705" spans="1:6" ht="25.5" outlineLevel="1" x14ac:dyDescent="0.2">
      <c r="A705" s="33">
        <v>1</v>
      </c>
      <c r="B705" s="38" t="s">
        <v>1112</v>
      </c>
      <c r="C705" s="33"/>
      <c r="D705" s="33"/>
      <c r="E705" s="33"/>
      <c r="F705" s="33"/>
    </row>
    <row r="706" spans="1:6" ht="25.5" outlineLevel="1" x14ac:dyDescent="0.2">
      <c r="A706" s="33">
        <v>2</v>
      </c>
      <c r="B706" s="38" t="s">
        <v>1113</v>
      </c>
      <c r="C706" s="33"/>
      <c r="D706" s="33"/>
      <c r="E706" s="33"/>
      <c r="F706" s="33"/>
    </row>
    <row r="707" spans="1:6" ht="25.5" outlineLevel="1" x14ac:dyDescent="0.2">
      <c r="A707" s="33">
        <v>3</v>
      </c>
      <c r="B707" s="38" t="s">
        <v>1114</v>
      </c>
      <c r="C707" s="33"/>
      <c r="D707" s="33"/>
      <c r="E707" s="33"/>
      <c r="F707" s="33"/>
    </row>
    <row r="708" spans="1:6" outlineLevel="1" x14ac:dyDescent="0.2">
      <c r="A708" s="33">
        <v>4</v>
      </c>
      <c r="B708" s="38" t="s">
        <v>1115</v>
      </c>
      <c r="C708" s="33"/>
      <c r="D708" s="33"/>
      <c r="E708" s="33"/>
      <c r="F708" s="33"/>
    </row>
    <row r="709" spans="1:6" ht="38.25" outlineLevel="1" x14ac:dyDescent="0.2">
      <c r="A709" s="33">
        <v>5</v>
      </c>
      <c r="B709" s="38" t="s">
        <v>1116</v>
      </c>
      <c r="C709" s="33"/>
      <c r="D709" s="33"/>
      <c r="E709" s="33"/>
      <c r="F709" s="33"/>
    </row>
    <row r="710" spans="1:6" ht="25.5" outlineLevel="1" x14ac:dyDescent="0.2">
      <c r="A710" s="33">
        <v>6</v>
      </c>
      <c r="B710" s="38" t="s">
        <v>1117</v>
      </c>
      <c r="C710" s="33"/>
      <c r="D710" s="33"/>
      <c r="E710" s="33"/>
      <c r="F710" s="33"/>
    </row>
    <row r="711" spans="1:6" outlineLevel="1" x14ac:dyDescent="0.2">
      <c r="A711" s="33"/>
      <c r="B711" s="33"/>
      <c r="C711" s="33"/>
      <c r="D711" s="33"/>
      <c r="E711" s="33"/>
      <c r="F711" s="33"/>
    </row>
    <row r="712" spans="1:6" outlineLevel="1" x14ac:dyDescent="0.2">
      <c r="A712" s="133" t="s">
        <v>369</v>
      </c>
      <c r="B712" s="133"/>
      <c r="C712" s="133"/>
      <c r="D712" s="133"/>
      <c r="E712" s="133"/>
      <c r="F712" s="133"/>
    </row>
    <row r="713" spans="1:6" ht="25.5" outlineLevel="1" x14ac:dyDescent="0.2">
      <c r="A713" s="33">
        <v>1</v>
      </c>
      <c r="B713" s="38" t="s">
        <v>1118</v>
      </c>
      <c r="C713" s="33"/>
      <c r="D713" s="33"/>
      <c r="E713" s="33"/>
      <c r="F713" s="33"/>
    </row>
    <row r="714" spans="1:6" outlineLevel="1" x14ac:dyDescent="0.2">
      <c r="A714" s="33">
        <v>2</v>
      </c>
      <c r="B714" s="38" t="s">
        <v>1119</v>
      </c>
      <c r="C714" s="33"/>
      <c r="D714" s="33"/>
      <c r="E714" s="33"/>
      <c r="F714" s="33"/>
    </row>
    <row r="715" spans="1:6" ht="38.25" outlineLevel="1" x14ac:dyDescent="0.2">
      <c r="A715" s="33">
        <v>3</v>
      </c>
      <c r="B715" s="38" t="s">
        <v>1120</v>
      </c>
      <c r="C715" s="33"/>
      <c r="D715" s="33"/>
      <c r="E715" s="33"/>
      <c r="F715" s="33"/>
    </row>
    <row r="716" spans="1:6" ht="38.25" outlineLevel="1" x14ac:dyDescent="0.2">
      <c r="A716" s="33">
        <v>4</v>
      </c>
      <c r="B716" s="38" t="s">
        <v>1121</v>
      </c>
      <c r="C716" s="33"/>
      <c r="D716" s="33"/>
      <c r="E716" s="33"/>
      <c r="F716" s="33"/>
    </row>
    <row r="717" spans="1:6" ht="25.5" outlineLevel="1" x14ac:dyDescent="0.2">
      <c r="A717" s="33">
        <v>5</v>
      </c>
      <c r="B717" s="38" t="s">
        <v>1122</v>
      </c>
      <c r="C717" s="33"/>
      <c r="D717" s="33"/>
      <c r="E717" s="33"/>
      <c r="F717" s="33"/>
    </row>
    <row r="718" spans="1:6" ht="25.5" outlineLevel="1" x14ac:dyDescent="0.2">
      <c r="A718" s="33">
        <v>6</v>
      </c>
      <c r="B718" s="38" t="s">
        <v>1123</v>
      </c>
      <c r="C718" s="33"/>
      <c r="D718" s="33"/>
      <c r="E718" s="33"/>
      <c r="F718" s="33"/>
    </row>
    <row r="719" spans="1:6" ht="25.5" outlineLevel="1" x14ac:dyDescent="0.2">
      <c r="A719" s="33">
        <v>7</v>
      </c>
      <c r="B719" s="38" t="s">
        <v>1124</v>
      </c>
      <c r="C719" s="33"/>
      <c r="D719" s="33"/>
      <c r="E719" s="33"/>
      <c r="F719" s="33"/>
    </row>
    <row r="720" spans="1:6" ht="25.5" outlineLevel="1" x14ac:dyDescent="0.2">
      <c r="A720" s="33">
        <v>8</v>
      </c>
      <c r="B720" s="38" t="s">
        <v>1125</v>
      </c>
      <c r="C720" s="33"/>
      <c r="D720" s="33"/>
      <c r="E720" s="33"/>
      <c r="F720" s="33"/>
    </row>
    <row r="721" spans="1:6" ht="38.25" outlineLevel="1" x14ac:dyDescent="0.2">
      <c r="A721" s="33">
        <v>9</v>
      </c>
      <c r="B721" s="38" t="s">
        <v>1126</v>
      </c>
      <c r="C721" s="33"/>
      <c r="D721" s="33"/>
      <c r="E721" s="33"/>
      <c r="F721" s="33"/>
    </row>
    <row r="722" spans="1:6" ht="38.25" outlineLevel="1" x14ac:dyDescent="0.2">
      <c r="A722" s="33">
        <v>10</v>
      </c>
      <c r="B722" s="38" t="s">
        <v>1127</v>
      </c>
      <c r="C722" s="33"/>
      <c r="D722" s="33"/>
      <c r="E722" s="33"/>
      <c r="F722" s="33"/>
    </row>
    <row r="723" spans="1:6" ht="38.25" outlineLevel="1" x14ac:dyDescent="0.2">
      <c r="A723" s="33">
        <v>11</v>
      </c>
      <c r="B723" s="38" t="s">
        <v>1128</v>
      </c>
      <c r="C723" s="33"/>
      <c r="D723" s="33"/>
      <c r="E723" s="33"/>
      <c r="F723" s="33"/>
    </row>
    <row r="724" spans="1:6" ht="25.5" outlineLevel="1" x14ac:dyDescent="0.2">
      <c r="A724" s="33">
        <v>12</v>
      </c>
      <c r="B724" s="38" t="s">
        <v>1129</v>
      </c>
      <c r="C724" s="33"/>
      <c r="D724" s="33"/>
      <c r="E724" s="33"/>
      <c r="F724" s="33"/>
    </row>
    <row r="725" spans="1:6" outlineLevel="1" x14ac:dyDescent="0.2">
      <c r="A725" s="33"/>
      <c r="B725" s="33"/>
      <c r="C725" s="33"/>
      <c r="D725" s="33"/>
      <c r="E725" s="33"/>
      <c r="F725" s="33"/>
    </row>
    <row r="726" spans="1:6" outlineLevel="1" x14ac:dyDescent="0.2">
      <c r="A726" s="133" t="s">
        <v>357</v>
      </c>
      <c r="B726" s="133"/>
      <c r="C726" s="133"/>
      <c r="D726" s="133"/>
      <c r="E726" s="133"/>
      <c r="F726" s="133"/>
    </row>
    <row r="727" spans="1:6" ht="25.5" outlineLevel="1" x14ac:dyDescent="0.2">
      <c r="A727" s="33">
        <v>1</v>
      </c>
      <c r="B727" s="38" t="s">
        <v>1130</v>
      </c>
      <c r="C727" s="33"/>
      <c r="D727" s="33"/>
      <c r="E727" s="33"/>
      <c r="F727" s="33"/>
    </row>
    <row r="728" spans="1:6" ht="25.5" outlineLevel="1" x14ac:dyDescent="0.2">
      <c r="A728" s="33">
        <v>2</v>
      </c>
      <c r="B728" s="38" t="s">
        <v>1131</v>
      </c>
      <c r="C728" s="33"/>
      <c r="D728" s="33"/>
      <c r="E728" s="33"/>
      <c r="F728" s="33"/>
    </row>
    <row r="729" spans="1:6" ht="25.5" outlineLevel="1" x14ac:dyDescent="0.2">
      <c r="A729" s="33">
        <v>3</v>
      </c>
      <c r="B729" s="38" t="s">
        <v>1132</v>
      </c>
      <c r="C729" s="33"/>
      <c r="D729" s="33"/>
      <c r="E729" s="33"/>
      <c r="F729" s="33"/>
    </row>
    <row r="730" spans="1:6" ht="25.5" outlineLevel="1" x14ac:dyDescent="0.2">
      <c r="A730" s="33">
        <v>4</v>
      </c>
      <c r="B730" s="38" t="s">
        <v>1133</v>
      </c>
      <c r="C730" s="33"/>
      <c r="D730" s="33"/>
      <c r="E730" s="33"/>
      <c r="F730" s="33"/>
    </row>
    <row r="731" spans="1:6" outlineLevel="1" x14ac:dyDescent="0.2">
      <c r="A731" s="33"/>
      <c r="B731" s="33"/>
      <c r="C731" s="33"/>
      <c r="D731" s="33"/>
      <c r="E731" s="33"/>
      <c r="F731" s="33"/>
    </row>
    <row r="732" spans="1:6" outlineLevel="1" x14ac:dyDescent="0.2">
      <c r="A732" s="133" t="s">
        <v>450</v>
      </c>
      <c r="B732" s="133"/>
      <c r="C732" s="133"/>
      <c r="D732" s="133"/>
      <c r="E732" s="133"/>
      <c r="F732" s="133"/>
    </row>
    <row r="733" spans="1:6" ht="38.25" outlineLevel="1" x14ac:dyDescent="0.2">
      <c r="A733" s="33">
        <v>1</v>
      </c>
      <c r="B733" s="38" t="s">
        <v>1134</v>
      </c>
      <c r="C733" s="33"/>
      <c r="D733" s="33"/>
      <c r="E733" s="33"/>
      <c r="F733" s="33"/>
    </row>
    <row r="734" spans="1:6" ht="25.5" outlineLevel="1" x14ac:dyDescent="0.2">
      <c r="A734" s="33">
        <v>2</v>
      </c>
      <c r="B734" s="38" t="s">
        <v>1135</v>
      </c>
      <c r="C734" s="33"/>
      <c r="D734" s="33"/>
      <c r="E734" s="33"/>
      <c r="F734" s="33"/>
    </row>
    <row r="735" spans="1:6" ht="38.25" outlineLevel="1" x14ac:dyDescent="0.2">
      <c r="A735" s="33">
        <v>3</v>
      </c>
      <c r="B735" s="38" t="s">
        <v>1136</v>
      </c>
      <c r="C735" s="33"/>
      <c r="D735" s="33"/>
      <c r="E735" s="33"/>
      <c r="F735" s="33"/>
    </row>
    <row r="736" spans="1:6" ht="38.25" outlineLevel="1" x14ac:dyDescent="0.2">
      <c r="A736" s="33">
        <v>4</v>
      </c>
      <c r="B736" s="38" t="s">
        <v>1137</v>
      </c>
      <c r="C736" s="33"/>
      <c r="D736" s="33"/>
      <c r="E736" s="33"/>
      <c r="F736" s="33"/>
    </row>
    <row r="737" spans="1:6" ht="38.25" outlineLevel="1" x14ac:dyDescent="0.2">
      <c r="A737" s="33">
        <v>5</v>
      </c>
      <c r="B737" s="38" t="s">
        <v>1138</v>
      </c>
      <c r="C737" s="33"/>
      <c r="D737" s="33"/>
      <c r="E737" s="33"/>
      <c r="F737" s="33"/>
    </row>
    <row r="738" spans="1:6" ht="25.5" outlineLevel="1" x14ac:dyDescent="0.2">
      <c r="A738" s="33">
        <v>6</v>
      </c>
      <c r="B738" s="38" t="s">
        <v>1139</v>
      </c>
      <c r="C738" s="33"/>
      <c r="D738" s="33"/>
      <c r="E738" s="33"/>
      <c r="F738" s="33"/>
    </row>
    <row r="739" spans="1:6" ht="25.5" outlineLevel="1" x14ac:dyDescent="0.2">
      <c r="A739" s="33">
        <v>7</v>
      </c>
      <c r="B739" s="38" t="s">
        <v>1140</v>
      </c>
      <c r="C739" s="33"/>
      <c r="D739" s="33"/>
      <c r="E739" s="33"/>
      <c r="F739" s="33"/>
    </row>
    <row r="740" spans="1:6" outlineLevel="1" x14ac:dyDescent="0.2">
      <c r="A740" s="33"/>
      <c r="B740" s="33"/>
      <c r="C740" s="33"/>
      <c r="D740" s="33"/>
      <c r="E740" s="33"/>
      <c r="F740" s="33"/>
    </row>
    <row r="741" spans="1:6" outlineLevel="1" x14ac:dyDescent="0.2">
      <c r="A741" s="133" t="s">
        <v>1141</v>
      </c>
      <c r="B741" s="133"/>
      <c r="C741" s="133"/>
      <c r="D741" s="133"/>
      <c r="E741" s="133"/>
      <c r="F741" s="133"/>
    </row>
    <row r="742" spans="1:6" ht="25.5" outlineLevel="1" x14ac:dyDescent="0.2">
      <c r="A742" s="33">
        <v>1</v>
      </c>
      <c r="B742" s="38" t="s">
        <v>1142</v>
      </c>
      <c r="C742" s="33"/>
      <c r="D742" s="33"/>
      <c r="E742" s="33"/>
      <c r="F742" s="33"/>
    </row>
    <row r="743" spans="1:6" ht="38.25" outlineLevel="1" x14ac:dyDescent="0.2">
      <c r="A743" s="33">
        <v>2</v>
      </c>
      <c r="B743" s="38" t="s">
        <v>1143</v>
      </c>
      <c r="C743" s="33"/>
      <c r="D743" s="33"/>
      <c r="E743" s="33"/>
      <c r="F743" s="33"/>
    </row>
    <row r="744" spans="1:6" ht="25.5" outlineLevel="1" x14ac:dyDescent="0.2">
      <c r="A744" s="33">
        <v>3</v>
      </c>
      <c r="B744" s="38" t="s">
        <v>1144</v>
      </c>
      <c r="C744" s="33"/>
      <c r="D744" s="33"/>
      <c r="E744" s="33"/>
      <c r="F744" s="33"/>
    </row>
    <row r="745" spans="1:6" ht="38.25" outlineLevel="1" x14ac:dyDescent="0.2">
      <c r="A745" s="33">
        <v>4</v>
      </c>
      <c r="B745" s="38" t="s">
        <v>1145</v>
      </c>
      <c r="C745" s="33"/>
      <c r="D745" s="33"/>
      <c r="E745" s="33"/>
      <c r="F745" s="33"/>
    </row>
    <row r="746" spans="1:6" ht="51" outlineLevel="1" x14ac:dyDescent="0.2">
      <c r="A746" s="33">
        <v>5</v>
      </c>
      <c r="B746" s="38" t="s">
        <v>1146</v>
      </c>
      <c r="C746" s="33"/>
      <c r="D746" s="33"/>
      <c r="E746" s="33"/>
      <c r="F746" s="33"/>
    </row>
    <row r="747" spans="1:6" ht="38.25" outlineLevel="1" x14ac:dyDescent="0.2">
      <c r="A747" s="33">
        <v>6</v>
      </c>
      <c r="B747" s="38" t="s">
        <v>1147</v>
      </c>
      <c r="C747" s="33"/>
      <c r="D747" s="33"/>
      <c r="E747" s="33"/>
      <c r="F747" s="33"/>
    </row>
    <row r="748" spans="1:6" ht="38.25" outlineLevel="1" x14ac:dyDescent="0.2">
      <c r="A748" s="33">
        <v>7</v>
      </c>
      <c r="B748" s="38" t="s">
        <v>1148</v>
      </c>
      <c r="C748" s="33"/>
      <c r="D748" s="33"/>
      <c r="E748" s="33"/>
      <c r="F748" s="33"/>
    </row>
    <row r="749" spans="1:6" ht="51" outlineLevel="1" x14ac:dyDescent="0.2">
      <c r="A749" s="33">
        <v>8</v>
      </c>
      <c r="B749" s="38" t="s">
        <v>1149</v>
      </c>
      <c r="C749" s="33"/>
      <c r="D749" s="33"/>
      <c r="E749" s="33"/>
      <c r="F749" s="33"/>
    </row>
    <row r="750" spans="1:6" outlineLevel="1" x14ac:dyDescent="0.2">
      <c r="A750" s="33"/>
      <c r="B750" s="33"/>
      <c r="C750" s="33"/>
      <c r="D750" s="33"/>
      <c r="E750" s="33"/>
      <c r="F750" s="33"/>
    </row>
    <row r="751" spans="1:6" outlineLevel="1" x14ac:dyDescent="0.2">
      <c r="A751" s="133" t="s">
        <v>532</v>
      </c>
      <c r="B751" s="133"/>
      <c r="C751" s="133"/>
      <c r="D751" s="133"/>
      <c r="E751" s="133"/>
      <c r="F751" s="133"/>
    </row>
    <row r="752" spans="1:6" ht="25.5" outlineLevel="1" x14ac:dyDescent="0.2">
      <c r="A752" s="33">
        <v>1</v>
      </c>
      <c r="B752" s="38" t="s">
        <v>2608</v>
      </c>
      <c r="C752" s="33"/>
      <c r="D752" s="33"/>
      <c r="E752" s="33"/>
      <c r="F752" s="33"/>
    </row>
    <row r="753" spans="1:6" ht="25.5" outlineLevel="1" x14ac:dyDescent="0.2">
      <c r="A753" s="33">
        <v>2</v>
      </c>
      <c r="B753" s="38" t="s">
        <v>1150</v>
      </c>
      <c r="C753" s="33"/>
      <c r="D753" s="33"/>
      <c r="E753" s="33"/>
      <c r="F753" s="33"/>
    </row>
    <row r="754" spans="1:6" ht="38.25" outlineLevel="1" x14ac:dyDescent="0.2">
      <c r="A754" s="33">
        <v>3</v>
      </c>
      <c r="B754" s="38" t="s">
        <v>1151</v>
      </c>
      <c r="C754" s="33"/>
      <c r="D754" s="33"/>
      <c r="E754" s="33"/>
      <c r="F754" s="33"/>
    </row>
    <row r="755" spans="1:6" ht="51" outlineLevel="1" x14ac:dyDescent="0.2">
      <c r="A755" s="33">
        <v>4</v>
      </c>
      <c r="B755" s="38" t="s">
        <v>1152</v>
      </c>
      <c r="C755" s="33"/>
      <c r="D755" s="33"/>
      <c r="E755" s="33"/>
      <c r="F755" s="33"/>
    </row>
    <row r="756" spans="1:6" ht="38.25" outlineLevel="1" x14ac:dyDescent="0.2">
      <c r="A756" s="33">
        <v>5</v>
      </c>
      <c r="B756" s="38" t="s">
        <v>1153</v>
      </c>
      <c r="C756" s="33"/>
      <c r="D756" s="33"/>
      <c r="E756" s="33"/>
      <c r="F756" s="33"/>
    </row>
    <row r="757" spans="1:6" ht="25.5" outlineLevel="1" x14ac:dyDescent="0.2">
      <c r="A757" s="33">
        <v>6</v>
      </c>
      <c r="B757" s="38" t="s">
        <v>1154</v>
      </c>
      <c r="C757" s="33"/>
      <c r="D757" s="33"/>
      <c r="E757" s="33"/>
      <c r="F757" s="33"/>
    </row>
    <row r="758" spans="1:6" outlineLevel="1" x14ac:dyDescent="0.2">
      <c r="A758" s="33"/>
      <c r="B758" s="33"/>
      <c r="C758" s="33"/>
      <c r="D758" s="33"/>
      <c r="E758" s="33"/>
      <c r="F758" s="33"/>
    </row>
    <row r="759" spans="1:6" outlineLevel="1" x14ac:dyDescent="0.2">
      <c r="A759" s="133" t="s">
        <v>575</v>
      </c>
      <c r="B759" s="133"/>
      <c r="C759" s="133"/>
      <c r="D759" s="133"/>
      <c r="E759" s="133"/>
      <c r="F759" s="133"/>
    </row>
    <row r="760" spans="1:6" ht="25.5" outlineLevel="1" x14ac:dyDescent="0.2">
      <c r="A760" s="33">
        <v>1</v>
      </c>
      <c r="B760" s="38" t="s">
        <v>2608</v>
      </c>
      <c r="C760" s="33"/>
      <c r="D760" s="33"/>
      <c r="E760" s="33"/>
      <c r="F760" s="33"/>
    </row>
    <row r="761" spans="1:6" ht="38.25" outlineLevel="1" x14ac:dyDescent="0.2">
      <c r="A761" s="33">
        <v>2</v>
      </c>
      <c r="B761" s="38" t="s">
        <v>2609</v>
      </c>
      <c r="C761" s="33"/>
      <c r="D761" s="33"/>
      <c r="E761" s="33"/>
      <c r="F761" s="33"/>
    </row>
    <row r="762" spans="1:6" ht="38.25" outlineLevel="1" x14ac:dyDescent="0.2">
      <c r="A762" s="33">
        <v>3</v>
      </c>
      <c r="B762" s="38" t="s">
        <v>1151</v>
      </c>
      <c r="C762" s="33"/>
      <c r="D762" s="33"/>
      <c r="E762" s="33"/>
      <c r="F762" s="33"/>
    </row>
    <row r="763" spans="1:6" ht="25.5" outlineLevel="1" x14ac:dyDescent="0.2">
      <c r="A763" s="33">
        <v>4</v>
      </c>
      <c r="B763" s="38" t="s">
        <v>1155</v>
      </c>
      <c r="C763" s="33"/>
      <c r="D763" s="33"/>
      <c r="E763" s="33"/>
      <c r="F763" s="33"/>
    </row>
    <row r="764" spans="1:6" ht="38.25" outlineLevel="1" x14ac:dyDescent="0.2">
      <c r="A764" s="33">
        <v>5</v>
      </c>
      <c r="B764" s="38" t="s">
        <v>1153</v>
      </c>
      <c r="C764" s="33"/>
      <c r="D764" s="33"/>
      <c r="E764" s="33"/>
      <c r="F764" s="33"/>
    </row>
    <row r="765" spans="1:6" outlineLevel="1" x14ac:dyDescent="0.2">
      <c r="A765" s="33"/>
      <c r="B765" s="33"/>
      <c r="C765" s="33"/>
      <c r="D765" s="33"/>
      <c r="E765" s="33"/>
      <c r="F765" s="33"/>
    </row>
    <row r="766" spans="1:6" outlineLevel="1" x14ac:dyDescent="0.2">
      <c r="A766" s="133" t="s">
        <v>602</v>
      </c>
      <c r="B766" s="133"/>
      <c r="C766" s="133"/>
      <c r="D766" s="133"/>
      <c r="E766" s="133"/>
      <c r="F766" s="133"/>
    </row>
    <row r="767" spans="1:6" ht="25.5" outlineLevel="1" x14ac:dyDescent="0.2">
      <c r="A767" s="33">
        <v>1</v>
      </c>
      <c r="B767" s="38" t="s">
        <v>2608</v>
      </c>
      <c r="C767" s="33"/>
      <c r="D767" s="33"/>
      <c r="E767" s="33"/>
      <c r="F767" s="33"/>
    </row>
    <row r="768" spans="1:6" ht="38.25" outlineLevel="1" x14ac:dyDescent="0.2">
      <c r="A768" s="33">
        <v>2</v>
      </c>
      <c r="B768" s="38" t="s">
        <v>1746</v>
      </c>
      <c r="C768" s="33"/>
      <c r="D768" s="33"/>
      <c r="E768" s="33"/>
      <c r="F768" s="33"/>
    </row>
    <row r="769" spans="1:6" ht="38.25" outlineLevel="1" x14ac:dyDescent="0.2">
      <c r="A769" s="33">
        <v>3</v>
      </c>
      <c r="B769" s="38" t="s">
        <v>1151</v>
      </c>
      <c r="C769" s="33"/>
      <c r="D769" s="33"/>
      <c r="E769" s="33"/>
      <c r="F769" s="33"/>
    </row>
    <row r="770" spans="1:6" ht="38.25" customHeight="1" outlineLevel="1" x14ac:dyDescent="0.2">
      <c r="A770" s="33">
        <v>4</v>
      </c>
      <c r="B770" s="38" t="s">
        <v>1759</v>
      </c>
      <c r="C770" s="33"/>
      <c r="D770" s="33"/>
      <c r="E770" s="33"/>
      <c r="F770" s="33"/>
    </row>
    <row r="771" spans="1:6" ht="38.25" outlineLevel="1" x14ac:dyDescent="0.2">
      <c r="A771" s="33">
        <v>5</v>
      </c>
      <c r="B771" s="38" t="s">
        <v>1153</v>
      </c>
      <c r="C771" s="33"/>
      <c r="D771" s="33"/>
      <c r="E771" s="33"/>
      <c r="F771" s="33"/>
    </row>
    <row r="772" spans="1:6" outlineLevel="1" x14ac:dyDescent="0.2">
      <c r="A772" s="33"/>
      <c r="B772" s="33"/>
      <c r="C772" s="33"/>
      <c r="D772" s="33"/>
      <c r="E772" s="33"/>
      <c r="F772" s="33"/>
    </row>
    <row r="773" spans="1:6" outlineLevel="1" x14ac:dyDescent="0.2">
      <c r="A773" s="133" t="s">
        <v>556</v>
      </c>
      <c r="B773" s="133"/>
      <c r="C773" s="133"/>
      <c r="D773" s="133"/>
      <c r="E773" s="133"/>
      <c r="F773" s="133"/>
    </row>
    <row r="774" spans="1:6" ht="25.5" outlineLevel="1" x14ac:dyDescent="0.2">
      <c r="A774" s="33">
        <v>1</v>
      </c>
      <c r="B774" s="38" t="s">
        <v>2608</v>
      </c>
      <c r="C774" s="33"/>
      <c r="D774" s="33"/>
      <c r="E774" s="33"/>
      <c r="F774" s="33"/>
    </row>
    <row r="775" spans="1:6" ht="38.25" outlineLevel="1" x14ac:dyDescent="0.2">
      <c r="A775" s="33">
        <v>2</v>
      </c>
      <c r="B775" s="38" t="s">
        <v>1156</v>
      </c>
      <c r="C775" s="33"/>
      <c r="D775" s="33"/>
      <c r="E775" s="33"/>
      <c r="F775" s="33"/>
    </row>
    <row r="776" spans="1:6" ht="25.5" outlineLevel="1" x14ac:dyDescent="0.2">
      <c r="A776" s="33">
        <v>3</v>
      </c>
      <c r="B776" s="38" t="s">
        <v>1745</v>
      </c>
      <c r="C776" s="33"/>
      <c r="D776" s="33"/>
      <c r="E776" s="33"/>
      <c r="F776" s="33"/>
    </row>
    <row r="777" spans="1:6" ht="38.25" outlineLevel="1" x14ac:dyDescent="0.2">
      <c r="A777" s="33">
        <v>4</v>
      </c>
      <c r="B777" s="38" t="s">
        <v>1151</v>
      </c>
      <c r="C777" s="33"/>
      <c r="D777" s="33"/>
      <c r="E777" s="33"/>
      <c r="F777" s="33"/>
    </row>
    <row r="778" spans="1:6" ht="25.5" outlineLevel="1" x14ac:dyDescent="0.2">
      <c r="A778" s="33">
        <v>5</v>
      </c>
      <c r="B778" s="38" t="s">
        <v>1157</v>
      </c>
      <c r="C778" s="33"/>
      <c r="D778" s="33"/>
      <c r="E778" s="33"/>
      <c r="F778" s="33"/>
    </row>
    <row r="779" spans="1:6" ht="38.25" outlineLevel="1" x14ac:dyDescent="0.2">
      <c r="A779" s="33">
        <v>6</v>
      </c>
      <c r="B779" s="38" t="s">
        <v>1153</v>
      </c>
      <c r="C779" s="33"/>
      <c r="D779" s="33"/>
      <c r="E779" s="33"/>
      <c r="F779" s="33"/>
    </row>
    <row r="780" spans="1:6" outlineLevel="1" x14ac:dyDescent="0.2">
      <c r="A780" s="33"/>
      <c r="B780" s="33"/>
      <c r="C780" s="33"/>
      <c r="D780" s="33"/>
      <c r="E780" s="33"/>
      <c r="F780" s="33"/>
    </row>
    <row r="781" spans="1:6" outlineLevel="1" x14ac:dyDescent="0.2">
      <c r="A781" s="133" t="s">
        <v>7</v>
      </c>
      <c r="B781" s="133"/>
      <c r="C781" s="133"/>
      <c r="D781" s="133"/>
      <c r="E781" s="133"/>
      <c r="F781" s="133"/>
    </row>
    <row r="782" spans="1:6" outlineLevel="1" x14ac:dyDescent="0.2">
      <c r="A782" s="33">
        <v>1</v>
      </c>
      <c r="B782" s="38" t="s">
        <v>10</v>
      </c>
      <c r="C782" s="33"/>
      <c r="D782" s="33"/>
      <c r="E782" s="33"/>
      <c r="F782" s="33"/>
    </row>
    <row r="783" spans="1:6" outlineLevel="1" x14ac:dyDescent="0.2">
      <c r="A783" s="33">
        <v>2</v>
      </c>
      <c r="B783" s="38" t="s">
        <v>1158</v>
      </c>
      <c r="C783" s="33"/>
      <c r="D783" s="33"/>
      <c r="E783" s="33"/>
      <c r="F783" s="33"/>
    </row>
    <row r="784" spans="1:6" outlineLevel="1" x14ac:dyDescent="0.2">
      <c r="A784" s="33">
        <v>3</v>
      </c>
      <c r="B784" s="38" t="s">
        <v>1159</v>
      </c>
      <c r="C784" s="33"/>
      <c r="D784" s="33"/>
      <c r="E784" s="33"/>
      <c r="F784" s="33"/>
    </row>
    <row r="785" spans="1:6" ht="25.5" outlineLevel="1" x14ac:dyDescent="0.2">
      <c r="A785" s="33">
        <v>4</v>
      </c>
      <c r="B785" s="38" t="s">
        <v>1160</v>
      </c>
      <c r="C785" s="33"/>
      <c r="D785" s="33"/>
      <c r="E785" s="33"/>
      <c r="F785" s="33"/>
    </row>
    <row r="786" spans="1:6" ht="25.5" outlineLevel="1" x14ac:dyDescent="0.2">
      <c r="A786" s="33">
        <v>5</v>
      </c>
      <c r="B786" s="38" t="s">
        <v>1161</v>
      </c>
      <c r="C786" s="33"/>
      <c r="D786" s="33"/>
      <c r="E786" s="33"/>
      <c r="F786" s="33"/>
    </row>
    <row r="787" spans="1:6" outlineLevel="1" x14ac:dyDescent="0.2">
      <c r="A787" s="33">
        <v>6</v>
      </c>
      <c r="B787" s="38" t="s">
        <v>1162</v>
      </c>
      <c r="C787" s="33"/>
      <c r="D787" s="33"/>
      <c r="E787" s="33"/>
      <c r="F787" s="33"/>
    </row>
    <row r="788" spans="1:6" ht="25.5" outlineLevel="1" x14ac:dyDescent="0.2">
      <c r="A788" s="33">
        <v>7</v>
      </c>
      <c r="B788" s="38" t="s">
        <v>1163</v>
      </c>
      <c r="C788" s="33"/>
      <c r="D788" s="33"/>
      <c r="E788" s="33"/>
      <c r="F788" s="33"/>
    </row>
    <row r="789" spans="1:6" outlineLevel="1" x14ac:dyDescent="0.2">
      <c r="A789" s="33"/>
      <c r="B789" s="33"/>
      <c r="C789" s="33"/>
      <c r="D789" s="33"/>
      <c r="E789" s="33"/>
      <c r="F789" s="33"/>
    </row>
    <row r="790" spans="1:6" outlineLevel="1" x14ac:dyDescent="0.2">
      <c r="A790" s="133" t="s">
        <v>11</v>
      </c>
      <c r="B790" s="133"/>
      <c r="C790" s="133"/>
      <c r="D790" s="133"/>
      <c r="E790" s="133"/>
      <c r="F790" s="133"/>
    </row>
    <row r="791" spans="1:6" ht="25.5" outlineLevel="1" x14ac:dyDescent="0.2">
      <c r="A791" s="33">
        <v>1</v>
      </c>
      <c r="B791" s="38" t="s">
        <v>12</v>
      </c>
      <c r="C791" s="33"/>
      <c r="D791" s="33"/>
      <c r="E791" s="33"/>
      <c r="F791" s="33"/>
    </row>
    <row r="792" spans="1:6" ht="25.5" outlineLevel="1" x14ac:dyDescent="0.2">
      <c r="A792" s="33">
        <v>2</v>
      </c>
      <c r="B792" s="38" t="s">
        <v>1164</v>
      </c>
      <c r="C792" s="33"/>
      <c r="D792" s="33"/>
      <c r="E792" s="33"/>
      <c r="F792" s="33"/>
    </row>
    <row r="793" spans="1:6" outlineLevel="1" x14ac:dyDescent="0.2">
      <c r="A793" s="33">
        <v>3</v>
      </c>
      <c r="B793" s="38" t="s">
        <v>1165</v>
      </c>
      <c r="C793" s="33"/>
      <c r="D793" s="33"/>
      <c r="E793" s="33"/>
      <c r="F793" s="33"/>
    </row>
    <row r="794" spans="1:6" outlineLevel="1" x14ac:dyDescent="0.2">
      <c r="A794" s="33">
        <v>4</v>
      </c>
      <c r="B794" s="38" t="s">
        <v>1166</v>
      </c>
      <c r="C794" s="33"/>
      <c r="D794" s="33"/>
      <c r="E794" s="33"/>
      <c r="F794" s="33"/>
    </row>
    <row r="795" spans="1:6" ht="38.25" outlineLevel="1" x14ac:dyDescent="0.2">
      <c r="A795" s="33">
        <v>5</v>
      </c>
      <c r="B795" s="38" t="s">
        <v>1167</v>
      </c>
      <c r="C795" s="33"/>
      <c r="D795" s="33"/>
      <c r="E795" s="33"/>
      <c r="F795" s="33"/>
    </row>
    <row r="796" spans="1:6" outlineLevel="1" x14ac:dyDescent="0.2">
      <c r="A796" s="33"/>
      <c r="B796" s="33"/>
      <c r="C796" s="33"/>
      <c r="D796" s="33"/>
      <c r="E796" s="33"/>
      <c r="F796" s="33"/>
    </row>
    <row r="797" spans="1:6" outlineLevel="1" x14ac:dyDescent="0.2">
      <c r="A797" s="133" t="s">
        <v>13</v>
      </c>
      <c r="B797" s="133"/>
      <c r="C797" s="133"/>
      <c r="D797" s="133"/>
      <c r="E797" s="133"/>
      <c r="F797" s="133"/>
    </row>
    <row r="798" spans="1:6" ht="25.5" outlineLevel="1" x14ac:dyDescent="0.2">
      <c r="A798" s="33">
        <v>1</v>
      </c>
      <c r="B798" s="38" t="s">
        <v>15</v>
      </c>
      <c r="C798" s="33"/>
      <c r="D798" s="33"/>
      <c r="E798" s="33"/>
      <c r="F798" s="33"/>
    </row>
    <row r="799" spans="1:6" outlineLevel="1" x14ac:dyDescent="0.2">
      <c r="A799" s="33">
        <v>2</v>
      </c>
      <c r="B799" s="38" t="s">
        <v>1168</v>
      </c>
      <c r="C799" s="33"/>
      <c r="D799" s="33"/>
      <c r="E799" s="33"/>
      <c r="F799" s="33"/>
    </row>
    <row r="800" spans="1:6" outlineLevel="1" x14ac:dyDescent="0.2">
      <c r="A800" s="33">
        <v>3</v>
      </c>
      <c r="B800" s="38" t="s">
        <v>1169</v>
      </c>
      <c r="C800" s="33"/>
      <c r="D800" s="33"/>
      <c r="E800" s="33"/>
      <c r="F800" s="33"/>
    </row>
    <row r="801" spans="1:6" ht="25.5" outlineLevel="1" x14ac:dyDescent="0.2">
      <c r="A801" s="33">
        <v>4</v>
      </c>
      <c r="B801" s="38" t="s">
        <v>1170</v>
      </c>
      <c r="C801" s="33"/>
      <c r="D801" s="33"/>
      <c r="E801" s="33"/>
      <c r="F801" s="33"/>
    </row>
    <row r="802" spans="1:6" outlineLevel="1" x14ac:dyDescent="0.2">
      <c r="A802" s="33">
        <v>5</v>
      </c>
      <c r="B802" s="38" t="s">
        <v>1171</v>
      </c>
      <c r="C802" s="33"/>
      <c r="D802" s="33"/>
      <c r="E802" s="33"/>
      <c r="F802" s="33"/>
    </row>
    <row r="803" spans="1:6" ht="25.5" outlineLevel="1" x14ac:dyDescent="0.2">
      <c r="A803" s="33">
        <v>6</v>
      </c>
      <c r="B803" s="38" t="s">
        <v>1172</v>
      </c>
      <c r="C803" s="33"/>
      <c r="D803" s="33"/>
      <c r="E803" s="33"/>
      <c r="F803" s="33"/>
    </row>
    <row r="804" spans="1:6" ht="25.5" outlineLevel="1" x14ac:dyDescent="0.2">
      <c r="A804" s="33">
        <v>7</v>
      </c>
      <c r="B804" s="38" t="s">
        <v>1173</v>
      </c>
      <c r="C804" s="33"/>
      <c r="D804" s="33"/>
      <c r="E804" s="33"/>
      <c r="F804" s="33"/>
    </row>
    <row r="805" spans="1:6" ht="25.5" outlineLevel="1" x14ac:dyDescent="0.2">
      <c r="A805" s="33">
        <v>8</v>
      </c>
      <c r="B805" s="38" t="s">
        <v>1174</v>
      </c>
      <c r="C805" s="33"/>
      <c r="D805" s="33"/>
      <c r="E805" s="33"/>
      <c r="F805" s="33"/>
    </row>
    <row r="806" spans="1:6" outlineLevel="1" x14ac:dyDescent="0.2">
      <c r="A806" s="33"/>
      <c r="B806" s="33"/>
      <c r="C806" s="33"/>
      <c r="D806" s="33"/>
      <c r="E806" s="33"/>
      <c r="F806" s="33"/>
    </row>
    <row r="807" spans="1:6" outlineLevel="1" x14ac:dyDescent="0.2">
      <c r="A807" s="133" t="s">
        <v>16</v>
      </c>
      <c r="B807" s="133"/>
      <c r="C807" s="133"/>
      <c r="D807" s="133"/>
      <c r="E807" s="133"/>
      <c r="F807" s="133"/>
    </row>
    <row r="808" spans="1:6" ht="38.25" outlineLevel="1" x14ac:dyDescent="0.2">
      <c r="A808" s="33">
        <v>1</v>
      </c>
      <c r="B808" s="38" t="s">
        <v>17</v>
      </c>
      <c r="C808" s="33"/>
      <c r="D808" s="33"/>
      <c r="E808" s="33"/>
      <c r="F808" s="33"/>
    </row>
    <row r="809" spans="1:6" ht="25.5" outlineLevel="1" x14ac:dyDescent="0.2">
      <c r="A809" s="33">
        <v>2</v>
      </c>
      <c r="B809" s="38" t="s">
        <v>1175</v>
      </c>
      <c r="C809" s="33"/>
      <c r="D809" s="33"/>
      <c r="E809" s="33"/>
      <c r="F809" s="33"/>
    </row>
    <row r="810" spans="1:6" ht="38.25" outlineLevel="1" x14ac:dyDescent="0.2">
      <c r="A810" s="33">
        <v>3</v>
      </c>
      <c r="B810" s="38" t="s">
        <v>1176</v>
      </c>
      <c r="C810" s="33"/>
      <c r="D810" s="33"/>
      <c r="E810" s="33"/>
      <c r="F810" s="33"/>
    </row>
    <row r="811" spans="1:6" ht="38.25" outlineLevel="1" x14ac:dyDescent="0.2">
      <c r="A811" s="33">
        <v>4</v>
      </c>
      <c r="B811" s="38" t="s">
        <v>1177</v>
      </c>
      <c r="C811" s="33"/>
      <c r="D811" s="33"/>
      <c r="E811" s="33"/>
      <c r="F811" s="33"/>
    </row>
    <row r="812" spans="1:6" ht="25.5" outlineLevel="1" x14ac:dyDescent="0.2">
      <c r="A812" s="33">
        <v>5</v>
      </c>
      <c r="B812" s="38" t="s">
        <v>1178</v>
      </c>
      <c r="C812" s="33"/>
      <c r="D812" s="33"/>
      <c r="E812" s="33"/>
      <c r="F812" s="33"/>
    </row>
    <row r="813" spans="1:6" ht="38.25" outlineLevel="1" x14ac:dyDescent="0.2">
      <c r="A813" s="33">
        <v>6</v>
      </c>
      <c r="B813" s="38" t="s">
        <v>1179</v>
      </c>
      <c r="C813" s="33"/>
      <c r="D813" s="33"/>
      <c r="E813" s="33"/>
      <c r="F813" s="33"/>
    </row>
    <row r="814" spans="1:6" outlineLevel="1" x14ac:dyDescent="0.2">
      <c r="A814" s="33"/>
      <c r="B814" s="33"/>
      <c r="C814" s="33"/>
      <c r="D814" s="33"/>
      <c r="E814" s="33"/>
      <c r="F814" s="33"/>
    </row>
    <row r="815" spans="1:6" outlineLevel="1" x14ac:dyDescent="0.2">
      <c r="A815" s="133" t="s">
        <v>18</v>
      </c>
      <c r="B815" s="133"/>
      <c r="C815" s="133"/>
      <c r="D815" s="133"/>
      <c r="E815" s="133"/>
      <c r="F815" s="133"/>
    </row>
    <row r="816" spans="1:6" ht="38.25" outlineLevel="1" x14ac:dyDescent="0.2">
      <c r="A816" s="33">
        <v>1</v>
      </c>
      <c r="B816" s="38" t="s">
        <v>19</v>
      </c>
      <c r="C816" s="33"/>
      <c r="D816" s="33"/>
      <c r="E816" s="33"/>
      <c r="F816" s="33"/>
    </row>
    <row r="817" spans="1:6" ht="25.5" outlineLevel="1" x14ac:dyDescent="0.2">
      <c r="A817" s="33">
        <v>2</v>
      </c>
      <c r="B817" s="38" t="s">
        <v>1180</v>
      </c>
      <c r="C817" s="33"/>
      <c r="D817" s="33"/>
      <c r="E817" s="33"/>
      <c r="F817" s="33"/>
    </row>
    <row r="818" spans="1:6" ht="38.25" outlineLevel="1" x14ac:dyDescent="0.2">
      <c r="A818" s="33">
        <v>3</v>
      </c>
      <c r="B818" s="38" t="s">
        <v>1181</v>
      </c>
      <c r="C818" s="33"/>
      <c r="D818" s="33"/>
      <c r="E818" s="33"/>
      <c r="F818" s="33"/>
    </row>
    <row r="819" spans="1:6" ht="38.25" outlineLevel="1" x14ac:dyDescent="0.2">
      <c r="A819" s="33">
        <v>4</v>
      </c>
      <c r="B819" s="38" t="s">
        <v>1182</v>
      </c>
      <c r="C819" s="33"/>
      <c r="D819" s="33"/>
      <c r="E819" s="33"/>
      <c r="F819" s="33"/>
    </row>
    <row r="820" spans="1:6" ht="38.25" outlineLevel="1" x14ac:dyDescent="0.2">
      <c r="A820" s="33">
        <v>5</v>
      </c>
      <c r="B820" s="38" t="s">
        <v>1183</v>
      </c>
      <c r="C820" s="33"/>
      <c r="D820" s="33"/>
      <c r="E820" s="33"/>
      <c r="F820" s="33"/>
    </row>
    <row r="821" spans="1:6" outlineLevel="1" x14ac:dyDescent="0.2">
      <c r="A821" s="33"/>
      <c r="B821" s="33"/>
      <c r="C821" s="33"/>
      <c r="D821" s="33"/>
      <c r="E821" s="33"/>
      <c r="F821" s="33"/>
    </row>
    <row r="822" spans="1:6" outlineLevel="1" x14ac:dyDescent="0.2">
      <c r="A822" s="133" t="s">
        <v>20</v>
      </c>
      <c r="B822" s="133"/>
      <c r="C822" s="133"/>
      <c r="D822" s="133"/>
      <c r="E822" s="133"/>
      <c r="F822" s="133"/>
    </row>
    <row r="823" spans="1:6" ht="25.5" outlineLevel="1" x14ac:dyDescent="0.2">
      <c r="A823" s="33">
        <v>1</v>
      </c>
      <c r="B823" s="38" t="s">
        <v>21</v>
      </c>
      <c r="C823" s="33"/>
      <c r="D823" s="33"/>
      <c r="E823" s="33"/>
      <c r="F823" s="33"/>
    </row>
    <row r="824" spans="1:6" ht="38.25" outlineLevel="1" x14ac:dyDescent="0.2">
      <c r="A824" s="33">
        <v>2</v>
      </c>
      <c r="B824" s="38" t="s">
        <v>1184</v>
      </c>
      <c r="C824" s="33"/>
      <c r="D824" s="33"/>
      <c r="E824" s="33"/>
      <c r="F824" s="33"/>
    </row>
    <row r="825" spans="1:6" ht="25.5" outlineLevel="1" x14ac:dyDescent="0.2">
      <c r="A825" s="33">
        <v>3</v>
      </c>
      <c r="B825" s="38" t="s">
        <v>1185</v>
      </c>
      <c r="C825" s="33"/>
      <c r="D825" s="33"/>
      <c r="E825" s="33"/>
      <c r="F825" s="33"/>
    </row>
    <row r="826" spans="1:6" outlineLevel="1" x14ac:dyDescent="0.2">
      <c r="A826" s="33">
        <v>4</v>
      </c>
      <c r="B826" s="38" t="s">
        <v>1186</v>
      </c>
      <c r="C826" s="33"/>
      <c r="D826" s="33"/>
      <c r="E826" s="33"/>
      <c r="F826" s="33"/>
    </row>
    <row r="827" spans="1:6" ht="25.5" outlineLevel="1" x14ac:dyDescent="0.2">
      <c r="A827" s="33">
        <v>5</v>
      </c>
      <c r="B827" s="38" t="s">
        <v>1187</v>
      </c>
      <c r="C827" s="33"/>
      <c r="D827" s="33"/>
      <c r="E827" s="33"/>
      <c r="F827" s="33"/>
    </row>
    <row r="828" spans="1:6" ht="25.5" outlineLevel="1" x14ac:dyDescent="0.2">
      <c r="A828" s="33">
        <v>6</v>
      </c>
      <c r="B828" s="38" t="s">
        <v>1188</v>
      </c>
      <c r="C828" s="33"/>
      <c r="D828" s="33"/>
      <c r="E828" s="33"/>
      <c r="F828" s="33"/>
    </row>
    <row r="829" spans="1:6" outlineLevel="1" x14ac:dyDescent="0.2">
      <c r="A829" s="33">
        <v>7</v>
      </c>
      <c r="B829" s="38" t="s">
        <v>1189</v>
      </c>
      <c r="C829" s="33"/>
      <c r="D829" s="33"/>
      <c r="E829" s="33"/>
      <c r="F829" s="33"/>
    </row>
    <row r="830" spans="1:6" ht="25.5" outlineLevel="1" x14ac:dyDescent="0.2">
      <c r="A830" s="33">
        <v>8</v>
      </c>
      <c r="B830" s="38" t="s">
        <v>1190</v>
      </c>
      <c r="C830" s="33"/>
      <c r="D830" s="33"/>
      <c r="E830" s="33"/>
      <c r="F830" s="33"/>
    </row>
    <row r="831" spans="1:6" outlineLevel="1" x14ac:dyDescent="0.2">
      <c r="A831" s="33"/>
      <c r="B831" s="33"/>
      <c r="C831" s="33"/>
      <c r="D831" s="33"/>
      <c r="E831" s="33"/>
      <c r="F831" s="33"/>
    </row>
    <row r="832" spans="1:6" outlineLevel="1" x14ac:dyDescent="0.2">
      <c r="A832" s="133" t="s">
        <v>23</v>
      </c>
      <c r="B832" s="133"/>
      <c r="C832" s="133"/>
      <c r="D832" s="133"/>
      <c r="E832" s="133"/>
      <c r="F832" s="133"/>
    </row>
    <row r="833" spans="1:6" ht="25.5" outlineLevel="1" x14ac:dyDescent="0.2">
      <c r="A833" s="33">
        <v>1</v>
      </c>
      <c r="B833" s="38" t="s">
        <v>25</v>
      </c>
      <c r="C833" s="33"/>
      <c r="D833" s="33"/>
      <c r="E833" s="33"/>
      <c r="F833" s="33"/>
    </row>
    <row r="834" spans="1:6" ht="25.5" outlineLevel="1" x14ac:dyDescent="0.2">
      <c r="A834" s="33">
        <v>2</v>
      </c>
      <c r="B834" s="38" t="s">
        <v>1191</v>
      </c>
      <c r="C834" s="33"/>
      <c r="D834" s="33"/>
      <c r="E834" s="33"/>
      <c r="F834" s="33"/>
    </row>
    <row r="835" spans="1:6" outlineLevel="1" x14ac:dyDescent="0.2">
      <c r="A835" s="33">
        <v>3</v>
      </c>
      <c r="B835" s="38" t="s">
        <v>2610</v>
      </c>
      <c r="C835" s="33"/>
      <c r="D835" s="33"/>
      <c r="E835" s="33"/>
      <c r="F835" s="33"/>
    </row>
    <row r="836" spans="1:6" ht="51" outlineLevel="1" x14ac:dyDescent="0.2">
      <c r="A836" s="33">
        <v>4</v>
      </c>
      <c r="B836" s="38" t="s">
        <v>1192</v>
      </c>
      <c r="C836" s="33"/>
      <c r="D836" s="33"/>
      <c r="E836" s="33"/>
      <c r="F836" s="33"/>
    </row>
    <row r="837" spans="1:6" ht="38.25" outlineLevel="1" x14ac:dyDescent="0.2">
      <c r="A837" s="33">
        <v>5</v>
      </c>
      <c r="B837" s="38" t="s">
        <v>1193</v>
      </c>
      <c r="C837" s="33"/>
      <c r="D837" s="33"/>
      <c r="E837" s="33"/>
      <c r="F837" s="33"/>
    </row>
    <row r="838" spans="1:6" ht="38.25" outlineLevel="1" x14ac:dyDescent="0.2">
      <c r="A838" s="33">
        <v>6</v>
      </c>
      <c r="B838" s="38" t="s">
        <v>1194</v>
      </c>
      <c r="C838" s="33"/>
      <c r="D838" s="33"/>
      <c r="E838" s="33"/>
      <c r="F838" s="33"/>
    </row>
    <row r="839" spans="1:6" ht="25.5" outlineLevel="1" x14ac:dyDescent="0.2">
      <c r="A839" s="33">
        <v>7</v>
      </c>
      <c r="B839" s="38" t="s">
        <v>1195</v>
      </c>
      <c r="C839" s="33"/>
      <c r="D839" s="33"/>
      <c r="E839" s="33"/>
      <c r="F839" s="33"/>
    </row>
    <row r="840" spans="1:6" outlineLevel="1" x14ac:dyDescent="0.2">
      <c r="A840" s="33"/>
      <c r="B840" s="33"/>
      <c r="C840" s="33"/>
      <c r="D840" s="33"/>
      <c r="E840" s="33"/>
      <c r="F840" s="33"/>
    </row>
    <row r="841" spans="1:6" outlineLevel="1" x14ac:dyDescent="0.2">
      <c r="A841" s="133" t="s">
        <v>26</v>
      </c>
      <c r="B841" s="133"/>
      <c r="C841" s="133"/>
      <c r="D841" s="133"/>
      <c r="E841" s="133"/>
      <c r="F841" s="133"/>
    </row>
    <row r="842" spans="1:6" outlineLevel="1" x14ac:dyDescent="0.2">
      <c r="A842" s="33">
        <v>1</v>
      </c>
      <c r="B842" s="38" t="s">
        <v>2611</v>
      </c>
      <c r="C842" s="33"/>
      <c r="D842" s="33"/>
      <c r="E842" s="33"/>
      <c r="F842" s="33"/>
    </row>
    <row r="843" spans="1:6" ht="51" customHeight="1" outlineLevel="1" x14ac:dyDescent="0.2">
      <c r="A843" s="33">
        <v>2</v>
      </c>
      <c r="B843" s="38" t="s">
        <v>2612</v>
      </c>
      <c r="C843" s="33"/>
      <c r="D843" s="33"/>
      <c r="E843" s="33"/>
      <c r="F843" s="33"/>
    </row>
    <row r="844" spans="1:6" ht="38.25" outlineLevel="1" x14ac:dyDescent="0.2">
      <c r="A844" s="33">
        <v>3</v>
      </c>
      <c r="B844" s="38" t="s">
        <v>1196</v>
      </c>
      <c r="C844" s="33"/>
      <c r="D844" s="33"/>
      <c r="E844" s="33"/>
      <c r="F844" s="33"/>
    </row>
    <row r="845" spans="1:6" ht="25.5" outlineLevel="1" x14ac:dyDescent="0.2">
      <c r="A845" s="33">
        <v>4</v>
      </c>
      <c r="B845" s="38" t="s">
        <v>1197</v>
      </c>
      <c r="C845" s="33"/>
      <c r="D845" s="33"/>
      <c r="E845" s="33"/>
      <c r="F845" s="33"/>
    </row>
    <row r="846" spans="1:6" ht="25.5" outlineLevel="1" x14ac:dyDescent="0.2">
      <c r="A846" s="33">
        <v>5</v>
      </c>
      <c r="B846" s="38" t="s">
        <v>1198</v>
      </c>
      <c r="C846" s="33"/>
      <c r="D846" s="33"/>
      <c r="E846" s="33"/>
      <c r="F846" s="33"/>
    </row>
    <row r="847" spans="1:6" outlineLevel="1" x14ac:dyDescent="0.2">
      <c r="A847" s="33"/>
      <c r="B847" s="33"/>
      <c r="C847" s="33"/>
      <c r="D847" s="33"/>
      <c r="E847" s="33"/>
      <c r="F847" s="33"/>
    </row>
    <row r="848" spans="1:6" outlineLevel="1" x14ac:dyDescent="0.2">
      <c r="A848" s="133" t="s">
        <v>29</v>
      </c>
      <c r="B848" s="133"/>
      <c r="C848" s="133"/>
      <c r="D848" s="133"/>
      <c r="E848" s="133"/>
      <c r="F848" s="133"/>
    </row>
    <row r="849" spans="1:6" outlineLevel="1" x14ac:dyDescent="0.2">
      <c r="A849" s="33">
        <v>1</v>
      </c>
      <c r="B849" s="38" t="s">
        <v>31</v>
      </c>
      <c r="C849" s="33"/>
      <c r="D849" s="33"/>
      <c r="E849" s="33"/>
      <c r="F849" s="33"/>
    </row>
    <row r="850" spans="1:6" ht="25.5" outlineLevel="1" x14ac:dyDescent="0.2">
      <c r="A850" s="33">
        <v>2</v>
      </c>
      <c r="B850" s="38" t="s">
        <v>1199</v>
      </c>
      <c r="C850" s="33"/>
      <c r="D850" s="33"/>
      <c r="E850" s="33"/>
      <c r="F850" s="33"/>
    </row>
    <row r="851" spans="1:6" ht="25.5" outlineLevel="1" x14ac:dyDescent="0.2">
      <c r="A851" s="33">
        <v>3</v>
      </c>
      <c r="B851" s="38" t="s">
        <v>1200</v>
      </c>
      <c r="C851" s="33"/>
      <c r="D851" s="33"/>
      <c r="E851" s="33"/>
      <c r="F851" s="33"/>
    </row>
    <row r="852" spans="1:6" ht="25.5" outlineLevel="1" x14ac:dyDescent="0.2">
      <c r="A852" s="33">
        <v>4</v>
      </c>
      <c r="B852" s="38" t="s">
        <v>1201</v>
      </c>
      <c r="C852" s="33"/>
      <c r="D852" s="33"/>
      <c r="E852" s="33"/>
      <c r="F852" s="33"/>
    </row>
    <row r="853" spans="1:6" outlineLevel="1" x14ac:dyDescent="0.2">
      <c r="A853" s="33">
        <v>5</v>
      </c>
      <c r="B853" s="38" t="s">
        <v>1202</v>
      </c>
      <c r="C853" s="33"/>
      <c r="D853" s="33"/>
      <c r="E853" s="33"/>
      <c r="F853" s="33"/>
    </row>
    <row r="854" spans="1:6" ht="25.5" outlineLevel="1" x14ac:dyDescent="0.2">
      <c r="A854" s="33">
        <v>6</v>
      </c>
      <c r="B854" s="38" t="s">
        <v>1203</v>
      </c>
      <c r="C854" s="33"/>
      <c r="D854" s="33"/>
      <c r="E854" s="33"/>
      <c r="F854" s="33"/>
    </row>
    <row r="855" spans="1:6" ht="25.5" outlineLevel="1" x14ac:dyDescent="0.2">
      <c r="A855" s="33">
        <v>7</v>
      </c>
      <c r="B855" s="38" t="s">
        <v>1204</v>
      </c>
      <c r="C855" s="33"/>
      <c r="D855" s="33"/>
      <c r="E855" s="33"/>
      <c r="F855" s="33"/>
    </row>
    <row r="856" spans="1:6" ht="25.5" outlineLevel="1" x14ac:dyDescent="0.2">
      <c r="A856" s="33">
        <v>8</v>
      </c>
      <c r="B856" s="38" t="s">
        <v>1205</v>
      </c>
      <c r="C856" s="33"/>
      <c r="D856" s="33"/>
      <c r="E856" s="33"/>
      <c r="F856" s="33"/>
    </row>
    <row r="857" spans="1:6" outlineLevel="1" x14ac:dyDescent="0.2">
      <c r="A857" s="33"/>
      <c r="B857" s="33"/>
      <c r="C857" s="33"/>
      <c r="D857" s="33"/>
      <c r="E857" s="33"/>
      <c r="F857" s="33"/>
    </row>
    <row r="858" spans="1:6" outlineLevel="1" x14ac:dyDescent="0.2">
      <c r="A858" s="133" t="s">
        <v>32</v>
      </c>
      <c r="B858" s="133"/>
      <c r="C858" s="133"/>
      <c r="D858" s="133"/>
      <c r="E858" s="133"/>
      <c r="F858" s="133"/>
    </row>
    <row r="859" spans="1:6" outlineLevel="1" x14ac:dyDescent="0.2">
      <c r="A859" s="33">
        <v>1</v>
      </c>
      <c r="B859" s="38" t="s">
        <v>33</v>
      </c>
      <c r="C859" s="33"/>
      <c r="D859" s="33"/>
      <c r="E859" s="33"/>
      <c r="F859" s="33"/>
    </row>
    <row r="860" spans="1:6" ht="25.5" outlineLevel="1" x14ac:dyDescent="0.2">
      <c r="A860" s="33">
        <v>2</v>
      </c>
      <c r="B860" s="38" t="s">
        <v>1199</v>
      </c>
      <c r="C860" s="33"/>
      <c r="D860" s="33"/>
      <c r="E860" s="33"/>
      <c r="F860" s="33"/>
    </row>
    <row r="861" spans="1:6" ht="25.5" outlineLevel="1" x14ac:dyDescent="0.2">
      <c r="A861" s="33">
        <v>3</v>
      </c>
      <c r="B861" s="38" t="s">
        <v>1200</v>
      </c>
      <c r="C861" s="33"/>
      <c r="D861" s="33"/>
      <c r="E861" s="33"/>
      <c r="F861" s="33"/>
    </row>
    <row r="862" spans="1:6" ht="25.5" outlineLevel="1" x14ac:dyDescent="0.2">
      <c r="A862" s="33">
        <v>4</v>
      </c>
      <c r="B862" s="38" t="s">
        <v>1201</v>
      </c>
      <c r="C862" s="33"/>
      <c r="D862" s="33"/>
      <c r="E862" s="33"/>
      <c r="F862" s="33"/>
    </row>
    <row r="863" spans="1:6" outlineLevel="1" x14ac:dyDescent="0.2">
      <c r="A863" s="33">
        <v>5</v>
      </c>
      <c r="B863" s="38" t="s">
        <v>1202</v>
      </c>
      <c r="C863" s="33"/>
      <c r="D863" s="33"/>
      <c r="E863" s="33"/>
      <c r="F863" s="33"/>
    </row>
    <row r="864" spans="1:6" ht="25.5" outlineLevel="1" x14ac:dyDescent="0.2">
      <c r="A864" s="33">
        <v>6</v>
      </c>
      <c r="B864" s="38" t="s">
        <v>1203</v>
      </c>
      <c r="C864" s="33"/>
      <c r="D864" s="33"/>
      <c r="E864" s="33"/>
      <c r="F864" s="33"/>
    </row>
    <row r="865" spans="1:6" ht="25.5" outlineLevel="1" x14ac:dyDescent="0.2">
      <c r="A865" s="33">
        <v>7</v>
      </c>
      <c r="B865" s="38" t="s">
        <v>1204</v>
      </c>
      <c r="C865" s="33"/>
      <c r="D865" s="33"/>
      <c r="E865" s="33"/>
      <c r="F865" s="33"/>
    </row>
    <row r="866" spans="1:6" ht="25.5" outlineLevel="1" x14ac:dyDescent="0.2">
      <c r="A866" s="33">
        <v>8</v>
      </c>
      <c r="B866" s="38" t="s">
        <v>1205</v>
      </c>
      <c r="C866" s="33"/>
      <c r="D866" s="33"/>
      <c r="E866" s="33"/>
      <c r="F866" s="33"/>
    </row>
    <row r="867" spans="1:6" outlineLevel="1" x14ac:dyDescent="0.2">
      <c r="A867" s="33"/>
      <c r="B867" s="33"/>
      <c r="C867" s="33"/>
      <c r="D867" s="33"/>
      <c r="E867" s="33"/>
      <c r="F867" s="33"/>
    </row>
    <row r="868" spans="1:6" outlineLevel="1" x14ac:dyDescent="0.2">
      <c r="A868" s="133" t="s">
        <v>34</v>
      </c>
      <c r="B868" s="133"/>
      <c r="C868" s="133"/>
      <c r="D868" s="133"/>
      <c r="E868" s="133"/>
      <c r="F868" s="133"/>
    </row>
    <row r="869" spans="1:6" outlineLevel="1" x14ac:dyDescent="0.2">
      <c r="A869" s="33">
        <v>1</v>
      </c>
      <c r="B869" s="38" t="s">
        <v>36</v>
      </c>
      <c r="C869" s="33"/>
      <c r="D869" s="33"/>
      <c r="E869" s="33"/>
      <c r="F869" s="33"/>
    </row>
    <row r="870" spans="1:6" ht="38.25" outlineLevel="1" x14ac:dyDescent="0.2">
      <c r="A870" s="33">
        <v>2</v>
      </c>
      <c r="B870" s="38" t="s">
        <v>1206</v>
      </c>
      <c r="C870" s="33"/>
      <c r="D870" s="33"/>
      <c r="E870" s="33"/>
      <c r="F870" s="33"/>
    </row>
    <row r="871" spans="1:6" ht="25.5" outlineLevel="1" x14ac:dyDescent="0.2">
      <c r="A871" s="33">
        <v>3</v>
      </c>
      <c r="B871" s="38" t="s">
        <v>1207</v>
      </c>
      <c r="C871" s="33"/>
      <c r="D871" s="33"/>
      <c r="E871" s="33"/>
      <c r="F871" s="33"/>
    </row>
    <row r="872" spans="1:6" ht="38.25" outlineLevel="1" x14ac:dyDescent="0.2">
      <c r="A872" s="33">
        <v>4</v>
      </c>
      <c r="B872" s="38" t="s">
        <v>1208</v>
      </c>
      <c r="C872" s="33"/>
      <c r="D872" s="33"/>
      <c r="E872" s="33"/>
      <c r="F872" s="33"/>
    </row>
    <row r="873" spans="1:6" ht="38.25" outlineLevel="1" x14ac:dyDescent="0.2">
      <c r="A873" s="33">
        <v>5</v>
      </c>
      <c r="B873" s="38" t="s">
        <v>1209</v>
      </c>
      <c r="C873" s="33"/>
      <c r="D873" s="33"/>
      <c r="E873" s="33"/>
      <c r="F873" s="33"/>
    </row>
    <row r="874" spans="1:6" ht="25.5" outlineLevel="1" x14ac:dyDescent="0.2">
      <c r="A874" s="33">
        <v>6</v>
      </c>
      <c r="B874" s="38" t="s">
        <v>1210</v>
      </c>
      <c r="C874" s="33"/>
      <c r="D874" s="33"/>
      <c r="E874" s="33"/>
      <c r="F874" s="33"/>
    </row>
    <row r="875" spans="1:6" ht="25.5" outlineLevel="1" x14ac:dyDescent="0.2">
      <c r="A875" s="33">
        <v>7</v>
      </c>
      <c r="B875" s="38" t="s">
        <v>1211</v>
      </c>
      <c r="C875" s="33"/>
      <c r="D875" s="33"/>
      <c r="E875" s="33"/>
      <c r="F875" s="33"/>
    </row>
    <row r="876" spans="1:6" ht="38.25" outlineLevel="1" x14ac:dyDescent="0.2">
      <c r="A876" s="33">
        <v>8</v>
      </c>
      <c r="B876" s="38" t="s">
        <v>1212</v>
      </c>
      <c r="C876" s="33"/>
      <c r="D876" s="33"/>
      <c r="E876" s="33"/>
      <c r="F876" s="33"/>
    </row>
    <row r="877" spans="1:6" outlineLevel="1" x14ac:dyDescent="0.2">
      <c r="A877" s="33">
        <v>9</v>
      </c>
      <c r="B877" s="38" t="s">
        <v>1213</v>
      </c>
      <c r="C877" s="33"/>
      <c r="D877" s="33"/>
      <c r="E877" s="33"/>
      <c r="F877" s="33"/>
    </row>
    <row r="878" spans="1:6" outlineLevel="1" x14ac:dyDescent="0.2">
      <c r="A878" s="33"/>
      <c r="B878" s="33"/>
      <c r="C878" s="33"/>
      <c r="D878" s="33"/>
      <c r="E878" s="33"/>
      <c r="F878" s="33"/>
    </row>
    <row r="879" spans="1:6" outlineLevel="1" x14ac:dyDescent="0.2">
      <c r="A879" s="133" t="s">
        <v>37</v>
      </c>
      <c r="B879" s="133"/>
      <c r="C879" s="133"/>
      <c r="D879" s="133"/>
      <c r="E879" s="133"/>
      <c r="F879" s="133"/>
    </row>
    <row r="880" spans="1:6" ht="25.5" outlineLevel="1" x14ac:dyDescent="0.2">
      <c r="A880" s="33">
        <v>1</v>
      </c>
      <c r="B880" s="38" t="s">
        <v>38</v>
      </c>
      <c r="C880" s="33"/>
      <c r="D880" s="33"/>
      <c r="E880" s="33"/>
      <c r="F880" s="33"/>
    </row>
    <row r="881" spans="1:6" ht="38.25" outlineLevel="1" x14ac:dyDescent="0.2">
      <c r="A881" s="33">
        <v>2</v>
      </c>
      <c r="B881" s="38" t="s">
        <v>1214</v>
      </c>
      <c r="C881" s="33"/>
      <c r="D881" s="33"/>
      <c r="E881" s="33"/>
      <c r="F881" s="33"/>
    </row>
    <row r="882" spans="1:6" ht="25.5" outlineLevel="1" x14ac:dyDescent="0.2">
      <c r="A882" s="33">
        <v>3</v>
      </c>
      <c r="B882" s="38" t="s">
        <v>1215</v>
      </c>
      <c r="C882" s="33"/>
      <c r="D882" s="33"/>
      <c r="E882" s="33"/>
      <c r="F882" s="33"/>
    </row>
    <row r="883" spans="1:6" ht="25.5" outlineLevel="1" x14ac:dyDescent="0.2">
      <c r="A883" s="33">
        <v>4</v>
      </c>
      <c r="B883" s="38" t="s">
        <v>1216</v>
      </c>
      <c r="C883" s="33"/>
      <c r="D883" s="33"/>
      <c r="E883" s="33"/>
      <c r="F883" s="33"/>
    </row>
    <row r="884" spans="1:6" ht="25.5" outlineLevel="1" x14ac:dyDescent="0.2">
      <c r="A884" s="33">
        <v>5</v>
      </c>
      <c r="B884" s="38" t="s">
        <v>1217</v>
      </c>
      <c r="C884" s="33"/>
      <c r="D884" s="33"/>
      <c r="E884" s="33"/>
      <c r="F884" s="33"/>
    </row>
    <row r="885" spans="1:6" ht="25.5" outlineLevel="1" x14ac:dyDescent="0.2">
      <c r="A885" s="33">
        <v>6</v>
      </c>
      <c r="B885" s="38" t="s">
        <v>1218</v>
      </c>
      <c r="C885" s="33"/>
      <c r="D885" s="33"/>
      <c r="E885" s="33"/>
      <c r="F885" s="33"/>
    </row>
    <row r="886" spans="1:6" ht="38.25" outlineLevel="1" x14ac:dyDescent="0.2">
      <c r="A886" s="33">
        <v>7</v>
      </c>
      <c r="B886" s="38" t="s">
        <v>1219</v>
      </c>
      <c r="C886" s="33"/>
      <c r="D886" s="33"/>
      <c r="E886" s="33"/>
      <c r="F886" s="33"/>
    </row>
    <row r="887" spans="1:6" outlineLevel="1" x14ac:dyDescent="0.2">
      <c r="A887" s="33"/>
      <c r="B887" s="33"/>
      <c r="C887" s="33"/>
      <c r="D887" s="33"/>
      <c r="E887" s="33"/>
      <c r="F887" s="33"/>
    </row>
    <row r="888" spans="1:6" outlineLevel="1" x14ac:dyDescent="0.2">
      <c r="A888" s="133" t="s">
        <v>39</v>
      </c>
      <c r="B888" s="133"/>
      <c r="C888" s="133"/>
      <c r="D888" s="133"/>
      <c r="E888" s="133"/>
      <c r="F888" s="133"/>
    </row>
    <row r="889" spans="1:6" ht="25.5" outlineLevel="1" x14ac:dyDescent="0.2">
      <c r="A889" s="33">
        <v>1</v>
      </c>
      <c r="B889" s="38" t="s">
        <v>40</v>
      </c>
      <c r="C889" s="33"/>
      <c r="D889" s="33"/>
      <c r="E889" s="33"/>
      <c r="F889" s="33"/>
    </row>
    <row r="890" spans="1:6" ht="38.25" outlineLevel="1" x14ac:dyDescent="0.2">
      <c r="A890" s="33">
        <v>2</v>
      </c>
      <c r="B890" s="38" t="s">
        <v>1214</v>
      </c>
      <c r="C890" s="33"/>
      <c r="D890" s="33"/>
      <c r="E890" s="33"/>
      <c r="F890" s="33"/>
    </row>
    <row r="891" spans="1:6" ht="25.5" outlineLevel="1" x14ac:dyDescent="0.2">
      <c r="A891" s="33">
        <v>3</v>
      </c>
      <c r="B891" s="38" t="s">
        <v>1215</v>
      </c>
      <c r="C891" s="33"/>
      <c r="D891" s="33"/>
      <c r="E891" s="33"/>
      <c r="F891" s="33"/>
    </row>
    <row r="892" spans="1:6" ht="25.5" outlineLevel="1" x14ac:dyDescent="0.2">
      <c r="A892" s="33">
        <v>4</v>
      </c>
      <c r="B892" s="38" t="s">
        <v>1216</v>
      </c>
      <c r="C892" s="33"/>
      <c r="D892" s="33"/>
      <c r="E892" s="33"/>
      <c r="F892" s="33"/>
    </row>
    <row r="893" spans="1:6" ht="25.5" outlineLevel="1" x14ac:dyDescent="0.2">
      <c r="A893" s="33">
        <v>5</v>
      </c>
      <c r="B893" s="38" t="s">
        <v>1217</v>
      </c>
      <c r="C893" s="33"/>
      <c r="D893" s="33"/>
      <c r="E893" s="33"/>
      <c r="F893" s="33"/>
    </row>
    <row r="894" spans="1:6" ht="25.5" outlineLevel="1" x14ac:dyDescent="0.2">
      <c r="A894" s="33">
        <v>6</v>
      </c>
      <c r="B894" s="38" t="s">
        <v>1218</v>
      </c>
      <c r="C894" s="33"/>
      <c r="D894" s="33"/>
      <c r="E894" s="33"/>
      <c r="F894" s="33"/>
    </row>
    <row r="895" spans="1:6" ht="38.25" outlineLevel="1" x14ac:dyDescent="0.2">
      <c r="A895" s="33">
        <v>7</v>
      </c>
      <c r="B895" s="38" t="s">
        <v>1219</v>
      </c>
      <c r="C895" s="33"/>
      <c r="D895" s="33"/>
      <c r="E895" s="33"/>
      <c r="F895" s="33"/>
    </row>
    <row r="896" spans="1:6" outlineLevel="1" x14ac:dyDescent="0.2">
      <c r="A896" s="33"/>
      <c r="B896" s="33"/>
      <c r="C896" s="33"/>
      <c r="D896" s="33"/>
      <c r="E896" s="33"/>
      <c r="F896" s="33"/>
    </row>
    <row r="897" spans="1:6" outlineLevel="1" x14ac:dyDescent="0.2">
      <c r="A897" s="133" t="s">
        <v>43</v>
      </c>
      <c r="B897" s="133"/>
      <c r="C897" s="133"/>
      <c r="D897" s="133"/>
      <c r="E897" s="133"/>
      <c r="F897" s="133"/>
    </row>
    <row r="898" spans="1:6" ht="25.5" outlineLevel="1" x14ac:dyDescent="0.2">
      <c r="A898" s="33">
        <v>1</v>
      </c>
      <c r="B898" s="38" t="s">
        <v>45</v>
      </c>
      <c r="C898" s="33"/>
      <c r="D898" s="33"/>
      <c r="E898" s="33"/>
      <c r="F898" s="33"/>
    </row>
    <row r="899" spans="1:6" outlineLevel="1" x14ac:dyDescent="0.2">
      <c r="A899" s="33">
        <v>2</v>
      </c>
      <c r="B899" s="38" t="s">
        <v>1220</v>
      </c>
      <c r="C899" s="33"/>
      <c r="D899" s="33"/>
      <c r="E899" s="33"/>
      <c r="F899" s="33"/>
    </row>
    <row r="900" spans="1:6" ht="25.5" outlineLevel="1" x14ac:dyDescent="0.2">
      <c r="A900" s="33">
        <v>3</v>
      </c>
      <c r="B900" s="38" t="s">
        <v>1221</v>
      </c>
      <c r="C900" s="33"/>
      <c r="D900" s="33"/>
      <c r="E900" s="33"/>
      <c r="F900" s="33"/>
    </row>
    <row r="901" spans="1:6" outlineLevel="1" x14ac:dyDescent="0.2">
      <c r="A901" s="33">
        <v>4</v>
      </c>
      <c r="B901" s="38" t="s">
        <v>1222</v>
      </c>
      <c r="C901" s="33"/>
      <c r="D901" s="33"/>
      <c r="E901" s="33"/>
      <c r="F901" s="33"/>
    </row>
    <row r="902" spans="1:6" ht="25.5" outlineLevel="1" x14ac:dyDescent="0.2">
      <c r="A902" s="33">
        <v>5</v>
      </c>
      <c r="B902" s="38" t="s">
        <v>1223</v>
      </c>
      <c r="C902" s="33"/>
      <c r="D902" s="33"/>
      <c r="E902" s="33"/>
      <c r="F902" s="33"/>
    </row>
    <row r="903" spans="1:6" outlineLevel="1" x14ac:dyDescent="0.2">
      <c r="A903" s="33"/>
      <c r="B903" s="33"/>
      <c r="C903" s="33"/>
      <c r="D903" s="33"/>
      <c r="E903" s="33"/>
      <c r="F903" s="33"/>
    </row>
    <row r="904" spans="1:6" outlineLevel="1" x14ac:dyDescent="0.2">
      <c r="A904" s="133" t="s">
        <v>46</v>
      </c>
      <c r="B904" s="133"/>
      <c r="C904" s="133"/>
      <c r="D904" s="133"/>
      <c r="E904" s="133"/>
      <c r="F904" s="133"/>
    </row>
    <row r="905" spans="1:6" ht="25.5" outlineLevel="1" x14ac:dyDescent="0.2">
      <c r="A905" s="33">
        <v>1</v>
      </c>
      <c r="B905" s="38" t="s">
        <v>47</v>
      </c>
      <c r="C905" s="33"/>
      <c r="D905" s="33"/>
      <c r="E905" s="33"/>
      <c r="F905" s="33"/>
    </row>
    <row r="906" spans="1:6" outlineLevel="1" x14ac:dyDescent="0.2">
      <c r="A906" s="33">
        <v>2</v>
      </c>
      <c r="B906" s="38" t="s">
        <v>1224</v>
      </c>
      <c r="C906" s="33"/>
      <c r="D906" s="33"/>
      <c r="E906" s="33"/>
      <c r="F906" s="33"/>
    </row>
    <row r="907" spans="1:6" ht="25.5" outlineLevel="1" x14ac:dyDescent="0.2">
      <c r="A907" s="33">
        <v>3</v>
      </c>
      <c r="B907" s="38" t="s">
        <v>1225</v>
      </c>
      <c r="C907" s="33"/>
      <c r="D907" s="33"/>
      <c r="E907" s="33"/>
      <c r="F907" s="33"/>
    </row>
    <row r="908" spans="1:6" ht="25.5" outlineLevel="1" x14ac:dyDescent="0.2">
      <c r="A908" s="33">
        <v>4</v>
      </c>
      <c r="B908" s="38" t="s">
        <v>1226</v>
      </c>
      <c r="C908" s="33"/>
      <c r="D908" s="33"/>
      <c r="E908" s="33"/>
      <c r="F908" s="33"/>
    </row>
    <row r="909" spans="1:6" outlineLevel="1" x14ac:dyDescent="0.2">
      <c r="A909" s="33">
        <v>5</v>
      </c>
      <c r="B909" s="38" t="s">
        <v>1227</v>
      </c>
      <c r="C909" s="33"/>
      <c r="D909" s="33"/>
      <c r="E909" s="33"/>
      <c r="F909" s="33"/>
    </row>
    <row r="910" spans="1:6" outlineLevel="1" x14ac:dyDescent="0.2">
      <c r="A910" s="33"/>
      <c r="B910" s="33"/>
      <c r="C910" s="33"/>
      <c r="D910" s="33"/>
      <c r="E910" s="33"/>
      <c r="F910" s="33"/>
    </row>
    <row r="911" spans="1:6" outlineLevel="1" x14ac:dyDescent="0.2">
      <c r="A911" s="133" t="s">
        <v>48</v>
      </c>
      <c r="B911" s="133"/>
      <c r="C911" s="133"/>
      <c r="D911" s="133"/>
      <c r="E911" s="133"/>
      <c r="F911" s="133"/>
    </row>
    <row r="912" spans="1:6" ht="25.5" outlineLevel="1" x14ac:dyDescent="0.2">
      <c r="A912" s="33">
        <v>1</v>
      </c>
      <c r="B912" s="38" t="s">
        <v>49</v>
      </c>
      <c r="C912" s="33"/>
      <c r="D912" s="33"/>
      <c r="E912" s="33"/>
      <c r="F912" s="33"/>
    </row>
    <row r="913" spans="1:6" outlineLevel="1" x14ac:dyDescent="0.2">
      <c r="A913" s="33">
        <v>2</v>
      </c>
      <c r="B913" s="38" t="s">
        <v>1228</v>
      </c>
      <c r="C913" s="33"/>
      <c r="D913" s="33"/>
      <c r="E913" s="33"/>
      <c r="F913" s="33"/>
    </row>
    <row r="914" spans="1:6" outlineLevel="1" x14ac:dyDescent="0.2">
      <c r="A914" s="33">
        <v>3</v>
      </c>
      <c r="B914" s="38" t="s">
        <v>1229</v>
      </c>
      <c r="C914" s="33"/>
      <c r="D914" s="33"/>
      <c r="E914" s="33"/>
      <c r="F914" s="33"/>
    </row>
    <row r="915" spans="1:6" outlineLevel="1" x14ac:dyDescent="0.2">
      <c r="A915" s="33">
        <v>4</v>
      </c>
      <c r="B915" s="38" t="s">
        <v>1230</v>
      </c>
      <c r="C915" s="33"/>
      <c r="D915" s="33"/>
      <c r="E915" s="33"/>
      <c r="F915" s="33"/>
    </row>
    <row r="916" spans="1:6" outlineLevel="1" x14ac:dyDescent="0.2">
      <c r="A916" s="33"/>
      <c r="B916" s="33"/>
      <c r="C916" s="33"/>
      <c r="D916" s="33"/>
      <c r="E916" s="33"/>
      <c r="F916" s="33"/>
    </row>
    <row r="917" spans="1:6" outlineLevel="1" x14ac:dyDescent="0.2">
      <c r="A917" s="133" t="s">
        <v>50</v>
      </c>
      <c r="B917" s="133"/>
      <c r="C917" s="133"/>
      <c r="D917" s="133"/>
      <c r="E917" s="133"/>
      <c r="F917" s="133"/>
    </row>
    <row r="918" spans="1:6" ht="25.5" outlineLevel="1" x14ac:dyDescent="0.2">
      <c r="A918" s="33">
        <v>1</v>
      </c>
      <c r="B918" s="38" t="s">
        <v>51</v>
      </c>
      <c r="C918" s="33"/>
      <c r="D918" s="33"/>
      <c r="E918" s="33"/>
      <c r="F918" s="33"/>
    </row>
    <row r="919" spans="1:6" outlineLevel="1" x14ac:dyDescent="0.2">
      <c r="A919" s="33">
        <v>2</v>
      </c>
      <c r="B919" s="38" t="s">
        <v>1231</v>
      </c>
      <c r="C919" s="33"/>
      <c r="D919" s="33"/>
      <c r="E919" s="33"/>
      <c r="F919" s="33"/>
    </row>
    <row r="920" spans="1:6" outlineLevel="1" x14ac:dyDescent="0.2">
      <c r="A920" s="33">
        <v>3</v>
      </c>
      <c r="B920" s="38" t="s">
        <v>1232</v>
      </c>
      <c r="C920" s="33"/>
      <c r="D920" s="33"/>
      <c r="E920" s="33"/>
      <c r="F920" s="33"/>
    </row>
    <row r="921" spans="1:6" ht="25.5" outlineLevel="1" x14ac:dyDescent="0.2">
      <c r="A921" s="33">
        <v>4</v>
      </c>
      <c r="B921" s="38" t="s">
        <v>1233</v>
      </c>
      <c r="C921" s="33"/>
      <c r="D921" s="33"/>
      <c r="E921" s="33"/>
      <c r="F921" s="33"/>
    </row>
    <row r="922" spans="1:6" outlineLevel="1" x14ac:dyDescent="0.2">
      <c r="A922" s="33"/>
      <c r="B922" s="33"/>
      <c r="C922" s="33"/>
      <c r="D922" s="33"/>
      <c r="E922" s="33"/>
      <c r="F922" s="33"/>
    </row>
    <row r="923" spans="1:6" outlineLevel="1" x14ac:dyDescent="0.2">
      <c r="A923" s="133" t="s">
        <v>52</v>
      </c>
      <c r="B923" s="133"/>
      <c r="C923" s="133"/>
      <c r="D923" s="133"/>
      <c r="E923" s="133"/>
      <c r="F923" s="133"/>
    </row>
    <row r="924" spans="1:6" ht="25.5" outlineLevel="1" x14ac:dyDescent="0.2">
      <c r="A924" s="33">
        <v>1</v>
      </c>
      <c r="B924" s="38" t="s">
        <v>53</v>
      </c>
      <c r="C924" s="33"/>
      <c r="D924" s="33"/>
      <c r="E924" s="33"/>
      <c r="F924" s="33"/>
    </row>
    <row r="925" spans="1:6" outlineLevel="1" x14ac:dyDescent="0.2">
      <c r="A925" s="33">
        <v>2</v>
      </c>
      <c r="B925" s="38" t="s">
        <v>1234</v>
      </c>
      <c r="C925" s="33"/>
      <c r="D925" s="33"/>
      <c r="E925" s="33"/>
      <c r="F925" s="33"/>
    </row>
    <row r="926" spans="1:6" outlineLevel="1" x14ac:dyDescent="0.2">
      <c r="A926" s="33">
        <v>3</v>
      </c>
      <c r="B926" s="38" t="s">
        <v>1235</v>
      </c>
      <c r="C926" s="33"/>
      <c r="D926" s="33"/>
      <c r="E926" s="33"/>
      <c r="F926" s="33"/>
    </row>
    <row r="927" spans="1:6" ht="25.5" outlineLevel="1" x14ac:dyDescent="0.2">
      <c r="A927" s="33">
        <v>4</v>
      </c>
      <c r="B927" s="38" t="s">
        <v>1236</v>
      </c>
      <c r="C927" s="33"/>
      <c r="D927" s="33"/>
      <c r="E927" s="33"/>
      <c r="F927" s="33"/>
    </row>
    <row r="928" spans="1:6" outlineLevel="1" x14ac:dyDescent="0.2">
      <c r="A928" s="33"/>
      <c r="B928" s="33"/>
      <c r="C928" s="33"/>
      <c r="D928" s="33"/>
      <c r="E928" s="33"/>
      <c r="F928" s="33"/>
    </row>
    <row r="929" spans="1:6" outlineLevel="1" x14ac:dyDescent="0.2">
      <c r="A929" s="133" t="s">
        <v>54</v>
      </c>
      <c r="B929" s="133"/>
      <c r="C929" s="133"/>
      <c r="D929" s="133"/>
      <c r="E929" s="133"/>
      <c r="F929" s="133"/>
    </row>
    <row r="930" spans="1:6" ht="25.5" outlineLevel="1" x14ac:dyDescent="0.2">
      <c r="A930" s="33">
        <v>1</v>
      </c>
      <c r="B930" s="38" t="s">
        <v>55</v>
      </c>
      <c r="C930" s="33"/>
      <c r="D930" s="33"/>
      <c r="E930" s="33"/>
      <c r="F930" s="33"/>
    </row>
    <row r="931" spans="1:6" outlineLevel="1" x14ac:dyDescent="0.2">
      <c r="A931" s="33">
        <v>2</v>
      </c>
      <c r="B931" s="38" t="s">
        <v>1237</v>
      </c>
      <c r="C931" s="33"/>
      <c r="D931" s="33"/>
      <c r="E931" s="33"/>
      <c r="F931" s="33"/>
    </row>
    <row r="932" spans="1:6" outlineLevel="1" x14ac:dyDescent="0.2">
      <c r="A932" s="33">
        <v>3</v>
      </c>
      <c r="B932" s="38" t="s">
        <v>1238</v>
      </c>
      <c r="C932" s="33"/>
      <c r="D932" s="33"/>
      <c r="E932" s="33"/>
      <c r="F932" s="33"/>
    </row>
    <row r="933" spans="1:6" ht="25.5" outlineLevel="1" x14ac:dyDescent="0.2">
      <c r="A933" s="33">
        <v>4</v>
      </c>
      <c r="B933" s="38" t="s">
        <v>1239</v>
      </c>
      <c r="C933" s="33"/>
      <c r="D933" s="33"/>
      <c r="E933" s="33"/>
      <c r="F933" s="33"/>
    </row>
    <row r="934" spans="1:6" outlineLevel="1" x14ac:dyDescent="0.2">
      <c r="A934" s="33"/>
      <c r="B934" s="33"/>
      <c r="C934" s="33"/>
      <c r="D934" s="33"/>
      <c r="E934" s="33"/>
      <c r="F934" s="33"/>
    </row>
    <row r="935" spans="1:6" outlineLevel="1" x14ac:dyDescent="0.2">
      <c r="A935" s="133" t="s">
        <v>57</v>
      </c>
      <c r="B935" s="133"/>
      <c r="C935" s="133"/>
      <c r="D935" s="133"/>
      <c r="E935" s="133"/>
      <c r="F935" s="133"/>
    </row>
    <row r="936" spans="1:6" outlineLevel="1" x14ac:dyDescent="0.2">
      <c r="A936" s="33">
        <v>1</v>
      </c>
      <c r="B936" s="38" t="s">
        <v>58</v>
      </c>
      <c r="C936" s="33"/>
      <c r="D936" s="33"/>
      <c r="E936" s="33"/>
      <c r="F936" s="33"/>
    </row>
    <row r="937" spans="1:6" outlineLevel="1" x14ac:dyDescent="0.2">
      <c r="A937" s="33">
        <v>2</v>
      </c>
      <c r="B937" s="38" t="s">
        <v>1240</v>
      </c>
      <c r="C937" s="33"/>
      <c r="D937" s="33"/>
      <c r="E937" s="33"/>
      <c r="F937" s="33"/>
    </row>
    <row r="938" spans="1:6" outlineLevel="1" x14ac:dyDescent="0.2">
      <c r="A938" s="33">
        <v>3</v>
      </c>
      <c r="B938" s="38" t="s">
        <v>1241</v>
      </c>
      <c r="C938" s="33"/>
      <c r="D938" s="33"/>
      <c r="E938" s="33"/>
      <c r="F938" s="33"/>
    </row>
    <row r="939" spans="1:6" outlineLevel="1" x14ac:dyDescent="0.2">
      <c r="A939" s="33">
        <v>4</v>
      </c>
      <c r="B939" s="38" t="s">
        <v>1242</v>
      </c>
      <c r="C939" s="33"/>
      <c r="D939" s="33"/>
      <c r="E939" s="33"/>
      <c r="F939" s="33"/>
    </row>
    <row r="940" spans="1:6" outlineLevel="1" x14ac:dyDescent="0.2">
      <c r="A940" s="33"/>
      <c r="B940" s="33"/>
      <c r="C940" s="33"/>
      <c r="D940" s="33"/>
      <c r="E940" s="33"/>
      <c r="F940" s="33"/>
    </row>
    <row r="941" spans="1:6" outlineLevel="1" x14ac:dyDescent="0.2">
      <c r="A941" s="133" t="s">
        <v>60</v>
      </c>
      <c r="B941" s="133"/>
      <c r="C941" s="133"/>
      <c r="D941" s="133"/>
      <c r="E941" s="133"/>
      <c r="F941" s="133"/>
    </row>
    <row r="942" spans="1:6" ht="25.5" outlineLevel="1" x14ac:dyDescent="0.2">
      <c r="A942" s="33">
        <v>1</v>
      </c>
      <c r="B942" s="38" t="s">
        <v>62</v>
      </c>
      <c r="C942" s="33"/>
      <c r="D942" s="33"/>
      <c r="E942" s="33"/>
      <c r="F942" s="33"/>
    </row>
    <row r="943" spans="1:6" ht="25.5" outlineLevel="1" x14ac:dyDescent="0.2">
      <c r="A943" s="33">
        <v>2</v>
      </c>
      <c r="B943" s="38" t="s">
        <v>1243</v>
      </c>
      <c r="C943" s="33"/>
      <c r="D943" s="33"/>
      <c r="E943" s="33"/>
      <c r="F943" s="33"/>
    </row>
    <row r="944" spans="1:6" ht="25.5" outlineLevel="1" x14ac:dyDescent="0.2">
      <c r="A944" s="33">
        <v>3</v>
      </c>
      <c r="B944" s="38" t="s">
        <v>1244</v>
      </c>
      <c r="C944" s="33"/>
      <c r="D944" s="33"/>
      <c r="E944" s="33"/>
      <c r="F944" s="33"/>
    </row>
    <row r="945" spans="1:6" ht="25.5" outlineLevel="1" x14ac:dyDescent="0.2">
      <c r="A945" s="33">
        <v>4</v>
      </c>
      <c r="B945" s="38" t="s">
        <v>1245</v>
      </c>
      <c r="C945" s="33"/>
      <c r="D945" s="33"/>
      <c r="E945" s="33"/>
      <c r="F945" s="33"/>
    </row>
    <row r="946" spans="1:6" ht="25.5" outlineLevel="1" x14ac:dyDescent="0.2">
      <c r="A946" s="33">
        <v>5</v>
      </c>
      <c r="B946" s="38" t="s">
        <v>1246</v>
      </c>
      <c r="C946" s="33"/>
      <c r="D946" s="33"/>
      <c r="E946" s="33"/>
      <c r="F946" s="33"/>
    </row>
    <row r="947" spans="1:6" ht="25.5" outlineLevel="1" x14ac:dyDescent="0.2">
      <c r="A947" s="33">
        <v>6</v>
      </c>
      <c r="B947" s="38" t="s">
        <v>1247</v>
      </c>
      <c r="C947" s="33"/>
      <c r="D947" s="33"/>
      <c r="E947" s="33"/>
      <c r="F947" s="33"/>
    </row>
    <row r="948" spans="1:6" outlineLevel="1" x14ac:dyDescent="0.2">
      <c r="A948" s="33"/>
      <c r="B948" s="33"/>
      <c r="C948" s="33"/>
      <c r="D948" s="33"/>
      <c r="E948" s="33"/>
      <c r="F948" s="33"/>
    </row>
    <row r="949" spans="1:6" outlineLevel="1" x14ac:dyDescent="0.2">
      <c r="A949" s="133" t="s">
        <v>63</v>
      </c>
      <c r="B949" s="133"/>
      <c r="C949" s="133"/>
      <c r="D949" s="133"/>
      <c r="E949" s="133"/>
      <c r="F949" s="133"/>
    </row>
    <row r="950" spans="1:6" outlineLevel="1" x14ac:dyDescent="0.2">
      <c r="A950" s="33">
        <v>1</v>
      </c>
      <c r="B950" s="38" t="s">
        <v>64</v>
      </c>
      <c r="C950" s="33"/>
      <c r="D950" s="33"/>
      <c r="E950" s="33"/>
      <c r="F950" s="33"/>
    </row>
    <row r="951" spans="1:6" ht="25.5" outlineLevel="1" x14ac:dyDescent="0.2">
      <c r="A951" s="33">
        <v>2</v>
      </c>
      <c r="B951" s="38" t="s">
        <v>1248</v>
      </c>
      <c r="C951" s="33"/>
      <c r="D951" s="33"/>
      <c r="E951" s="33"/>
      <c r="F951" s="33"/>
    </row>
    <row r="952" spans="1:6" ht="25.5" outlineLevel="1" x14ac:dyDescent="0.2">
      <c r="A952" s="33">
        <v>3</v>
      </c>
      <c r="B952" s="38" t="s">
        <v>1249</v>
      </c>
      <c r="C952" s="33"/>
      <c r="D952" s="33"/>
      <c r="E952" s="33"/>
      <c r="F952" s="33"/>
    </row>
    <row r="953" spans="1:6" outlineLevel="1" x14ac:dyDescent="0.2">
      <c r="A953" s="33">
        <v>4</v>
      </c>
      <c r="B953" s="38" t="s">
        <v>1250</v>
      </c>
      <c r="C953" s="33"/>
      <c r="D953" s="33"/>
      <c r="E953" s="33"/>
      <c r="F953" s="33"/>
    </row>
    <row r="954" spans="1:6" ht="25.5" outlineLevel="1" x14ac:dyDescent="0.2">
      <c r="A954" s="33">
        <v>5</v>
      </c>
      <c r="B954" s="38" t="s">
        <v>1251</v>
      </c>
      <c r="C954" s="33"/>
      <c r="D954" s="33"/>
      <c r="E954" s="33"/>
      <c r="F954" s="33"/>
    </row>
    <row r="955" spans="1:6" ht="25.5" outlineLevel="1" x14ac:dyDescent="0.2">
      <c r="A955" s="33">
        <v>6</v>
      </c>
      <c r="B955" s="38" t="s">
        <v>1252</v>
      </c>
      <c r="C955" s="33"/>
      <c r="D955" s="33"/>
      <c r="E955" s="33"/>
      <c r="F955" s="33"/>
    </row>
    <row r="956" spans="1:6" ht="25.5" outlineLevel="1" x14ac:dyDescent="0.2">
      <c r="A956" s="33">
        <v>7</v>
      </c>
      <c r="B956" s="38" t="s">
        <v>1253</v>
      </c>
      <c r="C956" s="33"/>
      <c r="D956" s="33"/>
      <c r="E956" s="33"/>
      <c r="F956" s="33"/>
    </row>
    <row r="957" spans="1:6" outlineLevel="1" x14ac:dyDescent="0.2">
      <c r="A957" s="33">
        <v>8</v>
      </c>
      <c r="B957" s="38" t="s">
        <v>1254</v>
      </c>
      <c r="C957" s="33"/>
      <c r="D957" s="33"/>
      <c r="E957" s="33"/>
      <c r="F957" s="33"/>
    </row>
    <row r="958" spans="1:6" outlineLevel="1" x14ac:dyDescent="0.2">
      <c r="A958" s="33"/>
      <c r="B958" s="33"/>
      <c r="C958" s="33"/>
      <c r="D958" s="33"/>
      <c r="E958" s="33"/>
      <c r="F958" s="33"/>
    </row>
    <row r="959" spans="1:6" outlineLevel="1" x14ac:dyDescent="0.2">
      <c r="A959" s="133" t="s">
        <v>66</v>
      </c>
      <c r="B959" s="133"/>
      <c r="C959" s="133"/>
      <c r="D959" s="133"/>
      <c r="E959" s="133"/>
      <c r="F959" s="133"/>
    </row>
    <row r="960" spans="1:6" ht="25.5" outlineLevel="1" x14ac:dyDescent="0.2">
      <c r="A960" s="33">
        <v>1</v>
      </c>
      <c r="B960" s="38" t="s">
        <v>67</v>
      </c>
      <c r="C960" s="33"/>
      <c r="D960" s="33"/>
      <c r="E960" s="33"/>
      <c r="F960" s="33"/>
    </row>
    <row r="961" spans="1:6" ht="25.5" outlineLevel="1" x14ac:dyDescent="0.2">
      <c r="A961" s="33">
        <v>2</v>
      </c>
      <c r="B961" s="38" t="s">
        <v>1255</v>
      </c>
      <c r="C961" s="33"/>
      <c r="D961" s="33"/>
      <c r="E961" s="33"/>
      <c r="F961" s="33"/>
    </row>
    <row r="962" spans="1:6" ht="25.5" outlineLevel="1" x14ac:dyDescent="0.2">
      <c r="A962" s="33">
        <v>3</v>
      </c>
      <c r="B962" s="38" t="s">
        <v>1256</v>
      </c>
      <c r="C962" s="33"/>
      <c r="D962" s="33"/>
      <c r="E962" s="33"/>
      <c r="F962" s="33"/>
    </row>
    <row r="963" spans="1:6" ht="25.5" outlineLevel="1" x14ac:dyDescent="0.2">
      <c r="A963" s="33">
        <v>4</v>
      </c>
      <c r="B963" s="38" t="s">
        <v>1257</v>
      </c>
      <c r="C963" s="33"/>
      <c r="D963" s="33"/>
      <c r="E963" s="33"/>
      <c r="F963" s="33"/>
    </row>
    <row r="964" spans="1:6" ht="25.5" outlineLevel="1" x14ac:dyDescent="0.2">
      <c r="A964" s="33">
        <v>5</v>
      </c>
      <c r="B964" s="38" t="s">
        <v>1258</v>
      </c>
      <c r="C964" s="33"/>
      <c r="D964" s="33"/>
      <c r="E964" s="33"/>
      <c r="F964" s="33"/>
    </row>
    <row r="965" spans="1:6" outlineLevel="1" x14ac:dyDescent="0.2">
      <c r="A965" s="33">
        <v>6</v>
      </c>
      <c r="B965" s="38" t="s">
        <v>1259</v>
      </c>
      <c r="C965" s="33"/>
      <c r="D965" s="33"/>
      <c r="E965" s="33"/>
      <c r="F965" s="33"/>
    </row>
    <row r="966" spans="1:6" outlineLevel="1" x14ac:dyDescent="0.2">
      <c r="A966" s="33"/>
      <c r="B966" s="33"/>
      <c r="C966" s="33"/>
      <c r="D966" s="33"/>
      <c r="E966" s="33"/>
      <c r="F966" s="33"/>
    </row>
    <row r="967" spans="1:6" outlineLevel="1" x14ac:dyDescent="0.2">
      <c r="A967" s="133" t="s">
        <v>69</v>
      </c>
      <c r="B967" s="133"/>
      <c r="C967" s="133"/>
      <c r="D967" s="133"/>
      <c r="E967" s="133"/>
      <c r="F967" s="133"/>
    </row>
    <row r="968" spans="1:6" outlineLevel="1" x14ac:dyDescent="0.2">
      <c r="A968" s="33">
        <v>1</v>
      </c>
      <c r="B968" s="38" t="s">
        <v>70</v>
      </c>
      <c r="C968" s="33"/>
      <c r="D968" s="33"/>
      <c r="E968" s="33"/>
      <c r="F968" s="33"/>
    </row>
    <row r="969" spans="1:6" outlineLevel="1" x14ac:dyDescent="0.2">
      <c r="A969" s="33">
        <v>2</v>
      </c>
      <c r="B969" s="38" t="s">
        <v>1260</v>
      </c>
      <c r="C969" s="33"/>
      <c r="D969" s="33"/>
      <c r="E969" s="33"/>
      <c r="F969" s="33"/>
    </row>
    <row r="970" spans="1:6" ht="38.25" outlineLevel="1" x14ac:dyDescent="0.2">
      <c r="A970" s="33">
        <v>3</v>
      </c>
      <c r="B970" s="38" t="s">
        <v>1261</v>
      </c>
      <c r="C970" s="33"/>
      <c r="D970" s="33"/>
      <c r="E970" s="33"/>
      <c r="F970" s="33"/>
    </row>
    <row r="971" spans="1:6" ht="25.5" outlineLevel="1" x14ac:dyDescent="0.2">
      <c r="A971" s="33">
        <v>4</v>
      </c>
      <c r="B971" s="38" t="s">
        <v>1262</v>
      </c>
      <c r="C971" s="33"/>
      <c r="D971" s="33"/>
      <c r="E971" s="33"/>
      <c r="F971" s="33"/>
    </row>
    <row r="972" spans="1:6" ht="25.5" outlineLevel="1" x14ac:dyDescent="0.2">
      <c r="A972" s="33">
        <v>5</v>
      </c>
      <c r="B972" s="38" t="s">
        <v>1263</v>
      </c>
      <c r="C972" s="33"/>
      <c r="D972" s="33"/>
      <c r="E972" s="33"/>
      <c r="F972" s="33"/>
    </row>
    <row r="973" spans="1:6" ht="25.5" outlineLevel="1" x14ac:dyDescent="0.2">
      <c r="A973" s="33">
        <v>6</v>
      </c>
      <c r="B973" s="38" t="s">
        <v>1264</v>
      </c>
      <c r="C973" s="33"/>
      <c r="D973" s="33"/>
      <c r="E973" s="33"/>
      <c r="F973" s="33"/>
    </row>
    <row r="974" spans="1:6" outlineLevel="1" x14ac:dyDescent="0.2">
      <c r="A974" s="33"/>
      <c r="B974" s="33"/>
      <c r="C974" s="33"/>
      <c r="D974" s="33"/>
      <c r="E974" s="33"/>
      <c r="F974" s="33"/>
    </row>
    <row r="975" spans="1:6" outlineLevel="1" x14ac:dyDescent="0.2">
      <c r="A975" s="133" t="s">
        <v>71</v>
      </c>
      <c r="B975" s="133"/>
      <c r="C975" s="133"/>
      <c r="D975" s="133"/>
      <c r="E975" s="133"/>
      <c r="F975" s="133"/>
    </row>
    <row r="976" spans="1:6" outlineLevel="1" x14ac:dyDescent="0.2">
      <c r="A976" s="33">
        <v>1</v>
      </c>
      <c r="B976" s="38" t="s">
        <v>73</v>
      </c>
      <c r="C976" s="33"/>
      <c r="D976" s="33"/>
      <c r="E976" s="33"/>
      <c r="F976" s="33"/>
    </row>
    <row r="977" spans="1:6" outlineLevel="1" x14ac:dyDescent="0.2">
      <c r="A977" s="33">
        <v>2</v>
      </c>
      <c r="B977" s="38" t="s">
        <v>1265</v>
      </c>
      <c r="C977" s="33"/>
      <c r="D977" s="33"/>
      <c r="E977" s="33"/>
      <c r="F977" s="33"/>
    </row>
    <row r="978" spans="1:6" ht="25.5" outlineLevel="1" x14ac:dyDescent="0.2">
      <c r="A978" s="33">
        <v>3</v>
      </c>
      <c r="B978" s="38" t="s">
        <v>1266</v>
      </c>
      <c r="C978" s="33"/>
      <c r="D978" s="33"/>
      <c r="E978" s="33"/>
      <c r="F978" s="33"/>
    </row>
    <row r="979" spans="1:6" ht="25.5" outlineLevel="1" x14ac:dyDescent="0.2">
      <c r="A979" s="33">
        <v>4</v>
      </c>
      <c r="B979" s="38" t="s">
        <v>1267</v>
      </c>
      <c r="C979" s="33"/>
      <c r="D979" s="33"/>
      <c r="E979" s="33"/>
      <c r="F979" s="33"/>
    </row>
    <row r="980" spans="1:6" ht="25.5" outlineLevel="1" x14ac:dyDescent="0.2">
      <c r="A980" s="33">
        <v>5</v>
      </c>
      <c r="B980" s="38" t="s">
        <v>1268</v>
      </c>
      <c r="C980" s="33"/>
      <c r="D980" s="33"/>
      <c r="E980" s="33"/>
      <c r="F980" s="33"/>
    </row>
    <row r="981" spans="1:6" outlineLevel="1" x14ac:dyDescent="0.2">
      <c r="A981" s="33"/>
      <c r="B981" s="33"/>
      <c r="C981" s="33"/>
      <c r="D981" s="33"/>
      <c r="E981" s="33"/>
      <c r="F981" s="33"/>
    </row>
    <row r="982" spans="1:6" outlineLevel="1" x14ac:dyDescent="0.2">
      <c r="A982" s="133" t="s">
        <v>74</v>
      </c>
      <c r="B982" s="133"/>
      <c r="C982" s="133"/>
      <c r="D982" s="133"/>
      <c r="E982" s="133"/>
      <c r="F982" s="133"/>
    </row>
    <row r="983" spans="1:6" outlineLevel="1" x14ac:dyDescent="0.2">
      <c r="A983" s="33">
        <v>1</v>
      </c>
      <c r="B983" s="38" t="s">
        <v>75</v>
      </c>
      <c r="C983" s="33"/>
      <c r="D983" s="33"/>
      <c r="E983" s="33"/>
      <c r="F983" s="33"/>
    </row>
    <row r="984" spans="1:6" outlineLevel="1" x14ac:dyDescent="0.2">
      <c r="A984" s="33">
        <v>2</v>
      </c>
      <c r="B984" s="38" t="s">
        <v>1269</v>
      </c>
      <c r="C984" s="33"/>
      <c r="D984" s="33"/>
      <c r="E984" s="33"/>
      <c r="F984" s="33"/>
    </row>
    <row r="985" spans="1:6" ht="38.25" outlineLevel="1" x14ac:dyDescent="0.2">
      <c r="A985" s="33">
        <v>3</v>
      </c>
      <c r="B985" s="38" t="s">
        <v>1270</v>
      </c>
      <c r="C985" s="33"/>
      <c r="D985" s="33"/>
      <c r="E985" s="33"/>
      <c r="F985" s="33"/>
    </row>
    <row r="986" spans="1:6" outlineLevel="1" x14ac:dyDescent="0.2">
      <c r="A986" s="33">
        <v>4</v>
      </c>
      <c r="B986" s="38" t="s">
        <v>1271</v>
      </c>
      <c r="C986" s="33"/>
      <c r="D986" s="33"/>
      <c r="E986" s="33"/>
      <c r="F986" s="33"/>
    </row>
    <row r="987" spans="1:6" ht="25.5" outlineLevel="1" x14ac:dyDescent="0.2">
      <c r="A987" s="33">
        <v>5</v>
      </c>
      <c r="B987" s="38" t="s">
        <v>1272</v>
      </c>
      <c r="C987" s="33"/>
      <c r="D987" s="33"/>
      <c r="E987" s="33"/>
      <c r="F987" s="33"/>
    </row>
    <row r="988" spans="1:6" ht="38.25" outlineLevel="1" x14ac:dyDescent="0.2">
      <c r="A988" s="33">
        <v>6</v>
      </c>
      <c r="B988" s="38" t="s">
        <v>1273</v>
      </c>
      <c r="C988" s="33"/>
      <c r="D988" s="33"/>
      <c r="E988" s="33"/>
      <c r="F988" s="33"/>
    </row>
    <row r="989" spans="1:6" outlineLevel="1" x14ac:dyDescent="0.2">
      <c r="A989" s="33"/>
      <c r="B989" s="33"/>
      <c r="C989" s="33"/>
      <c r="D989" s="33"/>
      <c r="E989" s="33"/>
      <c r="F989" s="33"/>
    </row>
    <row r="990" spans="1:6" outlineLevel="1" x14ac:dyDescent="0.2">
      <c r="A990" s="133" t="s">
        <v>76</v>
      </c>
      <c r="B990" s="133"/>
      <c r="C990" s="133"/>
      <c r="D990" s="133"/>
      <c r="E990" s="133"/>
      <c r="F990" s="133"/>
    </row>
    <row r="991" spans="1:6" outlineLevel="1" x14ac:dyDescent="0.2">
      <c r="A991" s="33">
        <v>1</v>
      </c>
      <c r="B991" s="38" t="s">
        <v>77</v>
      </c>
      <c r="C991" s="33"/>
      <c r="D991" s="33"/>
      <c r="E991" s="33"/>
      <c r="F991" s="33"/>
    </row>
    <row r="992" spans="1:6" outlineLevel="1" x14ac:dyDescent="0.2">
      <c r="A992" s="33">
        <v>2</v>
      </c>
      <c r="B992" s="38" t="s">
        <v>1274</v>
      </c>
      <c r="C992" s="33"/>
      <c r="D992" s="33"/>
      <c r="E992" s="33"/>
      <c r="F992" s="33"/>
    </row>
    <row r="993" spans="1:6" ht="38.25" outlineLevel="1" x14ac:dyDescent="0.2">
      <c r="A993" s="33">
        <v>3</v>
      </c>
      <c r="B993" s="38" t="s">
        <v>1275</v>
      </c>
      <c r="C993" s="33"/>
      <c r="D993" s="33"/>
      <c r="E993" s="33"/>
      <c r="F993" s="33"/>
    </row>
    <row r="994" spans="1:6" outlineLevel="1" x14ac:dyDescent="0.2">
      <c r="A994" s="33">
        <v>4</v>
      </c>
      <c r="B994" s="38" t="s">
        <v>1276</v>
      </c>
      <c r="C994" s="33"/>
      <c r="D994" s="33"/>
      <c r="E994" s="33"/>
      <c r="F994" s="33"/>
    </row>
    <row r="995" spans="1:6" outlineLevel="1" x14ac:dyDescent="0.2">
      <c r="A995" s="33">
        <v>5</v>
      </c>
      <c r="B995" s="38" t="s">
        <v>1277</v>
      </c>
      <c r="C995" s="33"/>
      <c r="D995" s="33"/>
      <c r="E995" s="33"/>
      <c r="F995" s="33"/>
    </row>
    <row r="996" spans="1:6" ht="25.5" outlineLevel="1" x14ac:dyDescent="0.2">
      <c r="A996" s="33">
        <v>6</v>
      </c>
      <c r="B996" s="38" t="s">
        <v>1278</v>
      </c>
      <c r="C996" s="33"/>
      <c r="D996" s="33"/>
      <c r="E996" s="33"/>
      <c r="F996" s="33"/>
    </row>
    <row r="997" spans="1:6" outlineLevel="1" x14ac:dyDescent="0.2">
      <c r="A997" s="33"/>
      <c r="B997" s="33"/>
      <c r="C997" s="33"/>
      <c r="D997" s="33"/>
      <c r="E997" s="33"/>
      <c r="F997" s="33"/>
    </row>
    <row r="998" spans="1:6" outlineLevel="1" x14ac:dyDescent="0.2">
      <c r="A998" s="133" t="s">
        <v>78</v>
      </c>
      <c r="B998" s="133"/>
      <c r="C998" s="133"/>
      <c r="D998" s="133"/>
      <c r="E998" s="133"/>
      <c r="F998" s="133"/>
    </row>
    <row r="999" spans="1:6" outlineLevel="1" x14ac:dyDescent="0.2">
      <c r="A999" s="33">
        <v>1</v>
      </c>
      <c r="B999" s="38" t="s">
        <v>79</v>
      </c>
      <c r="C999" s="33"/>
      <c r="D999" s="33"/>
      <c r="E999" s="33"/>
      <c r="F999" s="33"/>
    </row>
    <row r="1000" spans="1:6" outlineLevel="1" x14ac:dyDescent="0.2">
      <c r="A1000" s="33">
        <v>2</v>
      </c>
      <c r="B1000" s="38" t="s">
        <v>1279</v>
      </c>
      <c r="C1000" s="33"/>
      <c r="D1000" s="33"/>
      <c r="E1000" s="33"/>
      <c r="F1000" s="33"/>
    </row>
    <row r="1001" spans="1:6" ht="25.5" outlineLevel="1" x14ac:dyDescent="0.2">
      <c r="A1001" s="33">
        <v>3</v>
      </c>
      <c r="B1001" s="38" t="s">
        <v>1280</v>
      </c>
      <c r="C1001" s="33"/>
      <c r="D1001" s="33"/>
      <c r="E1001" s="33"/>
      <c r="F1001" s="33"/>
    </row>
    <row r="1002" spans="1:6" ht="25.5" outlineLevel="1" x14ac:dyDescent="0.2">
      <c r="A1002" s="33">
        <v>4</v>
      </c>
      <c r="B1002" s="38" t="s">
        <v>1281</v>
      </c>
      <c r="C1002" s="33"/>
      <c r="D1002" s="33"/>
      <c r="E1002" s="33"/>
      <c r="F1002" s="33"/>
    </row>
    <row r="1003" spans="1:6" ht="38.25" outlineLevel="1" x14ac:dyDescent="0.2">
      <c r="A1003" s="33">
        <v>5</v>
      </c>
      <c r="B1003" s="38" t="s">
        <v>1282</v>
      </c>
      <c r="C1003" s="33"/>
      <c r="D1003" s="33"/>
      <c r="E1003" s="33"/>
      <c r="F1003" s="33"/>
    </row>
    <row r="1004" spans="1:6" ht="51" outlineLevel="1" x14ac:dyDescent="0.2">
      <c r="A1004" s="33">
        <v>6</v>
      </c>
      <c r="B1004" s="38" t="s">
        <v>1283</v>
      </c>
      <c r="C1004" s="33"/>
      <c r="D1004" s="33"/>
      <c r="E1004" s="33"/>
      <c r="F1004" s="33"/>
    </row>
    <row r="1005" spans="1:6" ht="25.5" outlineLevel="1" x14ac:dyDescent="0.2">
      <c r="A1005" s="33">
        <v>7</v>
      </c>
      <c r="B1005" s="38" t="s">
        <v>1284</v>
      </c>
      <c r="C1005" s="33"/>
      <c r="D1005" s="33"/>
      <c r="E1005" s="33"/>
      <c r="F1005" s="33"/>
    </row>
    <row r="1006" spans="1:6" ht="38.25" outlineLevel="1" x14ac:dyDescent="0.2">
      <c r="A1006" s="33">
        <v>8</v>
      </c>
      <c r="B1006" s="38" t="s">
        <v>1285</v>
      </c>
      <c r="C1006" s="33"/>
      <c r="D1006" s="33"/>
      <c r="E1006" s="33"/>
      <c r="F1006" s="33"/>
    </row>
    <row r="1007" spans="1:6" outlineLevel="1" x14ac:dyDescent="0.2">
      <c r="A1007" s="33">
        <v>9</v>
      </c>
      <c r="B1007" s="38" t="s">
        <v>1286</v>
      </c>
      <c r="C1007" s="33"/>
      <c r="D1007" s="33"/>
      <c r="E1007" s="33"/>
      <c r="F1007" s="33"/>
    </row>
    <row r="1008" spans="1:6" ht="25.5" outlineLevel="1" x14ac:dyDescent="0.2">
      <c r="A1008" s="33">
        <v>10</v>
      </c>
      <c r="B1008" s="38" t="s">
        <v>1287</v>
      </c>
      <c r="C1008" s="33"/>
      <c r="D1008" s="33"/>
      <c r="E1008" s="33"/>
      <c r="F1008" s="33"/>
    </row>
    <row r="1009" spans="1:6" outlineLevel="1" x14ac:dyDescent="0.2">
      <c r="A1009" s="33"/>
      <c r="B1009" s="33"/>
      <c r="C1009" s="33"/>
      <c r="D1009" s="33"/>
      <c r="E1009" s="33"/>
      <c r="F1009" s="33"/>
    </row>
    <row r="1010" spans="1:6" outlineLevel="1" x14ac:dyDescent="0.2">
      <c r="A1010" s="133" t="s">
        <v>80</v>
      </c>
      <c r="B1010" s="133"/>
      <c r="C1010" s="133"/>
      <c r="D1010" s="133"/>
      <c r="E1010" s="133"/>
      <c r="F1010" s="133"/>
    </row>
    <row r="1011" spans="1:6" ht="25.5" outlineLevel="1" x14ac:dyDescent="0.2">
      <c r="A1011" s="33">
        <v>1</v>
      </c>
      <c r="B1011" s="38" t="s">
        <v>81</v>
      </c>
      <c r="C1011" s="33"/>
      <c r="D1011" s="33"/>
      <c r="E1011" s="33"/>
      <c r="F1011" s="33"/>
    </row>
    <row r="1012" spans="1:6" outlineLevel="1" x14ac:dyDescent="0.2">
      <c r="A1012" s="33">
        <v>2</v>
      </c>
      <c r="B1012" s="38" t="s">
        <v>1288</v>
      </c>
      <c r="C1012" s="33"/>
      <c r="D1012" s="33"/>
      <c r="E1012" s="33"/>
      <c r="F1012" s="33"/>
    </row>
    <row r="1013" spans="1:6" ht="25.5" outlineLevel="1" x14ac:dyDescent="0.2">
      <c r="A1013" s="33">
        <v>3</v>
      </c>
      <c r="B1013" s="38" t="s">
        <v>1289</v>
      </c>
      <c r="C1013" s="33"/>
      <c r="D1013" s="33"/>
      <c r="E1013" s="33"/>
      <c r="F1013" s="33"/>
    </row>
    <row r="1014" spans="1:6" ht="25.5" outlineLevel="1" x14ac:dyDescent="0.2">
      <c r="A1014" s="33">
        <v>4</v>
      </c>
      <c r="B1014" s="38" t="s">
        <v>1290</v>
      </c>
      <c r="C1014" s="33"/>
      <c r="D1014" s="33"/>
      <c r="E1014" s="33"/>
      <c r="F1014" s="33"/>
    </row>
    <row r="1015" spans="1:6" ht="38.25" outlineLevel="1" x14ac:dyDescent="0.2">
      <c r="A1015" s="33">
        <v>5</v>
      </c>
      <c r="B1015" s="38" t="s">
        <v>1291</v>
      </c>
      <c r="C1015" s="33"/>
      <c r="D1015" s="33"/>
      <c r="E1015" s="33"/>
      <c r="F1015" s="33"/>
    </row>
    <row r="1016" spans="1:6" ht="25.5" outlineLevel="1" x14ac:dyDescent="0.2">
      <c r="A1016" s="33">
        <v>6</v>
      </c>
      <c r="B1016" s="38" t="s">
        <v>1292</v>
      </c>
      <c r="C1016" s="33"/>
      <c r="D1016" s="33"/>
      <c r="E1016" s="33"/>
      <c r="F1016" s="33"/>
    </row>
    <row r="1017" spans="1:6" ht="25.5" outlineLevel="1" x14ac:dyDescent="0.2">
      <c r="A1017" s="33">
        <v>7</v>
      </c>
      <c r="B1017" s="38" t="s">
        <v>1293</v>
      </c>
      <c r="C1017" s="33"/>
      <c r="D1017" s="33"/>
      <c r="E1017" s="33"/>
      <c r="F1017" s="33"/>
    </row>
    <row r="1018" spans="1:6" outlineLevel="1" x14ac:dyDescent="0.2">
      <c r="A1018" s="33">
        <v>8</v>
      </c>
      <c r="B1018" s="38" t="s">
        <v>1294</v>
      </c>
      <c r="C1018" s="33"/>
      <c r="D1018" s="33"/>
      <c r="E1018" s="33"/>
      <c r="F1018" s="33"/>
    </row>
    <row r="1019" spans="1:6" outlineLevel="1" x14ac:dyDescent="0.2">
      <c r="A1019" s="33">
        <v>9</v>
      </c>
      <c r="B1019" s="38" t="s">
        <v>1295</v>
      </c>
      <c r="C1019" s="33"/>
      <c r="D1019" s="33"/>
      <c r="E1019" s="33"/>
      <c r="F1019" s="33"/>
    </row>
    <row r="1020" spans="1:6" ht="25.5" outlineLevel="1" x14ac:dyDescent="0.2">
      <c r="A1020" s="33">
        <v>10</v>
      </c>
      <c r="B1020" s="38" t="s">
        <v>1296</v>
      </c>
      <c r="C1020" s="33"/>
      <c r="D1020" s="33"/>
      <c r="E1020" s="33"/>
      <c r="F1020" s="33"/>
    </row>
    <row r="1021" spans="1:6" outlineLevel="1" x14ac:dyDescent="0.2">
      <c r="A1021" s="33"/>
      <c r="B1021" s="33"/>
      <c r="C1021" s="33"/>
      <c r="D1021" s="33"/>
      <c r="E1021" s="33"/>
      <c r="F1021" s="33"/>
    </row>
    <row r="1022" spans="1:6" outlineLevel="1" x14ac:dyDescent="0.2">
      <c r="A1022" s="133" t="s">
        <v>83</v>
      </c>
      <c r="B1022" s="133"/>
      <c r="C1022" s="133"/>
      <c r="D1022" s="133"/>
      <c r="E1022" s="133"/>
      <c r="F1022" s="133"/>
    </row>
    <row r="1023" spans="1:6" outlineLevel="1" x14ac:dyDescent="0.2">
      <c r="A1023" s="33">
        <v>1</v>
      </c>
      <c r="B1023" s="38" t="s">
        <v>85</v>
      </c>
      <c r="C1023" s="33"/>
      <c r="D1023" s="33"/>
      <c r="E1023" s="33"/>
      <c r="F1023" s="33"/>
    </row>
    <row r="1024" spans="1:6" ht="38.25" outlineLevel="1" x14ac:dyDescent="0.2">
      <c r="A1024" s="33">
        <v>2</v>
      </c>
      <c r="B1024" s="38" t="s">
        <v>1297</v>
      </c>
      <c r="C1024" s="33"/>
      <c r="D1024" s="33"/>
      <c r="E1024" s="33"/>
      <c r="F1024" s="33"/>
    </row>
    <row r="1025" spans="1:6" ht="25.5" outlineLevel="1" x14ac:dyDescent="0.2">
      <c r="A1025" s="33">
        <v>3</v>
      </c>
      <c r="B1025" s="38" t="s">
        <v>1298</v>
      </c>
      <c r="C1025" s="33"/>
      <c r="D1025" s="33"/>
      <c r="E1025" s="33"/>
      <c r="F1025" s="33"/>
    </row>
    <row r="1026" spans="1:6" ht="25.5" outlineLevel="1" x14ac:dyDescent="0.2">
      <c r="A1026" s="33">
        <v>4</v>
      </c>
      <c r="B1026" s="38" t="s">
        <v>1299</v>
      </c>
      <c r="C1026" s="33"/>
      <c r="D1026" s="33"/>
      <c r="E1026" s="33"/>
      <c r="F1026" s="33"/>
    </row>
    <row r="1027" spans="1:6" ht="38.25" outlineLevel="1" x14ac:dyDescent="0.2">
      <c r="A1027" s="33">
        <v>5</v>
      </c>
      <c r="B1027" s="38" t="s">
        <v>1300</v>
      </c>
      <c r="C1027" s="33"/>
      <c r="D1027" s="33"/>
      <c r="E1027" s="33"/>
      <c r="F1027" s="33"/>
    </row>
    <row r="1028" spans="1:6" outlineLevel="1" x14ac:dyDescent="0.2">
      <c r="A1028" s="33">
        <v>6</v>
      </c>
      <c r="B1028" s="38" t="s">
        <v>1301</v>
      </c>
      <c r="C1028" s="33"/>
      <c r="D1028" s="33"/>
      <c r="E1028" s="33"/>
      <c r="F1028" s="33"/>
    </row>
    <row r="1029" spans="1:6" outlineLevel="1" x14ac:dyDescent="0.2">
      <c r="A1029" s="33"/>
      <c r="B1029" s="33"/>
      <c r="C1029" s="33"/>
      <c r="D1029" s="33"/>
      <c r="E1029" s="33"/>
      <c r="F1029" s="33"/>
    </row>
    <row r="1030" spans="1:6" outlineLevel="1" x14ac:dyDescent="0.2">
      <c r="A1030" s="133" t="s">
        <v>86</v>
      </c>
      <c r="B1030" s="133"/>
      <c r="C1030" s="133"/>
      <c r="D1030" s="133"/>
      <c r="E1030" s="133"/>
      <c r="F1030" s="133"/>
    </row>
    <row r="1031" spans="1:6" outlineLevel="1" x14ac:dyDescent="0.2">
      <c r="A1031" s="33">
        <v>1</v>
      </c>
      <c r="B1031" s="38" t="s">
        <v>87</v>
      </c>
      <c r="C1031" s="33"/>
      <c r="D1031" s="33"/>
      <c r="E1031" s="33"/>
      <c r="F1031" s="33"/>
    </row>
    <row r="1032" spans="1:6" outlineLevel="1" x14ac:dyDescent="0.2">
      <c r="A1032" s="33">
        <v>2</v>
      </c>
      <c r="B1032" s="38" t="s">
        <v>1302</v>
      </c>
      <c r="C1032" s="33"/>
      <c r="D1032" s="33"/>
      <c r="E1032" s="33"/>
      <c r="F1032" s="33"/>
    </row>
    <row r="1033" spans="1:6" ht="25.5" outlineLevel="1" x14ac:dyDescent="0.2">
      <c r="A1033" s="33">
        <v>3</v>
      </c>
      <c r="B1033" s="38" t="s">
        <v>1303</v>
      </c>
      <c r="C1033" s="33"/>
      <c r="D1033" s="33"/>
      <c r="E1033" s="33"/>
      <c r="F1033" s="33"/>
    </row>
    <row r="1034" spans="1:6" outlineLevel="1" x14ac:dyDescent="0.2">
      <c r="A1034" s="33">
        <v>4</v>
      </c>
      <c r="B1034" s="38" t="s">
        <v>1304</v>
      </c>
      <c r="C1034" s="33"/>
      <c r="D1034" s="33"/>
      <c r="E1034" s="33"/>
      <c r="F1034" s="33"/>
    </row>
    <row r="1035" spans="1:6" ht="63.75" outlineLevel="1" x14ac:dyDescent="0.2">
      <c r="A1035" s="33">
        <v>5</v>
      </c>
      <c r="B1035" s="38" t="s">
        <v>1305</v>
      </c>
      <c r="C1035" s="33"/>
      <c r="D1035" s="33"/>
      <c r="E1035" s="33"/>
      <c r="F1035" s="33"/>
    </row>
    <row r="1036" spans="1:6" outlineLevel="1" x14ac:dyDescent="0.2">
      <c r="A1036" s="33">
        <v>6</v>
      </c>
      <c r="B1036" s="38" t="s">
        <v>1306</v>
      </c>
      <c r="C1036" s="33"/>
      <c r="D1036" s="33"/>
      <c r="E1036" s="33"/>
      <c r="F1036" s="33"/>
    </row>
    <row r="1037" spans="1:6" ht="25.5" outlineLevel="1" x14ac:dyDescent="0.2">
      <c r="A1037" s="33">
        <v>7</v>
      </c>
      <c r="B1037" s="38" t="s">
        <v>1307</v>
      </c>
      <c r="C1037" s="33"/>
      <c r="D1037" s="33"/>
      <c r="E1037" s="33"/>
      <c r="F1037" s="33"/>
    </row>
    <row r="1038" spans="1:6" outlineLevel="1" x14ac:dyDescent="0.2">
      <c r="A1038" s="33"/>
      <c r="B1038" s="33"/>
      <c r="C1038" s="33"/>
      <c r="D1038" s="33"/>
      <c r="E1038" s="33"/>
      <c r="F1038" s="33"/>
    </row>
    <row r="1039" spans="1:6" outlineLevel="1" x14ac:dyDescent="0.2">
      <c r="A1039" s="133" t="s">
        <v>88</v>
      </c>
      <c r="B1039" s="133"/>
      <c r="C1039" s="133"/>
      <c r="D1039" s="133"/>
      <c r="E1039" s="133"/>
      <c r="F1039" s="133"/>
    </row>
    <row r="1040" spans="1:6" outlineLevel="1" x14ac:dyDescent="0.2">
      <c r="A1040" s="33">
        <v>1</v>
      </c>
      <c r="B1040" s="38" t="s">
        <v>89</v>
      </c>
      <c r="C1040" s="33"/>
      <c r="D1040" s="33"/>
      <c r="E1040" s="33"/>
      <c r="F1040" s="33"/>
    </row>
    <row r="1041" spans="1:6" ht="25.5" outlineLevel="1" x14ac:dyDescent="0.2">
      <c r="A1041" s="33">
        <v>2</v>
      </c>
      <c r="B1041" s="38" t="s">
        <v>1308</v>
      </c>
      <c r="C1041" s="33"/>
      <c r="D1041" s="33"/>
      <c r="E1041" s="33"/>
      <c r="F1041" s="33"/>
    </row>
    <row r="1042" spans="1:6" outlineLevel="1" x14ac:dyDescent="0.2">
      <c r="A1042" s="33">
        <v>3</v>
      </c>
      <c r="B1042" s="38" t="s">
        <v>1309</v>
      </c>
      <c r="C1042" s="33"/>
      <c r="D1042" s="33"/>
      <c r="E1042" s="33"/>
      <c r="F1042" s="33"/>
    </row>
    <row r="1043" spans="1:6" ht="25.5" outlineLevel="1" x14ac:dyDescent="0.2">
      <c r="A1043" s="33">
        <v>4</v>
      </c>
      <c r="B1043" s="38" t="s">
        <v>1310</v>
      </c>
      <c r="C1043" s="33"/>
      <c r="D1043" s="33"/>
      <c r="E1043" s="33"/>
      <c r="F1043" s="33"/>
    </row>
    <row r="1044" spans="1:6" ht="25.5" outlineLevel="1" x14ac:dyDescent="0.2">
      <c r="A1044" s="33">
        <v>5</v>
      </c>
      <c r="B1044" s="38" t="s">
        <v>1311</v>
      </c>
      <c r="C1044" s="33"/>
      <c r="D1044" s="33"/>
      <c r="E1044" s="33"/>
      <c r="F1044" s="33"/>
    </row>
    <row r="1045" spans="1:6" ht="25.5" outlineLevel="1" x14ac:dyDescent="0.2">
      <c r="A1045" s="33">
        <v>6</v>
      </c>
      <c r="B1045" s="38" t="s">
        <v>1312</v>
      </c>
      <c r="C1045" s="33"/>
      <c r="D1045" s="33"/>
      <c r="E1045" s="33"/>
      <c r="F1045" s="33"/>
    </row>
    <row r="1046" spans="1:6" outlineLevel="1" x14ac:dyDescent="0.2">
      <c r="A1046" s="33">
        <v>7</v>
      </c>
      <c r="B1046" s="38" t="s">
        <v>1313</v>
      </c>
      <c r="C1046" s="33"/>
      <c r="D1046" s="33"/>
      <c r="E1046" s="33"/>
      <c r="F1046" s="33"/>
    </row>
    <row r="1047" spans="1:6" ht="25.5" outlineLevel="1" x14ac:dyDescent="0.2">
      <c r="A1047" s="33">
        <v>8</v>
      </c>
      <c r="B1047" s="38" t="s">
        <v>1314</v>
      </c>
      <c r="C1047" s="33"/>
      <c r="D1047" s="33"/>
      <c r="E1047" s="33"/>
      <c r="F1047" s="33"/>
    </row>
    <row r="1048" spans="1:6" outlineLevel="1" x14ac:dyDescent="0.2">
      <c r="A1048" s="33"/>
      <c r="B1048" s="33"/>
      <c r="C1048" s="33"/>
      <c r="D1048" s="33"/>
      <c r="E1048" s="33"/>
      <c r="F1048" s="33"/>
    </row>
    <row r="1049" spans="1:6" outlineLevel="1" x14ac:dyDescent="0.2">
      <c r="A1049" s="133" t="s">
        <v>90</v>
      </c>
      <c r="B1049" s="133"/>
      <c r="C1049" s="133"/>
      <c r="D1049" s="133"/>
      <c r="E1049" s="133"/>
      <c r="F1049" s="133"/>
    </row>
    <row r="1050" spans="1:6" outlineLevel="1" x14ac:dyDescent="0.2">
      <c r="A1050" s="33">
        <v>1</v>
      </c>
      <c r="B1050" s="38" t="s">
        <v>91</v>
      </c>
      <c r="C1050" s="33"/>
      <c r="D1050" s="33"/>
      <c r="E1050" s="33"/>
      <c r="F1050" s="33"/>
    </row>
    <row r="1051" spans="1:6" ht="25.5" outlineLevel="1" x14ac:dyDescent="0.2">
      <c r="A1051" s="33">
        <v>2</v>
      </c>
      <c r="B1051" s="38" t="s">
        <v>1308</v>
      </c>
      <c r="C1051" s="33"/>
      <c r="D1051" s="33"/>
      <c r="E1051" s="33"/>
      <c r="F1051" s="33"/>
    </row>
    <row r="1052" spans="1:6" outlineLevel="1" x14ac:dyDescent="0.2">
      <c r="A1052" s="33">
        <v>3</v>
      </c>
      <c r="B1052" s="38" t="s">
        <v>1309</v>
      </c>
      <c r="C1052" s="33"/>
      <c r="D1052" s="33"/>
      <c r="E1052" s="33"/>
      <c r="F1052" s="33"/>
    </row>
    <row r="1053" spans="1:6" ht="25.5" outlineLevel="1" x14ac:dyDescent="0.2">
      <c r="A1053" s="33">
        <v>4</v>
      </c>
      <c r="B1053" s="38" t="s">
        <v>1310</v>
      </c>
      <c r="C1053" s="33"/>
      <c r="D1053" s="33"/>
      <c r="E1053" s="33"/>
      <c r="F1053" s="33"/>
    </row>
    <row r="1054" spans="1:6" ht="25.5" outlineLevel="1" x14ac:dyDescent="0.2">
      <c r="A1054" s="33">
        <v>5</v>
      </c>
      <c r="B1054" s="38" t="s">
        <v>1311</v>
      </c>
      <c r="C1054" s="33"/>
      <c r="D1054" s="33"/>
      <c r="E1054" s="33"/>
      <c r="F1054" s="33"/>
    </row>
    <row r="1055" spans="1:6" ht="25.5" outlineLevel="1" x14ac:dyDescent="0.2">
      <c r="A1055" s="33">
        <v>6</v>
      </c>
      <c r="B1055" s="38" t="s">
        <v>1312</v>
      </c>
      <c r="C1055" s="33"/>
      <c r="D1055" s="33"/>
      <c r="E1055" s="33"/>
      <c r="F1055" s="33"/>
    </row>
    <row r="1056" spans="1:6" outlineLevel="1" x14ac:dyDescent="0.2">
      <c r="A1056" s="33">
        <v>7</v>
      </c>
      <c r="B1056" s="38" t="s">
        <v>1313</v>
      </c>
      <c r="C1056" s="33"/>
      <c r="D1056" s="33"/>
      <c r="E1056" s="33"/>
      <c r="F1056" s="33"/>
    </row>
    <row r="1057" spans="1:6" ht="25.5" outlineLevel="1" x14ac:dyDescent="0.2">
      <c r="A1057" s="33">
        <v>8</v>
      </c>
      <c r="B1057" s="38" t="s">
        <v>1314</v>
      </c>
      <c r="C1057" s="33"/>
      <c r="D1057" s="33"/>
      <c r="E1057" s="33"/>
      <c r="F1057" s="33"/>
    </row>
    <row r="1058" spans="1:6" outlineLevel="1" x14ac:dyDescent="0.2">
      <c r="A1058" s="33"/>
      <c r="B1058" s="33"/>
      <c r="C1058" s="33"/>
      <c r="D1058" s="33"/>
      <c r="E1058" s="33"/>
      <c r="F1058" s="33"/>
    </row>
    <row r="1059" spans="1:6" outlineLevel="1" x14ac:dyDescent="0.2">
      <c r="A1059" s="133" t="s">
        <v>92</v>
      </c>
      <c r="B1059" s="133"/>
      <c r="C1059" s="133"/>
      <c r="D1059" s="133"/>
      <c r="E1059" s="133"/>
      <c r="F1059" s="133"/>
    </row>
    <row r="1060" spans="1:6" outlineLevel="1" x14ac:dyDescent="0.2">
      <c r="A1060" s="33">
        <v>1</v>
      </c>
      <c r="B1060" s="38" t="s">
        <v>94</v>
      </c>
      <c r="C1060" s="33"/>
      <c r="D1060" s="33"/>
      <c r="E1060" s="33"/>
      <c r="F1060" s="33"/>
    </row>
    <row r="1061" spans="1:6" ht="25.5" outlineLevel="1" x14ac:dyDescent="0.2">
      <c r="A1061" s="33">
        <v>2</v>
      </c>
      <c r="B1061" s="38" t="s">
        <v>1315</v>
      </c>
      <c r="C1061" s="33"/>
      <c r="D1061" s="33"/>
      <c r="E1061" s="33"/>
      <c r="F1061" s="33"/>
    </row>
    <row r="1062" spans="1:6" ht="25.5" outlineLevel="1" x14ac:dyDescent="0.2">
      <c r="A1062" s="33">
        <v>3</v>
      </c>
      <c r="B1062" s="38" t="s">
        <v>1316</v>
      </c>
      <c r="C1062" s="33"/>
      <c r="D1062" s="33"/>
      <c r="E1062" s="33"/>
      <c r="F1062" s="33"/>
    </row>
    <row r="1063" spans="1:6" ht="25.5" outlineLevel="1" x14ac:dyDescent="0.2">
      <c r="A1063" s="33">
        <v>4</v>
      </c>
      <c r="B1063" s="38" t="s">
        <v>1317</v>
      </c>
      <c r="C1063" s="33"/>
      <c r="D1063" s="33"/>
      <c r="E1063" s="33"/>
      <c r="F1063" s="33"/>
    </row>
    <row r="1064" spans="1:6" outlineLevel="1" x14ac:dyDescent="0.2">
      <c r="A1064" s="33">
        <v>5</v>
      </c>
      <c r="B1064" s="38" t="s">
        <v>1318</v>
      </c>
      <c r="C1064" s="33"/>
      <c r="D1064" s="33"/>
      <c r="E1064" s="33"/>
      <c r="F1064" s="33"/>
    </row>
    <row r="1065" spans="1:6" ht="25.5" outlineLevel="1" x14ac:dyDescent="0.2">
      <c r="A1065" s="33">
        <v>6</v>
      </c>
      <c r="B1065" s="38" t="s">
        <v>1319</v>
      </c>
      <c r="C1065" s="33"/>
      <c r="D1065" s="33"/>
      <c r="E1065" s="33"/>
      <c r="F1065" s="33"/>
    </row>
    <row r="1066" spans="1:6" outlineLevel="1" x14ac:dyDescent="0.2">
      <c r="A1066" s="33"/>
      <c r="B1066" s="33"/>
      <c r="C1066" s="33"/>
      <c r="D1066" s="33"/>
      <c r="E1066" s="33"/>
      <c r="F1066" s="33"/>
    </row>
    <row r="1067" spans="1:6" outlineLevel="1" x14ac:dyDescent="0.2">
      <c r="A1067" s="133" t="s">
        <v>95</v>
      </c>
      <c r="B1067" s="133"/>
      <c r="C1067" s="133"/>
      <c r="D1067" s="133"/>
      <c r="E1067" s="133"/>
      <c r="F1067" s="133"/>
    </row>
    <row r="1068" spans="1:6" outlineLevel="1" x14ac:dyDescent="0.2">
      <c r="A1068" s="33">
        <v>1</v>
      </c>
      <c r="B1068" s="38" t="s">
        <v>96</v>
      </c>
      <c r="C1068" s="33"/>
      <c r="D1068" s="33"/>
      <c r="E1068" s="33"/>
      <c r="F1068" s="33"/>
    </row>
    <row r="1069" spans="1:6" ht="25.5" outlineLevel="1" x14ac:dyDescent="0.2">
      <c r="A1069" s="33">
        <v>2</v>
      </c>
      <c r="B1069" s="38" t="s">
        <v>1320</v>
      </c>
      <c r="C1069" s="33"/>
      <c r="D1069" s="33"/>
      <c r="E1069" s="33"/>
      <c r="F1069" s="33"/>
    </row>
    <row r="1070" spans="1:6" outlineLevel="1" x14ac:dyDescent="0.2">
      <c r="A1070" s="33">
        <v>3</v>
      </c>
      <c r="B1070" s="38" t="s">
        <v>1321</v>
      </c>
      <c r="C1070" s="33"/>
      <c r="D1070" s="33"/>
      <c r="E1070" s="33"/>
      <c r="F1070" s="33"/>
    </row>
    <row r="1071" spans="1:6" ht="25.5" outlineLevel="1" x14ac:dyDescent="0.2">
      <c r="A1071" s="33">
        <v>4</v>
      </c>
      <c r="B1071" s="38" t="s">
        <v>1322</v>
      </c>
      <c r="C1071" s="33"/>
      <c r="D1071" s="33"/>
      <c r="E1071" s="33"/>
      <c r="F1071" s="33"/>
    </row>
    <row r="1072" spans="1:6" outlineLevel="1" x14ac:dyDescent="0.2">
      <c r="A1072" s="33">
        <v>5</v>
      </c>
      <c r="B1072" s="38" t="s">
        <v>1323</v>
      </c>
      <c r="C1072" s="33"/>
      <c r="D1072" s="33"/>
      <c r="E1072" s="33"/>
      <c r="F1072" s="33"/>
    </row>
    <row r="1073" spans="1:6" outlineLevel="1" x14ac:dyDescent="0.2">
      <c r="A1073" s="33">
        <v>6</v>
      </c>
      <c r="B1073" s="38" t="s">
        <v>1324</v>
      </c>
      <c r="C1073" s="33"/>
      <c r="D1073" s="33"/>
      <c r="E1073" s="33"/>
      <c r="F1073" s="33"/>
    </row>
    <row r="1074" spans="1:6" outlineLevel="1" x14ac:dyDescent="0.2">
      <c r="A1074" s="33">
        <v>7</v>
      </c>
      <c r="B1074" s="38" t="s">
        <v>1325</v>
      </c>
      <c r="C1074" s="33"/>
      <c r="D1074" s="33"/>
      <c r="E1074" s="33"/>
      <c r="F1074" s="33"/>
    </row>
    <row r="1075" spans="1:6" outlineLevel="1" x14ac:dyDescent="0.2">
      <c r="A1075" s="33"/>
      <c r="B1075" s="33"/>
      <c r="C1075" s="33"/>
      <c r="D1075" s="33"/>
      <c r="E1075" s="33"/>
      <c r="F1075" s="33"/>
    </row>
    <row r="1076" spans="1:6" outlineLevel="1" x14ac:dyDescent="0.2">
      <c r="A1076" s="133" t="s">
        <v>97</v>
      </c>
      <c r="B1076" s="133"/>
      <c r="C1076" s="133"/>
      <c r="D1076" s="133"/>
      <c r="E1076" s="133"/>
      <c r="F1076" s="133"/>
    </row>
    <row r="1077" spans="1:6" outlineLevel="1" x14ac:dyDescent="0.2">
      <c r="A1077" s="33">
        <v>1</v>
      </c>
      <c r="B1077" s="38" t="s">
        <v>98</v>
      </c>
      <c r="C1077" s="33"/>
      <c r="D1077" s="33"/>
      <c r="E1077" s="33"/>
      <c r="F1077" s="33"/>
    </row>
    <row r="1078" spans="1:6" ht="25.5" outlineLevel="1" x14ac:dyDescent="0.2">
      <c r="A1078" s="33">
        <v>2</v>
      </c>
      <c r="B1078" s="38" t="s">
        <v>1320</v>
      </c>
      <c r="C1078" s="33"/>
      <c r="D1078" s="33"/>
      <c r="E1078" s="33"/>
      <c r="F1078" s="33"/>
    </row>
    <row r="1079" spans="1:6" outlineLevel="1" x14ac:dyDescent="0.2">
      <c r="A1079" s="33">
        <v>3</v>
      </c>
      <c r="B1079" s="38" t="s">
        <v>1321</v>
      </c>
      <c r="C1079" s="33"/>
      <c r="D1079" s="33"/>
      <c r="E1079" s="33"/>
      <c r="F1079" s="33"/>
    </row>
    <row r="1080" spans="1:6" ht="25.5" outlineLevel="1" x14ac:dyDescent="0.2">
      <c r="A1080" s="33">
        <v>4</v>
      </c>
      <c r="B1080" s="38" t="s">
        <v>1322</v>
      </c>
      <c r="C1080" s="33"/>
      <c r="D1080" s="33"/>
      <c r="E1080" s="33"/>
      <c r="F1080" s="33"/>
    </row>
    <row r="1081" spans="1:6" outlineLevel="1" x14ac:dyDescent="0.2">
      <c r="A1081" s="33">
        <v>5</v>
      </c>
      <c r="B1081" s="38" t="s">
        <v>1323</v>
      </c>
      <c r="C1081" s="33"/>
      <c r="D1081" s="33"/>
      <c r="E1081" s="33"/>
      <c r="F1081" s="33"/>
    </row>
    <row r="1082" spans="1:6" outlineLevel="1" x14ac:dyDescent="0.2">
      <c r="A1082" s="33">
        <v>6</v>
      </c>
      <c r="B1082" s="38" t="s">
        <v>1324</v>
      </c>
      <c r="C1082" s="33"/>
      <c r="D1082" s="33"/>
      <c r="E1082" s="33"/>
      <c r="F1082" s="33"/>
    </row>
    <row r="1083" spans="1:6" outlineLevel="1" x14ac:dyDescent="0.2">
      <c r="A1083" s="33">
        <v>7</v>
      </c>
      <c r="B1083" s="38" t="s">
        <v>1325</v>
      </c>
      <c r="C1083" s="33"/>
      <c r="D1083" s="33"/>
      <c r="E1083" s="33"/>
      <c r="F1083" s="33"/>
    </row>
    <row r="1084" spans="1:6" outlineLevel="1" x14ac:dyDescent="0.2">
      <c r="A1084" s="33"/>
      <c r="B1084" s="33"/>
      <c r="C1084" s="33"/>
      <c r="D1084" s="33"/>
      <c r="E1084" s="33"/>
      <c r="F1084" s="33"/>
    </row>
    <row r="1085" spans="1:6" outlineLevel="1" x14ac:dyDescent="0.2">
      <c r="A1085" s="133" t="s">
        <v>99</v>
      </c>
      <c r="B1085" s="133"/>
      <c r="C1085" s="133"/>
      <c r="D1085" s="133"/>
      <c r="E1085" s="133"/>
      <c r="F1085" s="133"/>
    </row>
    <row r="1086" spans="1:6" ht="25.5" outlineLevel="1" x14ac:dyDescent="0.2">
      <c r="A1086" s="33">
        <v>1</v>
      </c>
      <c r="B1086" s="38" t="s">
        <v>101</v>
      </c>
      <c r="C1086" s="33"/>
      <c r="D1086" s="33"/>
      <c r="E1086" s="33"/>
      <c r="F1086" s="33"/>
    </row>
    <row r="1087" spans="1:6" ht="25.5" outlineLevel="1" x14ac:dyDescent="0.2">
      <c r="A1087" s="33">
        <v>2</v>
      </c>
      <c r="B1087" s="38" t="s">
        <v>1326</v>
      </c>
      <c r="C1087" s="33"/>
      <c r="D1087" s="33"/>
      <c r="E1087" s="33"/>
      <c r="F1087" s="33"/>
    </row>
    <row r="1088" spans="1:6" ht="25.5" outlineLevel="1" x14ac:dyDescent="0.2">
      <c r="A1088" s="33">
        <v>3</v>
      </c>
      <c r="B1088" s="38" t="s">
        <v>1327</v>
      </c>
      <c r="C1088" s="33"/>
      <c r="D1088" s="33"/>
      <c r="E1088" s="33"/>
      <c r="F1088" s="33"/>
    </row>
    <row r="1089" spans="1:6" ht="25.5" outlineLevel="1" x14ac:dyDescent="0.2">
      <c r="A1089" s="33">
        <v>4</v>
      </c>
      <c r="B1089" s="38" t="s">
        <v>1328</v>
      </c>
      <c r="C1089" s="33"/>
      <c r="D1089" s="33"/>
      <c r="E1089" s="33"/>
      <c r="F1089" s="33"/>
    </row>
    <row r="1090" spans="1:6" ht="25.5" outlineLevel="1" x14ac:dyDescent="0.2">
      <c r="A1090" s="33">
        <v>5</v>
      </c>
      <c r="B1090" s="38" t="s">
        <v>1329</v>
      </c>
      <c r="C1090" s="33"/>
      <c r="D1090" s="33"/>
      <c r="E1090" s="33"/>
      <c r="F1090" s="33"/>
    </row>
    <row r="1091" spans="1:6" ht="25.5" outlineLevel="1" x14ac:dyDescent="0.2">
      <c r="A1091" s="33">
        <v>6</v>
      </c>
      <c r="B1091" s="38" t="s">
        <v>1330</v>
      </c>
      <c r="C1091" s="33"/>
      <c r="D1091" s="33"/>
      <c r="E1091" s="33"/>
      <c r="F1091" s="33"/>
    </row>
    <row r="1092" spans="1:6" outlineLevel="1" x14ac:dyDescent="0.2">
      <c r="A1092" s="33"/>
      <c r="B1092" s="33"/>
      <c r="C1092" s="33"/>
      <c r="D1092" s="33"/>
      <c r="E1092" s="33"/>
      <c r="F1092" s="33"/>
    </row>
    <row r="1093" spans="1:6" outlineLevel="1" x14ac:dyDescent="0.2">
      <c r="A1093" s="133" t="s">
        <v>102</v>
      </c>
      <c r="B1093" s="133"/>
      <c r="C1093" s="133"/>
      <c r="D1093" s="133"/>
      <c r="E1093" s="133"/>
      <c r="F1093" s="133"/>
    </row>
    <row r="1094" spans="1:6" outlineLevel="1" x14ac:dyDescent="0.2">
      <c r="A1094" s="33">
        <v>1</v>
      </c>
      <c r="B1094" s="38" t="s">
        <v>103</v>
      </c>
      <c r="C1094" s="33"/>
      <c r="D1094" s="33"/>
      <c r="E1094" s="33"/>
      <c r="F1094" s="33"/>
    </row>
    <row r="1095" spans="1:6" outlineLevel="1" x14ac:dyDescent="0.2">
      <c r="A1095" s="33">
        <v>2</v>
      </c>
      <c r="B1095" s="38" t="s">
        <v>1331</v>
      </c>
      <c r="C1095" s="33"/>
      <c r="D1095" s="33"/>
      <c r="E1095" s="33"/>
      <c r="F1095" s="33"/>
    </row>
    <row r="1096" spans="1:6" ht="38.25" outlineLevel="1" x14ac:dyDescent="0.2">
      <c r="A1096" s="33">
        <v>3</v>
      </c>
      <c r="B1096" s="38" t="s">
        <v>1332</v>
      </c>
      <c r="C1096" s="33"/>
      <c r="D1096" s="33"/>
      <c r="E1096" s="33"/>
      <c r="F1096" s="33"/>
    </row>
    <row r="1097" spans="1:6" outlineLevel="1" x14ac:dyDescent="0.2">
      <c r="A1097" s="33">
        <v>4</v>
      </c>
      <c r="B1097" s="38" t="s">
        <v>1333</v>
      </c>
      <c r="C1097" s="33"/>
      <c r="D1097" s="33"/>
      <c r="E1097" s="33"/>
      <c r="F1097" s="33"/>
    </row>
    <row r="1098" spans="1:6" outlineLevel="1" x14ac:dyDescent="0.2">
      <c r="A1098" s="33">
        <v>5</v>
      </c>
      <c r="B1098" s="38" t="s">
        <v>1334</v>
      </c>
      <c r="C1098" s="33"/>
      <c r="D1098" s="33"/>
      <c r="E1098" s="33"/>
      <c r="F1098" s="33"/>
    </row>
    <row r="1099" spans="1:6" outlineLevel="1" x14ac:dyDescent="0.2">
      <c r="A1099" s="33">
        <v>6</v>
      </c>
      <c r="B1099" s="38" t="s">
        <v>1335</v>
      </c>
      <c r="C1099" s="33"/>
      <c r="D1099" s="33"/>
      <c r="E1099" s="33"/>
      <c r="F1099" s="33"/>
    </row>
    <row r="1100" spans="1:6" outlineLevel="1" x14ac:dyDescent="0.2">
      <c r="A1100" s="33">
        <v>7</v>
      </c>
      <c r="B1100" s="38" t="s">
        <v>1336</v>
      </c>
      <c r="C1100" s="33"/>
      <c r="D1100" s="33"/>
      <c r="E1100" s="33"/>
      <c r="F1100" s="33"/>
    </row>
    <row r="1101" spans="1:6" outlineLevel="1" x14ac:dyDescent="0.2">
      <c r="A1101" s="33">
        <v>8</v>
      </c>
      <c r="B1101" s="38" t="s">
        <v>1337</v>
      </c>
      <c r="C1101" s="33"/>
      <c r="D1101" s="33"/>
      <c r="E1101" s="33"/>
      <c r="F1101" s="33"/>
    </row>
    <row r="1102" spans="1:6" outlineLevel="1" x14ac:dyDescent="0.2">
      <c r="A1102" s="33"/>
      <c r="B1102" s="33"/>
      <c r="C1102" s="33"/>
      <c r="D1102" s="33"/>
      <c r="E1102" s="33"/>
      <c r="F1102" s="33"/>
    </row>
    <row r="1103" spans="1:6" outlineLevel="1" x14ac:dyDescent="0.2">
      <c r="A1103" s="133" t="s">
        <v>104</v>
      </c>
      <c r="B1103" s="133"/>
      <c r="C1103" s="133"/>
      <c r="D1103" s="133"/>
      <c r="E1103" s="133"/>
      <c r="F1103" s="133"/>
    </row>
    <row r="1104" spans="1:6" outlineLevel="1" x14ac:dyDescent="0.2">
      <c r="A1104" s="33">
        <v>1</v>
      </c>
      <c r="B1104" s="38" t="s">
        <v>105</v>
      </c>
      <c r="C1104" s="33"/>
      <c r="D1104" s="33"/>
      <c r="E1104" s="33"/>
      <c r="F1104" s="33"/>
    </row>
    <row r="1105" spans="1:6" outlineLevel="1" x14ac:dyDescent="0.2">
      <c r="A1105" s="33">
        <v>2</v>
      </c>
      <c r="B1105" s="38" t="s">
        <v>1331</v>
      </c>
      <c r="C1105" s="33"/>
      <c r="D1105" s="33"/>
      <c r="E1105" s="33"/>
      <c r="F1105" s="33"/>
    </row>
    <row r="1106" spans="1:6" ht="38.25" outlineLevel="1" x14ac:dyDescent="0.2">
      <c r="A1106" s="33">
        <v>3</v>
      </c>
      <c r="B1106" s="38" t="s">
        <v>1332</v>
      </c>
      <c r="C1106" s="33"/>
      <c r="D1106" s="33"/>
      <c r="E1106" s="33"/>
      <c r="F1106" s="33"/>
    </row>
    <row r="1107" spans="1:6" outlineLevel="1" x14ac:dyDescent="0.2">
      <c r="A1107" s="33">
        <v>4</v>
      </c>
      <c r="B1107" s="38" t="s">
        <v>1333</v>
      </c>
      <c r="C1107" s="33"/>
      <c r="D1107" s="33"/>
      <c r="E1107" s="33"/>
      <c r="F1107" s="33"/>
    </row>
    <row r="1108" spans="1:6" outlineLevel="1" x14ac:dyDescent="0.2">
      <c r="A1108" s="33">
        <v>5</v>
      </c>
      <c r="B1108" s="38" t="s">
        <v>1334</v>
      </c>
      <c r="C1108" s="33"/>
      <c r="D1108" s="33"/>
      <c r="E1108" s="33"/>
      <c r="F1108" s="33"/>
    </row>
    <row r="1109" spans="1:6" outlineLevel="1" x14ac:dyDescent="0.2">
      <c r="A1109" s="33">
        <v>6</v>
      </c>
      <c r="B1109" s="38" t="s">
        <v>1335</v>
      </c>
      <c r="C1109" s="33"/>
      <c r="D1109" s="33"/>
      <c r="E1109" s="33"/>
      <c r="F1109" s="33"/>
    </row>
    <row r="1110" spans="1:6" outlineLevel="1" x14ac:dyDescent="0.2">
      <c r="A1110" s="33">
        <v>7</v>
      </c>
      <c r="B1110" s="38" t="s">
        <v>1336</v>
      </c>
      <c r="C1110" s="33"/>
      <c r="D1110" s="33"/>
      <c r="E1110" s="33"/>
      <c r="F1110" s="33"/>
    </row>
    <row r="1111" spans="1:6" outlineLevel="1" x14ac:dyDescent="0.2">
      <c r="A1111" s="33">
        <v>8</v>
      </c>
      <c r="B1111" s="38" t="s">
        <v>1337</v>
      </c>
      <c r="C1111" s="33"/>
      <c r="D1111" s="33"/>
      <c r="E1111" s="33"/>
      <c r="F1111" s="33"/>
    </row>
    <row r="1112" spans="1:6" outlineLevel="1" x14ac:dyDescent="0.2">
      <c r="A1112" s="33"/>
      <c r="B1112" s="33"/>
      <c r="C1112" s="33"/>
      <c r="D1112" s="33"/>
      <c r="E1112" s="33"/>
      <c r="F1112" s="33"/>
    </row>
    <row r="1113" spans="1:6" outlineLevel="1" x14ac:dyDescent="0.2">
      <c r="A1113" s="133" t="s">
        <v>106</v>
      </c>
      <c r="B1113" s="133"/>
      <c r="C1113" s="133"/>
      <c r="D1113" s="133"/>
      <c r="E1113" s="133"/>
      <c r="F1113" s="133"/>
    </row>
    <row r="1114" spans="1:6" ht="25.5" outlineLevel="1" x14ac:dyDescent="0.2">
      <c r="A1114" s="33">
        <v>1</v>
      </c>
      <c r="B1114" s="38" t="s">
        <v>108</v>
      </c>
      <c r="C1114" s="33"/>
      <c r="D1114" s="33"/>
      <c r="E1114" s="33"/>
      <c r="F1114" s="33"/>
    </row>
    <row r="1115" spans="1:6" ht="25.5" outlineLevel="1" x14ac:dyDescent="0.2">
      <c r="A1115" s="33">
        <v>2</v>
      </c>
      <c r="B1115" s="38" t="s">
        <v>1338</v>
      </c>
      <c r="C1115" s="33"/>
      <c r="D1115" s="33"/>
      <c r="E1115" s="33"/>
      <c r="F1115" s="33"/>
    </row>
    <row r="1116" spans="1:6" ht="25.5" outlineLevel="1" x14ac:dyDescent="0.2">
      <c r="A1116" s="33">
        <v>3</v>
      </c>
      <c r="B1116" s="38" t="s">
        <v>1339</v>
      </c>
      <c r="C1116" s="33"/>
      <c r="D1116" s="33"/>
      <c r="E1116" s="33"/>
      <c r="F1116" s="33"/>
    </row>
    <row r="1117" spans="1:6" ht="25.5" outlineLevel="1" x14ac:dyDescent="0.2">
      <c r="A1117" s="33">
        <v>4</v>
      </c>
      <c r="B1117" s="38" t="s">
        <v>1340</v>
      </c>
      <c r="C1117" s="33"/>
      <c r="D1117" s="33"/>
      <c r="E1117" s="33"/>
      <c r="F1117" s="33"/>
    </row>
    <row r="1118" spans="1:6" outlineLevel="1" x14ac:dyDescent="0.2">
      <c r="A1118" s="33">
        <v>5</v>
      </c>
      <c r="B1118" s="38" t="s">
        <v>1341</v>
      </c>
      <c r="C1118" s="33"/>
      <c r="D1118" s="33"/>
      <c r="E1118" s="33"/>
      <c r="F1118" s="33"/>
    </row>
    <row r="1119" spans="1:6" outlineLevel="1" x14ac:dyDescent="0.2">
      <c r="A1119" s="33"/>
      <c r="B1119" s="33"/>
      <c r="C1119" s="33"/>
      <c r="D1119" s="33"/>
      <c r="E1119" s="33"/>
      <c r="F1119" s="33"/>
    </row>
    <row r="1120" spans="1:6" outlineLevel="1" x14ac:dyDescent="0.2">
      <c r="A1120" s="133" t="s">
        <v>109</v>
      </c>
      <c r="B1120" s="133"/>
      <c r="C1120" s="133"/>
      <c r="D1120" s="133"/>
      <c r="E1120" s="133"/>
      <c r="F1120" s="133"/>
    </row>
    <row r="1121" spans="1:6" outlineLevel="1" x14ac:dyDescent="0.2">
      <c r="A1121" s="33">
        <v>1</v>
      </c>
      <c r="B1121" s="38" t="s">
        <v>110</v>
      </c>
      <c r="C1121" s="33"/>
      <c r="D1121" s="33"/>
      <c r="E1121" s="33"/>
      <c r="F1121" s="33"/>
    </row>
    <row r="1122" spans="1:6" ht="25.5" outlineLevel="1" x14ac:dyDescent="0.2">
      <c r="A1122" s="33">
        <v>2</v>
      </c>
      <c r="B1122" s="38" t="s">
        <v>1342</v>
      </c>
      <c r="C1122" s="33"/>
      <c r="D1122" s="33"/>
      <c r="E1122" s="33"/>
      <c r="F1122" s="33"/>
    </row>
    <row r="1123" spans="1:6" outlineLevel="1" x14ac:dyDescent="0.2">
      <c r="A1123" s="33">
        <v>3</v>
      </c>
      <c r="B1123" s="38" t="s">
        <v>1343</v>
      </c>
      <c r="C1123" s="33"/>
      <c r="D1123" s="33"/>
      <c r="E1123" s="33"/>
      <c r="F1123" s="33"/>
    </row>
    <row r="1124" spans="1:6" outlineLevel="1" x14ac:dyDescent="0.2">
      <c r="A1124" s="33">
        <v>4</v>
      </c>
      <c r="B1124" s="38" t="s">
        <v>1344</v>
      </c>
      <c r="C1124" s="33"/>
      <c r="D1124" s="33"/>
      <c r="E1124" s="33"/>
      <c r="F1124" s="33"/>
    </row>
    <row r="1125" spans="1:6" ht="25.5" outlineLevel="1" x14ac:dyDescent="0.2">
      <c r="A1125" s="33">
        <v>5</v>
      </c>
      <c r="B1125" s="38" t="s">
        <v>1345</v>
      </c>
      <c r="C1125" s="33"/>
      <c r="D1125" s="33"/>
      <c r="E1125" s="33"/>
      <c r="F1125" s="33"/>
    </row>
    <row r="1126" spans="1:6" outlineLevel="1" x14ac:dyDescent="0.2">
      <c r="A1126" s="33">
        <v>6</v>
      </c>
      <c r="B1126" s="38" t="s">
        <v>1346</v>
      </c>
      <c r="C1126" s="33"/>
      <c r="D1126" s="33"/>
      <c r="E1126" s="33"/>
      <c r="F1126" s="33"/>
    </row>
    <row r="1127" spans="1:6" ht="25.5" outlineLevel="1" x14ac:dyDescent="0.2">
      <c r="A1127" s="33">
        <v>7</v>
      </c>
      <c r="B1127" s="38" t="s">
        <v>1347</v>
      </c>
      <c r="C1127" s="33"/>
      <c r="D1127" s="33"/>
      <c r="E1127" s="33"/>
      <c r="F1127" s="33"/>
    </row>
    <row r="1128" spans="1:6" ht="25.5" outlineLevel="1" x14ac:dyDescent="0.2">
      <c r="A1128" s="33">
        <v>8</v>
      </c>
      <c r="B1128" s="38" t="s">
        <v>1348</v>
      </c>
      <c r="C1128" s="33"/>
      <c r="D1128" s="33"/>
      <c r="E1128" s="33"/>
      <c r="F1128" s="33"/>
    </row>
    <row r="1129" spans="1:6" outlineLevel="1" x14ac:dyDescent="0.2">
      <c r="A1129" s="33">
        <v>9</v>
      </c>
      <c r="B1129" s="38" t="s">
        <v>1349</v>
      </c>
      <c r="C1129" s="33"/>
      <c r="D1129" s="33"/>
      <c r="E1129" s="33"/>
      <c r="F1129" s="33"/>
    </row>
    <row r="1130" spans="1:6" outlineLevel="1" x14ac:dyDescent="0.2">
      <c r="A1130" s="33"/>
      <c r="B1130" s="33"/>
      <c r="C1130" s="33"/>
      <c r="D1130" s="33"/>
      <c r="E1130" s="33"/>
      <c r="F1130" s="33"/>
    </row>
    <row r="1131" spans="1:6" outlineLevel="1" x14ac:dyDescent="0.2">
      <c r="A1131" s="133" t="s">
        <v>112</v>
      </c>
      <c r="B1131" s="133"/>
      <c r="C1131" s="133"/>
      <c r="D1131" s="133"/>
      <c r="E1131" s="133"/>
      <c r="F1131" s="133"/>
    </row>
    <row r="1132" spans="1:6" outlineLevel="1" x14ac:dyDescent="0.2">
      <c r="A1132" s="33">
        <v>1</v>
      </c>
      <c r="B1132" s="38" t="s">
        <v>113</v>
      </c>
      <c r="C1132" s="33"/>
      <c r="D1132" s="33"/>
      <c r="E1132" s="33"/>
      <c r="F1132" s="33"/>
    </row>
    <row r="1133" spans="1:6" outlineLevel="1" x14ac:dyDescent="0.2">
      <c r="A1133" s="33">
        <v>2</v>
      </c>
      <c r="B1133" s="38" t="s">
        <v>1350</v>
      </c>
      <c r="C1133" s="33"/>
      <c r="D1133" s="33"/>
      <c r="E1133" s="33"/>
      <c r="F1133" s="33"/>
    </row>
    <row r="1134" spans="1:6" outlineLevel="1" x14ac:dyDescent="0.2">
      <c r="A1134" s="33">
        <v>3</v>
      </c>
      <c r="B1134" s="38" t="s">
        <v>1351</v>
      </c>
      <c r="C1134" s="33"/>
      <c r="D1134" s="33"/>
      <c r="E1134" s="33"/>
      <c r="F1134" s="33"/>
    </row>
    <row r="1135" spans="1:6" outlineLevel="1" x14ac:dyDescent="0.2">
      <c r="A1135" s="33"/>
      <c r="B1135" s="33"/>
      <c r="C1135" s="33"/>
      <c r="D1135" s="33"/>
      <c r="E1135" s="33"/>
      <c r="F1135" s="33"/>
    </row>
    <row r="1136" spans="1:6" outlineLevel="1" x14ac:dyDescent="0.2">
      <c r="A1136" s="133" t="s">
        <v>114</v>
      </c>
      <c r="B1136" s="133"/>
      <c r="C1136" s="133"/>
      <c r="D1136" s="133"/>
      <c r="E1136" s="133"/>
      <c r="F1136" s="133"/>
    </row>
    <row r="1137" spans="1:6" outlineLevel="1" x14ac:dyDescent="0.2">
      <c r="A1137" s="33">
        <v>1</v>
      </c>
      <c r="B1137" s="38" t="s">
        <v>115</v>
      </c>
      <c r="C1137" s="33"/>
      <c r="D1137" s="33"/>
      <c r="E1137" s="33"/>
      <c r="F1137" s="33"/>
    </row>
    <row r="1138" spans="1:6" outlineLevel="1" x14ac:dyDescent="0.2">
      <c r="A1138" s="33">
        <v>2</v>
      </c>
      <c r="B1138" s="38" t="s">
        <v>1352</v>
      </c>
      <c r="C1138" s="33"/>
      <c r="D1138" s="33"/>
      <c r="E1138" s="33"/>
      <c r="F1138" s="33"/>
    </row>
    <row r="1139" spans="1:6" ht="38.25" outlineLevel="1" x14ac:dyDescent="0.2">
      <c r="A1139" s="33">
        <v>3</v>
      </c>
      <c r="B1139" s="38" t="s">
        <v>1353</v>
      </c>
      <c r="C1139" s="33"/>
      <c r="D1139" s="33"/>
      <c r="E1139" s="33"/>
      <c r="F1139" s="33"/>
    </row>
    <row r="1140" spans="1:6" outlineLevel="1" x14ac:dyDescent="0.2">
      <c r="A1140" s="33"/>
      <c r="B1140" s="33"/>
      <c r="C1140" s="33"/>
      <c r="D1140" s="33"/>
      <c r="E1140" s="33"/>
      <c r="F1140" s="33"/>
    </row>
    <row r="1141" spans="1:6" outlineLevel="1" x14ac:dyDescent="0.2">
      <c r="A1141" s="133" t="s">
        <v>116</v>
      </c>
      <c r="B1141" s="133"/>
      <c r="C1141" s="133"/>
      <c r="D1141" s="133"/>
      <c r="E1141" s="133"/>
      <c r="F1141" s="133"/>
    </row>
    <row r="1142" spans="1:6" outlineLevel="1" x14ac:dyDescent="0.2">
      <c r="A1142" s="33">
        <v>1</v>
      </c>
      <c r="B1142" s="38" t="s">
        <v>117</v>
      </c>
      <c r="C1142" s="33"/>
      <c r="D1142" s="33"/>
      <c r="E1142" s="33"/>
      <c r="F1142" s="33"/>
    </row>
    <row r="1143" spans="1:6" outlineLevel="1" x14ac:dyDescent="0.2">
      <c r="A1143" s="33">
        <v>2</v>
      </c>
      <c r="B1143" s="38" t="s">
        <v>1354</v>
      </c>
      <c r="C1143" s="33"/>
      <c r="D1143" s="33"/>
      <c r="E1143" s="33"/>
      <c r="F1143" s="33"/>
    </row>
    <row r="1144" spans="1:6" ht="38.25" outlineLevel="1" x14ac:dyDescent="0.2">
      <c r="A1144" s="33">
        <v>3</v>
      </c>
      <c r="B1144" s="38" t="s">
        <v>1355</v>
      </c>
      <c r="C1144" s="33"/>
      <c r="D1144" s="33"/>
      <c r="E1144" s="33"/>
      <c r="F1144" s="33"/>
    </row>
    <row r="1145" spans="1:6" outlineLevel="1" x14ac:dyDescent="0.2">
      <c r="A1145" s="33"/>
      <c r="B1145" s="33"/>
      <c r="C1145" s="33"/>
      <c r="D1145" s="33"/>
      <c r="E1145" s="33"/>
      <c r="F1145" s="33"/>
    </row>
    <row r="1146" spans="1:6" outlineLevel="1" x14ac:dyDescent="0.2">
      <c r="A1146" s="133" t="s">
        <v>119</v>
      </c>
      <c r="B1146" s="133"/>
      <c r="C1146" s="133"/>
      <c r="D1146" s="133"/>
      <c r="E1146" s="133"/>
      <c r="F1146" s="133"/>
    </row>
    <row r="1147" spans="1:6" outlineLevel="1" x14ac:dyDescent="0.2">
      <c r="A1147" s="33">
        <v>1</v>
      </c>
      <c r="B1147" s="38" t="s">
        <v>120</v>
      </c>
      <c r="C1147" s="33"/>
      <c r="D1147" s="33"/>
      <c r="E1147" s="33"/>
      <c r="F1147" s="33"/>
    </row>
    <row r="1148" spans="1:6" ht="25.5" outlineLevel="1" x14ac:dyDescent="0.2">
      <c r="A1148" s="33">
        <v>2</v>
      </c>
      <c r="B1148" s="38" t="s">
        <v>1356</v>
      </c>
      <c r="C1148" s="33"/>
      <c r="D1148" s="33"/>
      <c r="E1148" s="33"/>
      <c r="F1148" s="33"/>
    </row>
    <row r="1149" spans="1:6" ht="25.5" outlineLevel="1" x14ac:dyDescent="0.2">
      <c r="A1149" s="33">
        <v>3</v>
      </c>
      <c r="B1149" s="38" t="s">
        <v>1357</v>
      </c>
      <c r="C1149" s="33"/>
      <c r="D1149" s="33"/>
      <c r="E1149" s="33"/>
      <c r="F1149" s="33"/>
    </row>
    <row r="1150" spans="1:6" outlineLevel="1" x14ac:dyDescent="0.2">
      <c r="A1150" s="33"/>
      <c r="B1150" s="33"/>
      <c r="C1150" s="33"/>
      <c r="D1150" s="33"/>
      <c r="E1150" s="33"/>
      <c r="F1150" s="33"/>
    </row>
    <row r="1151" spans="1:6" outlineLevel="1" x14ac:dyDescent="0.2">
      <c r="A1151" s="133" t="s">
        <v>121</v>
      </c>
      <c r="B1151" s="133"/>
      <c r="C1151" s="133"/>
      <c r="D1151" s="133"/>
      <c r="E1151" s="133"/>
      <c r="F1151" s="133"/>
    </row>
    <row r="1152" spans="1:6" ht="25.5" outlineLevel="1" x14ac:dyDescent="0.2">
      <c r="A1152" s="33">
        <v>1</v>
      </c>
      <c r="B1152" s="38" t="s">
        <v>122</v>
      </c>
      <c r="C1152" s="33"/>
      <c r="D1152" s="33"/>
      <c r="E1152" s="33"/>
      <c r="F1152" s="33"/>
    </row>
    <row r="1153" spans="1:6" ht="25.5" outlineLevel="1" x14ac:dyDescent="0.2">
      <c r="A1153" s="33">
        <v>2</v>
      </c>
      <c r="B1153" s="38" t="s">
        <v>1358</v>
      </c>
      <c r="C1153" s="33"/>
      <c r="D1153" s="33"/>
      <c r="E1153" s="33"/>
      <c r="F1153" s="33"/>
    </row>
    <row r="1154" spans="1:6" outlineLevel="1" x14ac:dyDescent="0.2">
      <c r="A1154" s="33">
        <v>3</v>
      </c>
      <c r="B1154" s="38" t="s">
        <v>1359</v>
      </c>
      <c r="C1154" s="33"/>
      <c r="D1154" s="33"/>
      <c r="E1154" s="33"/>
      <c r="F1154" s="33"/>
    </row>
    <row r="1155" spans="1:6" outlineLevel="1" x14ac:dyDescent="0.2">
      <c r="A1155" s="33"/>
      <c r="B1155" s="33"/>
      <c r="C1155" s="33"/>
      <c r="D1155" s="33"/>
      <c r="E1155" s="33"/>
      <c r="F1155" s="33"/>
    </row>
    <row r="1156" spans="1:6" outlineLevel="1" x14ac:dyDescent="0.2">
      <c r="A1156" s="133" t="s">
        <v>124</v>
      </c>
      <c r="B1156" s="133"/>
      <c r="C1156" s="133"/>
      <c r="D1156" s="133"/>
      <c r="E1156" s="133"/>
      <c r="F1156" s="133"/>
    </row>
    <row r="1157" spans="1:6" outlineLevel="1" x14ac:dyDescent="0.2">
      <c r="A1157" s="33">
        <v>1</v>
      </c>
      <c r="B1157" s="38" t="s">
        <v>125</v>
      </c>
      <c r="C1157" s="33"/>
      <c r="D1157" s="33"/>
      <c r="E1157" s="33"/>
      <c r="F1157" s="33"/>
    </row>
    <row r="1158" spans="1:6" ht="25.5" outlineLevel="1" x14ac:dyDescent="0.2">
      <c r="A1158" s="33">
        <v>2</v>
      </c>
      <c r="B1158" s="38" t="s">
        <v>1360</v>
      </c>
      <c r="C1158" s="33"/>
      <c r="D1158" s="33"/>
      <c r="E1158" s="33"/>
      <c r="F1158" s="33"/>
    </row>
    <row r="1159" spans="1:6" ht="25.5" outlineLevel="1" x14ac:dyDescent="0.2">
      <c r="A1159" s="33">
        <v>3</v>
      </c>
      <c r="B1159" s="38" t="s">
        <v>1361</v>
      </c>
      <c r="C1159" s="33"/>
      <c r="D1159" s="33"/>
      <c r="E1159" s="33"/>
      <c r="F1159" s="33"/>
    </row>
    <row r="1160" spans="1:6" outlineLevel="1" x14ac:dyDescent="0.2">
      <c r="A1160" s="33"/>
      <c r="B1160" s="33"/>
      <c r="C1160" s="33"/>
      <c r="D1160" s="33"/>
      <c r="E1160" s="33"/>
      <c r="F1160" s="33"/>
    </row>
    <row r="1161" spans="1:6" outlineLevel="1" x14ac:dyDescent="0.2">
      <c r="A1161" s="133" t="s">
        <v>126</v>
      </c>
      <c r="B1161" s="133"/>
      <c r="C1161" s="133"/>
      <c r="D1161" s="133"/>
      <c r="E1161" s="133"/>
      <c r="F1161" s="133"/>
    </row>
    <row r="1162" spans="1:6" outlineLevel="1" x14ac:dyDescent="0.2">
      <c r="A1162" s="33">
        <v>1</v>
      </c>
      <c r="B1162" s="38" t="s">
        <v>127</v>
      </c>
      <c r="C1162" s="33"/>
      <c r="D1162" s="33"/>
      <c r="E1162" s="33"/>
      <c r="F1162" s="33"/>
    </row>
    <row r="1163" spans="1:6" outlineLevel="1" x14ac:dyDescent="0.2">
      <c r="A1163" s="33">
        <v>2</v>
      </c>
      <c r="B1163" s="38" t="s">
        <v>1362</v>
      </c>
      <c r="C1163" s="33"/>
      <c r="D1163" s="33"/>
      <c r="E1163" s="33"/>
      <c r="F1163" s="33"/>
    </row>
    <row r="1164" spans="1:6" ht="25.5" outlineLevel="1" x14ac:dyDescent="0.2">
      <c r="A1164" s="33">
        <v>3</v>
      </c>
      <c r="B1164" s="38" t="s">
        <v>1363</v>
      </c>
      <c r="C1164" s="33"/>
      <c r="D1164" s="33"/>
      <c r="E1164" s="33"/>
      <c r="F1164" s="33"/>
    </row>
    <row r="1165" spans="1:6" outlineLevel="1" x14ac:dyDescent="0.2">
      <c r="A1165" s="33">
        <v>4</v>
      </c>
      <c r="B1165" s="38" t="s">
        <v>1364</v>
      </c>
      <c r="C1165" s="33"/>
      <c r="D1165" s="33"/>
      <c r="E1165" s="33"/>
      <c r="F1165" s="33"/>
    </row>
    <row r="1166" spans="1:6" ht="25.5" outlineLevel="1" x14ac:dyDescent="0.2">
      <c r="A1166" s="33">
        <v>5</v>
      </c>
      <c r="B1166" s="38" t="s">
        <v>1365</v>
      </c>
      <c r="C1166" s="33"/>
      <c r="D1166" s="33"/>
      <c r="E1166" s="33"/>
      <c r="F1166" s="33"/>
    </row>
    <row r="1167" spans="1:6" ht="25.5" outlineLevel="1" x14ac:dyDescent="0.2">
      <c r="A1167" s="33">
        <v>6</v>
      </c>
      <c r="B1167" s="38" t="s">
        <v>1366</v>
      </c>
      <c r="C1167" s="33"/>
      <c r="D1167" s="33"/>
      <c r="E1167" s="33"/>
      <c r="F1167" s="33"/>
    </row>
    <row r="1168" spans="1:6" ht="25.5" outlineLevel="1" x14ac:dyDescent="0.2">
      <c r="A1168" s="33">
        <v>7</v>
      </c>
      <c r="B1168" s="38" t="s">
        <v>1367</v>
      </c>
      <c r="C1168" s="33"/>
      <c r="D1168" s="33"/>
      <c r="E1168" s="33"/>
      <c r="F1168" s="33"/>
    </row>
    <row r="1169" spans="1:6" outlineLevel="1" x14ac:dyDescent="0.2">
      <c r="A1169" s="33"/>
      <c r="B1169" s="33"/>
      <c r="C1169" s="33"/>
      <c r="D1169" s="33"/>
      <c r="E1169" s="33"/>
      <c r="F1169" s="33"/>
    </row>
    <row r="1170" spans="1:6" outlineLevel="1" x14ac:dyDescent="0.2">
      <c r="A1170" s="133" t="s">
        <v>128</v>
      </c>
      <c r="B1170" s="133"/>
      <c r="C1170" s="133"/>
      <c r="D1170" s="133"/>
      <c r="E1170" s="133"/>
      <c r="F1170" s="133"/>
    </row>
    <row r="1171" spans="1:6" outlineLevel="1" x14ac:dyDescent="0.2">
      <c r="A1171" s="33">
        <v>1</v>
      </c>
      <c r="B1171" s="38" t="s">
        <v>129</v>
      </c>
      <c r="C1171" s="33"/>
      <c r="D1171" s="33"/>
      <c r="E1171" s="33"/>
      <c r="F1171" s="33"/>
    </row>
    <row r="1172" spans="1:6" ht="25.5" outlineLevel="1" x14ac:dyDescent="0.2">
      <c r="A1172" s="33">
        <v>2</v>
      </c>
      <c r="B1172" s="38" t="s">
        <v>1368</v>
      </c>
      <c r="C1172" s="33"/>
      <c r="D1172" s="33"/>
      <c r="E1172" s="33"/>
      <c r="F1172" s="33"/>
    </row>
    <row r="1173" spans="1:6" ht="25.5" outlineLevel="1" x14ac:dyDescent="0.2">
      <c r="A1173" s="33">
        <v>3</v>
      </c>
      <c r="B1173" s="38" t="s">
        <v>1369</v>
      </c>
      <c r="C1173" s="33"/>
      <c r="D1173" s="33"/>
      <c r="E1173" s="33"/>
      <c r="F1173" s="33"/>
    </row>
    <row r="1174" spans="1:6" ht="38.25" outlineLevel="1" x14ac:dyDescent="0.2">
      <c r="A1174" s="33">
        <v>4</v>
      </c>
      <c r="B1174" s="38" t="s">
        <v>1370</v>
      </c>
      <c r="C1174" s="33"/>
      <c r="D1174" s="33"/>
      <c r="E1174" s="33"/>
      <c r="F1174" s="33"/>
    </row>
    <row r="1175" spans="1:6" ht="38.25" outlineLevel="1" x14ac:dyDescent="0.2">
      <c r="A1175" s="33">
        <v>5</v>
      </c>
      <c r="B1175" s="38" t="s">
        <v>1371</v>
      </c>
      <c r="C1175" s="33"/>
      <c r="D1175" s="33"/>
      <c r="E1175" s="33"/>
      <c r="F1175" s="33"/>
    </row>
    <row r="1176" spans="1:6" outlineLevel="1" x14ac:dyDescent="0.2">
      <c r="A1176" s="33"/>
      <c r="B1176" s="33"/>
      <c r="C1176" s="33"/>
      <c r="D1176" s="33"/>
      <c r="E1176" s="33"/>
      <c r="F1176" s="33"/>
    </row>
    <row r="1177" spans="1:6" outlineLevel="1" x14ac:dyDescent="0.2">
      <c r="A1177" s="133" t="s">
        <v>130</v>
      </c>
      <c r="B1177" s="133"/>
      <c r="C1177" s="133"/>
      <c r="D1177" s="133"/>
      <c r="E1177" s="133"/>
      <c r="F1177" s="133"/>
    </row>
    <row r="1178" spans="1:6" ht="25.5" outlineLevel="1" x14ac:dyDescent="0.2">
      <c r="A1178" s="33">
        <v>1</v>
      </c>
      <c r="B1178" s="38" t="s">
        <v>131</v>
      </c>
      <c r="C1178" s="33"/>
      <c r="D1178" s="33"/>
      <c r="E1178" s="33"/>
      <c r="F1178" s="33"/>
    </row>
    <row r="1179" spans="1:6" ht="25.5" outlineLevel="1" x14ac:dyDescent="0.2">
      <c r="A1179" s="33">
        <v>2</v>
      </c>
      <c r="B1179" s="38" t="s">
        <v>1372</v>
      </c>
      <c r="C1179" s="33"/>
      <c r="D1179" s="33"/>
      <c r="E1179" s="33"/>
      <c r="F1179" s="33"/>
    </row>
    <row r="1180" spans="1:6" ht="38.25" outlineLevel="1" x14ac:dyDescent="0.2">
      <c r="A1180" s="33">
        <v>3</v>
      </c>
      <c r="B1180" s="38" t="s">
        <v>1373</v>
      </c>
      <c r="C1180" s="33"/>
      <c r="D1180" s="33"/>
      <c r="E1180" s="33"/>
      <c r="F1180" s="33"/>
    </row>
    <row r="1181" spans="1:6" ht="25.5" outlineLevel="1" x14ac:dyDescent="0.2">
      <c r="A1181" s="33">
        <v>4</v>
      </c>
      <c r="B1181" s="38" t="s">
        <v>1374</v>
      </c>
      <c r="C1181" s="33"/>
      <c r="D1181" s="33"/>
      <c r="E1181" s="33"/>
      <c r="F1181" s="33"/>
    </row>
    <row r="1182" spans="1:6" outlineLevel="1" x14ac:dyDescent="0.2">
      <c r="A1182" s="33"/>
      <c r="B1182" s="33"/>
      <c r="C1182" s="33"/>
      <c r="D1182" s="33"/>
      <c r="E1182" s="33"/>
      <c r="F1182" s="33"/>
    </row>
    <row r="1183" spans="1:6" outlineLevel="1" x14ac:dyDescent="0.2">
      <c r="A1183" s="133" t="s">
        <v>133</v>
      </c>
      <c r="B1183" s="133"/>
      <c r="C1183" s="133"/>
      <c r="D1183" s="133"/>
      <c r="E1183" s="133"/>
      <c r="F1183" s="133"/>
    </row>
    <row r="1184" spans="1:6" outlineLevel="1" x14ac:dyDescent="0.2">
      <c r="A1184" s="33">
        <v>1</v>
      </c>
      <c r="B1184" s="38" t="s">
        <v>135</v>
      </c>
      <c r="C1184" s="33"/>
      <c r="D1184" s="33"/>
      <c r="E1184" s="33"/>
      <c r="F1184" s="33"/>
    </row>
    <row r="1185" spans="1:6" outlineLevel="1" x14ac:dyDescent="0.2">
      <c r="A1185" s="33">
        <v>2</v>
      </c>
      <c r="B1185" s="38" t="s">
        <v>1375</v>
      </c>
      <c r="C1185" s="33"/>
      <c r="D1185" s="33"/>
      <c r="E1185" s="33"/>
      <c r="F1185" s="33"/>
    </row>
    <row r="1186" spans="1:6" ht="25.5" outlineLevel="1" x14ac:dyDescent="0.2">
      <c r="A1186" s="33">
        <v>3</v>
      </c>
      <c r="B1186" s="38" t="s">
        <v>1376</v>
      </c>
      <c r="C1186" s="33"/>
      <c r="D1186" s="33"/>
      <c r="E1186" s="33"/>
      <c r="F1186" s="33"/>
    </row>
    <row r="1187" spans="1:6" ht="25.5" outlineLevel="1" x14ac:dyDescent="0.2">
      <c r="A1187" s="33">
        <v>4</v>
      </c>
      <c r="B1187" s="38" t="s">
        <v>1377</v>
      </c>
      <c r="C1187" s="33"/>
      <c r="D1187" s="33"/>
      <c r="E1187" s="33"/>
      <c r="F1187" s="33"/>
    </row>
    <row r="1188" spans="1:6" ht="38.25" outlineLevel="1" x14ac:dyDescent="0.2">
      <c r="A1188" s="33">
        <v>5</v>
      </c>
      <c r="B1188" s="38" t="s">
        <v>1378</v>
      </c>
      <c r="C1188" s="33"/>
      <c r="D1188" s="33"/>
      <c r="E1188" s="33"/>
      <c r="F1188" s="33"/>
    </row>
    <row r="1189" spans="1:6" ht="28.5" outlineLevel="1" x14ac:dyDescent="0.2">
      <c r="A1189" s="33">
        <v>6</v>
      </c>
      <c r="B1189" s="39" t="s">
        <v>1379</v>
      </c>
      <c r="C1189" s="33"/>
      <c r="D1189" s="33"/>
      <c r="E1189" s="33"/>
      <c r="F1189" s="33"/>
    </row>
    <row r="1190" spans="1:6" outlineLevel="1" x14ac:dyDescent="0.2">
      <c r="A1190" s="33"/>
      <c r="B1190" s="33"/>
      <c r="C1190" s="33"/>
      <c r="D1190" s="33"/>
      <c r="E1190" s="33"/>
      <c r="F1190" s="33"/>
    </row>
    <row r="1191" spans="1:6" outlineLevel="1" x14ac:dyDescent="0.2">
      <c r="A1191" s="133" t="s">
        <v>136</v>
      </c>
      <c r="B1191" s="133"/>
      <c r="C1191" s="133"/>
      <c r="D1191" s="133"/>
      <c r="E1191" s="133"/>
      <c r="F1191" s="133"/>
    </row>
    <row r="1192" spans="1:6" ht="25.5" outlineLevel="1" x14ac:dyDescent="0.2">
      <c r="A1192" s="33">
        <v>1</v>
      </c>
      <c r="B1192" s="38" t="s">
        <v>138</v>
      </c>
      <c r="C1192" s="33"/>
      <c r="D1192" s="33"/>
      <c r="E1192" s="33"/>
      <c r="F1192" s="33"/>
    </row>
    <row r="1193" spans="1:6" outlineLevel="1" x14ac:dyDescent="0.2">
      <c r="A1193" s="33">
        <v>2</v>
      </c>
      <c r="B1193" s="38" t="s">
        <v>1380</v>
      </c>
      <c r="C1193" s="33"/>
      <c r="D1193" s="33"/>
      <c r="E1193" s="33"/>
      <c r="F1193" s="33"/>
    </row>
    <row r="1194" spans="1:6" ht="25.5" outlineLevel="1" x14ac:dyDescent="0.2">
      <c r="A1194" s="33">
        <v>3</v>
      </c>
      <c r="B1194" s="38" t="s">
        <v>1381</v>
      </c>
      <c r="C1194" s="33"/>
      <c r="D1194" s="33"/>
      <c r="E1194" s="33"/>
      <c r="F1194" s="33"/>
    </row>
    <row r="1195" spans="1:6" ht="25.5" outlineLevel="1" x14ac:dyDescent="0.2">
      <c r="A1195" s="33">
        <v>4</v>
      </c>
      <c r="B1195" s="38" t="s">
        <v>1382</v>
      </c>
      <c r="C1195" s="33"/>
      <c r="D1195" s="33"/>
      <c r="E1195" s="33"/>
      <c r="F1195" s="33"/>
    </row>
    <row r="1196" spans="1:6" outlineLevel="1" x14ac:dyDescent="0.2">
      <c r="A1196" s="33"/>
      <c r="B1196" s="33"/>
      <c r="C1196" s="33"/>
      <c r="D1196" s="33"/>
      <c r="E1196" s="33"/>
      <c r="F1196" s="33"/>
    </row>
    <row r="1197" spans="1:6" outlineLevel="1" x14ac:dyDescent="0.2">
      <c r="A1197" s="133" t="s">
        <v>139</v>
      </c>
      <c r="B1197" s="133"/>
      <c r="C1197" s="133"/>
      <c r="D1197" s="133"/>
      <c r="E1197" s="133"/>
      <c r="F1197" s="133"/>
    </row>
    <row r="1198" spans="1:6" outlineLevel="1" x14ac:dyDescent="0.2">
      <c r="A1198" s="33">
        <v>1</v>
      </c>
      <c r="B1198" s="38" t="s">
        <v>140</v>
      </c>
      <c r="C1198" s="33"/>
      <c r="D1198" s="33"/>
      <c r="E1198" s="33"/>
      <c r="F1198" s="33"/>
    </row>
    <row r="1199" spans="1:6" outlineLevel="1" x14ac:dyDescent="0.2">
      <c r="A1199" s="33">
        <v>2</v>
      </c>
      <c r="B1199" s="38" t="s">
        <v>1383</v>
      </c>
      <c r="C1199" s="33"/>
      <c r="D1199" s="33"/>
      <c r="E1199" s="33"/>
      <c r="F1199" s="33"/>
    </row>
    <row r="1200" spans="1:6" ht="25.5" outlineLevel="1" x14ac:dyDescent="0.2">
      <c r="A1200" s="33">
        <v>3</v>
      </c>
      <c r="B1200" s="38" t="s">
        <v>1384</v>
      </c>
      <c r="C1200" s="33"/>
      <c r="D1200" s="33"/>
      <c r="E1200" s="33"/>
      <c r="F1200" s="33"/>
    </row>
    <row r="1201" spans="1:6" outlineLevel="1" x14ac:dyDescent="0.2">
      <c r="A1201" s="33"/>
      <c r="B1201" s="33"/>
      <c r="C1201" s="33"/>
      <c r="D1201" s="33"/>
      <c r="E1201" s="33"/>
      <c r="F1201" s="33"/>
    </row>
    <row r="1202" spans="1:6" outlineLevel="1" x14ac:dyDescent="0.2">
      <c r="A1202" s="133" t="s">
        <v>141</v>
      </c>
      <c r="B1202" s="133"/>
      <c r="C1202" s="133"/>
      <c r="D1202" s="133"/>
      <c r="E1202" s="133"/>
      <c r="F1202" s="133"/>
    </row>
    <row r="1203" spans="1:6" ht="25.5" outlineLevel="1" x14ac:dyDescent="0.2">
      <c r="A1203" s="33">
        <v>1</v>
      </c>
      <c r="B1203" s="38" t="s">
        <v>142</v>
      </c>
      <c r="C1203" s="33"/>
      <c r="D1203" s="33"/>
      <c r="E1203" s="33"/>
      <c r="F1203" s="33"/>
    </row>
    <row r="1204" spans="1:6" outlineLevel="1" x14ac:dyDescent="0.2">
      <c r="A1204" s="33">
        <v>2</v>
      </c>
      <c r="B1204" s="38" t="s">
        <v>1385</v>
      </c>
      <c r="C1204" s="33"/>
      <c r="D1204" s="33"/>
      <c r="E1204" s="33"/>
      <c r="F1204" s="33"/>
    </row>
    <row r="1205" spans="1:6" ht="25.5" outlineLevel="1" x14ac:dyDescent="0.2">
      <c r="A1205" s="33">
        <v>3</v>
      </c>
      <c r="B1205" s="38" t="s">
        <v>1386</v>
      </c>
      <c r="C1205" s="33"/>
      <c r="D1205" s="33"/>
      <c r="E1205" s="33"/>
      <c r="F1205" s="33"/>
    </row>
    <row r="1206" spans="1:6" outlineLevel="1" x14ac:dyDescent="0.2">
      <c r="A1206" s="33"/>
      <c r="B1206" s="33"/>
      <c r="C1206" s="33"/>
      <c r="D1206" s="33"/>
      <c r="E1206" s="33"/>
      <c r="F1206" s="33"/>
    </row>
    <row r="1207" spans="1:6" outlineLevel="1" x14ac:dyDescent="0.2">
      <c r="A1207" s="133" t="s">
        <v>143</v>
      </c>
      <c r="B1207" s="133"/>
      <c r="C1207" s="133"/>
      <c r="D1207" s="133"/>
      <c r="E1207" s="133"/>
      <c r="F1207" s="133"/>
    </row>
    <row r="1208" spans="1:6" outlineLevel="1" x14ac:dyDescent="0.2">
      <c r="A1208" s="33">
        <v>1</v>
      </c>
      <c r="B1208" s="38" t="s">
        <v>144</v>
      </c>
      <c r="C1208" s="33"/>
      <c r="D1208" s="33"/>
      <c r="E1208" s="33"/>
      <c r="F1208" s="33"/>
    </row>
    <row r="1209" spans="1:6" outlineLevel="1" x14ac:dyDescent="0.2">
      <c r="A1209" s="33">
        <v>2</v>
      </c>
      <c r="B1209" s="38" t="s">
        <v>1387</v>
      </c>
      <c r="C1209" s="33"/>
      <c r="D1209" s="33"/>
      <c r="E1209" s="33"/>
      <c r="F1209" s="33"/>
    </row>
    <row r="1210" spans="1:6" ht="25.5" outlineLevel="1" x14ac:dyDescent="0.2">
      <c r="A1210" s="33">
        <v>3</v>
      </c>
      <c r="B1210" s="38" t="s">
        <v>1388</v>
      </c>
      <c r="C1210" s="33"/>
      <c r="D1210" s="33"/>
      <c r="E1210" s="33"/>
      <c r="F1210" s="33"/>
    </row>
    <row r="1211" spans="1:6" outlineLevel="1" x14ac:dyDescent="0.2">
      <c r="A1211" s="33">
        <v>4</v>
      </c>
      <c r="B1211" s="38" t="s">
        <v>1389</v>
      </c>
      <c r="C1211" s="33"/>
      <c r="D1211" s="33"/>
      <c r="E1211" s="33"/>
      <c r="F1211" s="33"/>
    </row>
    <row r="1212" spans="1:6" outlineLevel="1" x14ac:dyDescent="0.2">
      <c r="A1212" s="33"/>
      <c r="B1212" s="33"/>
      <c r="C1212" s="33"/>
      <c r="D1212" s="33"/>
      <c r="E1212" s="33"/>
      <c r="F1212" s="33"/>
    </row>
    <row r="1213" spans="1:6" outlineLevel="1" x14ac:dyDescent="0.2">
      <c r="A1213" s="133" t="s">
        <v>145</v>
      </c>
      <c r="B1213" s="133"/>
      <c r="C1213" s="133"/>
      <c r="D1213" s="133"/>
      <c r="E1213" s="133"/>
      <c r="F1213" s="133"/>
    </row>
    <row r="1214" spans="1:6" outlineLevel="1" x14ac:dyDescent="0.2">
      <c r="A1214" s="33">
        <v>1</v>
      </c>
      <c r="B1214" s="38" t="s">
        <v>146</v>
      </c>
      <c r="C1214" s="33"/>
      <c r="D1214" s="33"/>
      <c r="E1214" s="33"/>
      <c r="F1214" s="33"/>
    </row>
    <row r="1215" spans="1:6" outlineLevel="1" x14ac:dyDescent="0.2">
      <c r="A1215" s="33">
        <v>2</v>
      </c>
      <c r="B1215" s="38" t="s">
        <v>1390</v>
      </c>
      <c r="C1215" s="33"/>
      <c r="D1215" s="33"/>
      <c r="E1215" s="33"/>
      <c r="F1215" s="33"/>
    </row>
    <row r="1216" spans="1:6" ht="25.5" outlineLevel="1" x14ac:dyDescent="0.2">
      <c r="A1216" s="33">
        <v>3</v>
      </c>
      <c r="B1216" s="38" t="s">
        <v>1391</v>
      </c>
      <c r="C1216" s="33"/>
      <c r="D1216" s="33"/>
      <c r="E1216" s="33"/>
      <c r="F1216" s="33"/>
    </row>
    <row r="1217" spans="1:6" outlineLevel="1" x14ac:dyDescent="0.2">
      <c r="A1217" s="33"/>
      <c r="B1217" s="33"/>
      <c r="C1217" s="33"/>
      <c r="D1217" s="33"/>
      <c r="E1217" s="33"/>
      <c r="F1217" s="33"/>
    </row>
    <row r="1218" spans="1:6" outlineLevel="1" x14ac:dyDescent="0.2">
      <c r="A1218" s="133" t="s">
        <v>147</v>
      </c>
      <c r="B1218" s="133"/>
      <c r="C1218" s="133"/>
      <c r="D1218" s="133"/>
      <c r="E1218" s="133"/>
      <c r="F1218" s="133"/>
    </row>
    <row r="1219" spans="1:6" ht="25.5" outlineLevel="1" x14ac:dyDescent="0.2">
      <c r="A1219" s="33">
        <v>1</v>
      </c>
      <c r="B1219" s="38" t="s">
        <v>149</v>
      </c>
      <c r="C1219" s="33"/>
      <c r="D1219" s="33"/>
      <c r="E1219" s="33"/>
      <c r="F1219" s="33"/>
    </row>
    <row r="1220" spans="1:6" ht="25.5" outlineLevel="1" x14ac:dyDescent="0.2">
      <c r="A1220" s="33">
        <v>2</v>
      </c>
      <c r="B1220" s="38" t="s">
        <v>1392</v>
      </c>
      <c r="C1220" s="33"/>
      <c r="D1220" s="33"/>
      <c r="E1220" s="33"/>
      <c r="F1220" s="33"/>
    </row>
    <row r="1221" spans="1:6" ht="38.25" outlineLevel="1" x14ac:dyDescent="0.2">
      <c r="A1221" s="33">
        <v>3</v>
      </c>
      <c r="B1221" s="38" t="s">
        <v>1393</v>
      </c>
      <c r="C1221" s="33"/>
      <c r="D1221" s="33"/>
      <c r="E1221" s="33"/>
      <c r="F1221" s="33"/>
    </row>
    <row r="1222" spans="1:6" ht="25.5" outlineLevel="1" x14ac:dyDescent="0.2">
      <c r="A1222" s="33">
        <v>4</v>
      </c>
      <c r="B1222" s="38" t="s">
        <v>1394</v>
      </c>
      <c r="C1222" s="33"/>
      <c r="D1222" s="33"/>
      <c r="E1222" s="33"/>
      <c r="F1222" s="33"/>
    </row>
    <row r="1223" spans="1:6" ht="38.25" outlineLevel="1" x14ac:dyDescent="0.2">
      <c r="A1223" s="33">
        <v>5</v>
      </c>
      <c r="B1223" s="38" t="s">
        <v>1395</v>
      </c>
      <c r="C1223" s="33"/>
      <c r="D1223" s="33"/>
      <c r="E1223" s="33"/>
      <c r="F1223" s="33"/>
    </row>
    <row r="1224" spans="1:6" ht="25.5" outlineLevel="1" x14ac:dyDescent="0.2">
      <c r="A1224" s="33">
        <v>6</v>
      </c>
      <c r="B1224" s="38" t="s">
        <v>1396</v>
      </c>
      <c r="C1224" s="33"/>
      <c r="D1224" s="33"/>
      <c r="E1224" s="33"/>
      <c r="F1224" s="33"/>
    </row>
    <row r="1225" spans="1:6" outlineLevel="1" x14ac:dyDescent="0.2">
      <c r="A1225" s="33"/>
      <c r="B1225" s="33"/>
      <c r="C1225" s="33"/>
      <c r="D1225" s="33"/>
      <c r="E1225" s="33"/>
      <c r="F1225" s="33"/>
    </row>
    <row r="1226" spans="1:6" outlineLevel="1" x14ac:dyDescent="0.2">
      <c r="A1226" s="133" t="s">
        <v>150</v>
      </c>
      <c r="B1226" s="133"/>
      <c r="C1226" s="133"/>
      <c r="D1226" s="133"/>
      <c r="E1226" s="133"/>
      <c r="F1226" s="133"/>
    </row>
    <row r="1227" spans="1:6" outlineLevel="1" x14ac:dyDescent="0.2">
      <c r="A1227" s="33">
        <v>1</v>
      </c>
      <c r="B1227" s="38" t="s">
        <v>152</v>
      </c>
      <c r="C1227" s="33"/>
      <c r="D1227" s="33"/>
      <c r="E1227" s="33"/>
      <c r="F1227" s="33"/>
    </row>
    <row r="1228" spans="1:6" ht="25.5" outlineLevel="1" x14ac:dyDescent="0.2">
      <c r="A1228" s="33">
        <v>2</v>
      </c>
      <c r="B1228" s="38" t="s">
        <v>1397</v>
      </c>
      <c r="C1228" s="33"/>
      <c r="D1228" s="33"/>
      <c r="E1228" s="33"/>
      <c r="F1228" s="33"/>
    </row>
    <row r="1229" spans="1:6" ht="25.5" outlineLevel="1" x14ac:dyDescent="0.2">
      <c r="A1229" s="33">
        <v>3</v>
      </c>
      <c r="B1229" s="38" t="s">
        <v>1398</v>
      </c>
      <c r="C1229" s="33"/>
      <c r="D1229" s="33"/>
      <c r="E1229" s="33"/>
      <c r="F1229" s="33"/>
    </row>
    <row r="1230" spans="1:6" ht="25.5" outlineLevel="1" x14ac:dyDescent="0.2">
      <c r="A1230" s="33">
        <v>4</v>
      </c>
      <c r="B1230" s="38" t="s">
        <v>1399</v>
      </c>
      <c r="C1230" s="33"/>
      <c r="D1230" s="33"/>
      <c r="E1230" s="33"/>
      <c r="F1230" s="33"/>
    </row>
    <row r="1231" spans="1:6" outlineLevel="1" x14ac:dyDescent="0.2">
      <c r="A1231" s="33"/>
      <c r="B1231" s="33"/>
      <c r="C1231" s="33"/>
      <c r="D1231" s="33"/>
      <c r="E1231" s="33"/>
      <c r="F1231" s="33"/>
    </row>
    <row r="1232" spans="1:6" outlineLevel="1" x14ac:dyDescent="0.2">
      <c r="A1232" s="133" t="s">
        <v>153</v>
      </c>
      <c r="B1232" s="133"/>
      <c r="C1232" s="133"/>
      <c r="D1232" s="133"/>
      <c r="E1232" s="133"/>
      <c r="F1232" s="133"/>
    </row>
    <row r="1233" spans="1:6" outlineLevel="1" x14ac:dyDescent="0.2">
      <c r="A1233" s="33">
        <v>1</v>
      </c>
      <c r="B1233" s="38" t="s">
        <v>154</v>
      </c>
      <c r="C1233" s="33"/>
      <c r="D1233" s="33"/>
      <c r="E1233" s="33"/>
      <c r="F1233" s="33"/>
    </row>
    <row r="1234" spans="1:6" ht="25.5" outlineLevel="1" x14ac:dyDescent="0.2">
      <c r="A1234" s="33">
        <v>2</v>
      </c>
      <c r="B1234" s="38" t="s">
        <v>1400</v>
      </c>
      <c r="C1234" s="33"/>
      <c r="D1234" s="33"/>
      <c r="E1234" s="33"/>
      <c r="F1234" s="33"/>
    </row>
    <row r="1235" spans="1:6" ht="25.5" outlineLevel="1" x14ac:dyDescent="0.2">
      <c r="A1235" s="33">
        <v>3</v>
      </c>
      <c r="B1235" s="38" t="s">
        <v>1401</v>
      </c>
      <c r="C1235" s="33"/>
      <c r="D1235" s="33"/>
      <c r="E1235" s="33"/>
      <c r="F1235" s="33"/>
    </row>
    <row r="1236" spans="1:6" ht="25.5" outlineLevel="1" x14ac:dyDescent="0.2">
      <c r="A1236" s="33">
        <v>4</v>
      </c>
      <c r="B1236" s="38" t="s">
        <v>1402</v>
      </c>
      <c r="C1236" s="33"/>
      <c r="D1236" s="33"/>
      <c r="E1236" s="33"/>
      <c r="F1236" s="33"/>
    </row>
    <row r="1237" spans="1:6" outlineLevel="1" x14ac:dyDescent="0.2">
      <c r="A1237" s="33"/>
      <c r="B1237" s="33"/>
      <c r="C1237" s="33"/>
      <c r="D1237" s="33"/>
      <c r="E1237" s="33"/>
      <c r="F1237" s="33"/>
    </row>
    <row r="1238" spans="1:6" outlineLevel="1" x14ac:dyDescent="0.2">
      <c r="A1238" s="133" t="s">
        <v>156</v>
      </c>
      <c r="B1238" s="133"/>
      <c r="C1238" s="133"/>
      <c r="D1238" s="133"/>
      <c r="E1238" s="133"/>
      <c r="F1238" s="133"/>
    </row>
    <row r="1239" spans="1:6" ht="25.5" outlineLevel="1" x14ac:dyDescent="0.2">
      <c r="A1239" s="33">
        <v>1</v>
      </c>
      <c r="B1239" s="38" t="s">
        <v>157</v>
      </c>
      <c r="C1239" s="33"/>
      <c r="D1239" s="33"/>
      <c r="E1239" s="33"/>
      <c r="F1239" s="33"/>
    </row>
    <row r="1240" spans="1:6" ht="25.5" outlineLevel="1" x14ac:dyDescent="0.2">
      <c r="A1240" s="33">
        <v>2</v>
      </c>
      <c r="B1240" s="38" t="s">
        <v>1403</v>
      </c>
      <c r="C1240" s="33"/>
      <c r="D1240" s="33"/>
      <c r="E1240" s="33"/>
      <c r="F1240" s="33"/>
    </row>
    <row r="1241" spans="1:6" ht="25.5" outlineLevel="1" x14ac:dyDescent="0.2">
      <c r="A1241" s="33">
        <v>3</v>
      </c>
      <c r="B1241" s="38" t="s">
        <v>1404</v>
      </c>
      <c r="C1241" s="33"/>
      <c r="D1241" s="33"/>
      <c r="E1241" s="33"/>
      <c r="F1241" s="33"/>
    </row>
    <row r="1242" spans="1:6" outlineLevel="1" x14ac:dyDescent="0.2">
      <c r="A1242" s="33"/>
      <c r="B1242" s="33"/>
      <c r="C1242" s="33"/>
      <c r="D1242" s="33"/>
      <c r="E1242" s="33"/>
      <c r="F1242" s="33"/>
    </row>
    <row r="1243" spans="1:6" outlineLevel="1" x14ac:dyDescent="0.2">
      <c r="A1243" s="133" t="s">
        <v>158</v>
      </c>
      <c r="B1243" s="133"/>
      <c r="C1243" s="133"/>
      <c r="D1243" s="133"/>
      <c r="E1243" s="133"/>
      <c r="F1243" s="133"/>
    </row>
    <row r="1244" spans="1:6" ht="25.5" outlineLevel="1" x14ac:dyDescent="0.2">
      <c r="A1244" s="33">
        <v>1</v>
      </c>
      <c r="B1244" s="38" t="s">
        <v>159</v>
      </c>
      <c r="C1244" s="33"/>
      <c r="D1244" s="33"/>
      <c r="E1244" s="33"/>
      <c r="F1244" s="33"/>
    </row>
    <row r="1245" spans="1:6" outlineLevel="1" x14ac:dyDescent="0.2">
      <c r="A1245" s="33">
        <v>2</v>
      </c>
      <c r="B1245" s="38" t="s">
        <v>1405</v>
      </c>
      <c r="C1245" s="33"/>
      <c r="D1245" s="33"/>
      <c r="E1245" s="33"/>
      <c r="F1245" s="33"/>
    </row>
    <row r="1246" spans="1:6" ht="25.5" outlineLevel="1" x14ac:dyDescent="0.2">
      <c r="A1246" s="33">
        <v>3</v>
      </c>
      <c r="B1246" s="38" t="s">
        <v>1406</v>
      </c>
      <c r="C1246" s="33"/>
      <c r="D1246" s="33"/>
      <c r="E1246" s="33"/>
      <c r="F1246" s="33"/>
    </row>
    <row r="1247" spans="1:6" outlineLevel="1" x14ac:dyDescent="0.2">
      <c r="A1247" s="33"/>
      <c r="B1247" s="33"/>
      <c r="C1247" s="33"/>
      <c r="D1247" s="33"/>
      <c r="E1247" s="33"/>
      <c r="F1247" s="33"/>
    </row>
    <row r="1248" spans="1:6" outlineLevel="1" x14ac:dyDescent="0.2">
      <c r="A1248" s="133" t="s">
        <v>160</v>
      </c>
      <c r="B1248" s="133"/>
      <c r="C1248" s="133"/>
      <c r="D1248" s="133"/>
      <c r="E1248" s="133"/>
      <c r="F1248" s="133"/>
    </row>
    <row r="1249" spans="1:6" ht="38.25" outlineLevel="1" x14ac:dyDescent="0.2">
      <c r="A1249" s="33">
        <v>1</v>
      </c>
      <c r="B1249" s="38" t="s">
        <v>161</v>
      </c>
      <c r="C1249" s="33"/>
      <c r="D1249" s="33"/>
      <c r="E1249" s="33"/>
      <c r="F1249" s="33"/>
    </row>
    <row r="1250" spans="1:6" ht="25.5" outlineLevel="1" x14ac:dyDescent="0.2">
      <c r="A1250" s="33">
        <v>2</v>
      </c>
      <c r="B1250" s="38" t="s">
        <v>1407</v>
      </c>
      <c r="C1250" s="33"/>
      <c r="D1250" s="33"/>
      <c r="E1250" s="33"/>
      <c r="F1250" s="33"/>
    </row>
    <row r="1251" spans="1:6" ht="25.5" outlineLevel="1" x14ac:dyDescent="0.2">
      <c r="A1251" s="33">
        <v>3</v>
      </c>
      <c r="B1251" s="38" t="s">
        <v>1408</v>
      </c>
      <c r="C1251" s="33"/>
      <c r="D1251" s="33"/>
      <c r="E1251" s="33"/>
      <c r="F1251" s="33"/>
    </row>
    <row r="1252" spans="1:6" outlineLevel="1" x14ac:dyDescent="0.2">
      <c r="A1252" s="33"/>
      <c r="B1252" s="33"/>
      <c r="C1252" s="33"/>
      <c r="D1252" s="33"/>
      <c r="E1252" s="33"/>
      <c r="F1252" s="33"/>
    </row>
    <row r="1253" spans="1:6" outlineLevel="1" x14ac:dyDescent="0.2">
      <c r="A1253" s="133" t="s">
        <v>162</v>
      </c>
      <c r="B1253" s="133"/>
      <c r="C1253" s="133"/>
      <c r="D1253" s="133"/>
      <c r="E1253" s="133"/>
      <c r="F1253" s="133"/>
    </row>
    <row r="1254" spans="1:6" ht="25.5" outlineLevel="1" x14ac:dyDescent="0.2">
      <c r="A1254" s="33">
        <v>1</v>
      </c>
      <c r="B1254" s="38" t="s">
        <v>164</v>
      </c>
      <c r="C1254" s="33"/>
      <c r="D1254" s="33"/>
      <c r="E1254" s="33"/>
      <c r="F1254" s="33"/>
    </row>
    <row r="1255" spans="1:6" ht="25.5" outlineLevel="1" x14ac:dyDescent="0.2">
      <c r="A1255" s="33">
        <v>2</v>
      </c>
      <c r="B1255" s="38" t="s">
        <v>1409</v>
      </c>
      <c r="C1255" s="33"/>
      <c r="D1255" s="33"/>
      <c r="E1255" s="33"/>
      <c r="F1255" s="33"/>
    </row>
    <row r="1256" spans="1:6" ht="38.25" outlineLevel="1" x14ac:dyDescent="0.2">
      <c r="A1256" s="33">
        <v>3</v>
      </c>
      <c r="B1256" s="38" t="s">
        <v>1410</v>
      </c>
      <c r="C1256" s="33"/>
      <c r="D1256" s="33"/>
      <c r="E1256" s="33"/>
      <c r="F1256" s="33"/>
    </row>
    <row r="1257" spans="1:6" outlineLevel="1" x14ac:dyDescent="0.2">
      <c r="A1257" s="33"/>
      <c r="B1257" s="33"/>
      <c r="C1257" s="33"/>
      <c r="D1257" s="33"/>
      <c r="E1257" s="33"/>
      <c r="F1257" s="33"/>
    </row>
    <row r="1258" spans="1:6" outlineLevel="1" x14ac:dyDescent="0.2">
      <c r="A1258" s="133" t="s">
        <v>165</v>
      </c>
      <c r="B1258" s="133"/>
      <c r="C1258" s="133"/>
      <c r="D1258" s="133"/>
      <c r="E1258" s="133"/>
      <c r="F1258" s="133"/>
    </row>
    <row r="1259" spans="1:6" outlineLevel="1" x14ac:dyDescent="0.2">
      <c r="A1259" s="33">
        <v>1</v>
      </c>
      <c r="B1259" s="38" t="s">
        <v>167</v>
      </c>
      <c r="C1259" s="33"/>
      <c r="D1259" s="33"/>
      <c r="E1259" s="33"/>
      <c r="F1259" s="33"/>
    </row>
    <row r="1260" spans="1:6" outlineLevel="1" x14ac:dyDescent="0.2">
      <c r="A1260" s="33">
        <v>2</v>
      </c>
      <c r="B1260" s="38" t="s">
        <v>1411</v>
      </c>
      <c r="C1260" s="33"/>
      <c r="D1260" s="33"/>
      <c r="E1260" s="33"/>
      <c r="F1260" s="33"/>
    </row>
    <row r="1261" spans="1:6" ht="25.5" outlineLevel="1" x14ac:dyDescent="0.2">
      <c r="A1261" s="33">
        <v>3</v>
      </c>
      <c r="B1261" s="38" t="s">
        <v>1412</v>
      </c>
      <c r="C1261" s="33"/>
      <c r="D1261" s="33"/>
      <c r="E1261" s="33"/>
      <c r="F1261" s="33"/>
    </row>
    <row r="1262" spans="1:6" outlineLevel="1" x14ac:dyDescent="0.2">
      <c r="A1262" s="33"/>
      <c r="B1262" s="33"/>
      <c r="C1262" s="33"/>
      <c r="D1262" s="33"/>
      <c r="E1262" s="33"/>
      <c r="F1262" s="33"/>
    </row>
    <row r="1263" spans="1:6" outlineLevel="1" x14ac:dyDescent="0.2">
      <c r="A1263" s="133" t="s">
        <v>168</v>
      </c>
      <c r="B1263" s="133"/>
      <c r="C1263" s="133"/>
      <c r="D1263" s="133"/>
      <c r="E1263" s="133"/>
      <c r="F1263" s="133"/>
    </row>
    <row r="1264" spans="1:6" outlineLevel="1" x14ac:dyDescent="0.2">
      <c r="A1264" s="33">
        <v>1</v>
      </c>
      <c r="B1264" s="38" t="s">
        <v>170</v>
      </c>
      <c r="C1264" s="33"/>
      <c r="D1264" s="33"/>
      <c r="E1264" s="33"/>
      <c r="F1264" s="33"/>
    </row>
    <row r="1265" spans="1:6" ht="25.5" outlineLevel="1" x14ac:dyDescent="0.2">
      <c r="A1265" s="33">
        <v>2</v>
      </c>
      <c r="B1265" s="38" t="s">
        <v>1413</v>
      </c>
      <c r="C1265" s="33"/>
      <c r="D1265" s="33"/>
      <c r="E1265" s="33"/>
      <c r="F1265" s="33"/>
    </row>
    <row r="1266" spans="1:6" ht="25.5" outlineLevel="1" x14ac:dyDescent="0.2">
      <c r="A1266" s="33">
        <v>3</v>
      </c>
      <c r="B1266" s="38" t="s">
        <v>1414</v>
      </c>
      <c r="C1266" s="33"/>
      <c r="D1266" s="33"/>
      <c r="E1266" s="33"/>
      <c r="F1266" s="33"/>
    </row>
    <row r="1267" spans="1:6" outlineLevel="1" x14ac:dyDescent="0.2">
      <c r="A1267" s="33"/>
      <c r="B1267" s="33"/>
      <c r="C1267" s="33"/>
      <c r="D1267" s="33"/>
      <c r="E1267" s="33"/>
      <c r="F1267" s="33"/>
    </row>
    <row r="1268" spans="1:6" outlineLevel="1" x14ac:dyDescent="0.2">
      <c r="A1268" s="133" t="s">
        <v>172</v>
      </c>
      <c r="B1268" s="133"/>
      <c r="C1268" s="133"/>
      <c r="D1268" s="133"/>
      <c r="E1268" s="133"/>
      <c r="F1268" s="133"/>
    </row>
    <row r="1269" spans="1:6" ht="25.5" outlineLevel="1" x14ac:dyDescent="0.2">
      <c r="A1269" s="33">
        <v>1</v>
      </c>
      <c r="B1269" s="38" t="s">
        <v>174</v>
      </c>
      <c r="C1269" s="33"/>
      <c r="D1269" s="33"/>
      <c r="E1269" s="33"/>
      <c r="F1269" s="33"/>
    </row>
    <row r="1270" spans="1:6" ht="25.5" outlineLevel="1" x14ac:dyDescent="0.2">
      <c r="A1270" s="33">
        <v>2</v>
      </c>
      <c r="B1270" s="38" t="s">
        <v>1415</v>
      </c>
      <c r="C1270" s="33"/>
      <c r="D1270" s="33"/>
      <c r="E1270" s="33"/>
      <c r="F1270" s="33"/>
    </row>
    <row r="1271" spans="1:6" ht="38.25" outlineLevel="1" x14ac:dyDescent="0.2">
      <c r="A1271" s="33">
        <v>3</v>
      </c>
      <c r="B1271" s="38" t="s">
        <v>1416</v>
      </c>
      <c r="C1271" s="33"/>
      <c r="D1271" s="33"/>
      <c r="E1271" s="33"/>
      <c r="F1271" s="33"/>
    </row>
    <row r="1272" spans="1:6" ht="25.5" outlineLevel="1" x14ac:dyDescent="0.2">
      <c r="A1272" s="33">
        <v>4</v>
      </c>
      <c r="B1272" s="38" t="s">
        <v>1417</v>
      </c>
      <c r="C1272" s="33"/>
      <c r="D1272" s="33"/>
      <c r="E1272" s="33"/>
      <c r="F1272" s="33"/>
    </row>
    <row r="1273" spans="1:6" ht="25.5" outlineLevel="1" x14ac:dyDescent="0.2">
      <c r="A1273" s="33">
        <v>5</v>
      </c>
      <c r="B1273" s="38" t="s">
        <v>1418</v>
      </c>
      <c r="C1273" s="33"/>
      <c r="D1273" s="33"/>
      <c r="E1273" s="33"/>
      <c r="F1273" s="33"/>
    </row>
    <row r="1274" spans="1:6" ht="38.25" outlineLevel="1" x14ac:dyDescent="0.2">
      <c r="A1274" s="33">
        <v>6</v>
      </c>
      <c r="B1274" s="38" t="s">
        <v>1419</v>
      </c>
      <c r="C1274" s="33"/>
      <c r="D1274" s="33"/>
      <c r="E1274" s="33"/>
      <c r="F1274" s="33"/>
    </row>
    <row r="1275" spans="1:6" ht="38.25" outlineLevel="1" x14ac:dyDescent="0.2">
      <c r="A1275" s="33">
        <v>7</v>
      </c>
      <c r="B1275" s="38" t="s">
        <v>1420</v>
      </c>
      <c r="C1275" s="33"/>
      <c r="D1275" s="33"/>
      <c r="E1275" s="33"/>
      <c r="F1275" s="33"/>
    </row>
    <row r="1276" spans="1:6" ht="25.5" outlineLevel="1" x14ac:dyDescent="0.2">
      <c r="A1276" s="33">
        <v>8</v>
      </c>
      <c r="B1276" s="38" t="s">
        <v>1421</v>
      </c>
      <c r="C1276" s="33"/>
      <c r="D1276" s="33"/>
      <c r="E1276" s="33"/>
      <c r="F1276" s="33"/>
    </row>
    <row r="1277" spans="1:6" outlineLevel="1" x14ac:dyDescent="0.2">
      <c r="A1277" s="33"/>
      <c r="B1277" s="33"/>
      <c r="C1277" s="33"/>
      <c r="D1277" s="33"/>
      <c r="E1277" s="33"/>
      <c r="F1277" s="33"/>
    </row>
    <row r="1278" spans="1:6" outlineLevel="1" x14ac:dyDescent="0.2">
      <c r="A1278" s="133" t="s">
        <v>175</v>
      </c>
      <c r="B1278" s="133"/>
      <c r="C1278" s="133"/>
      <c r="D1278" s="133"/>
      <c r="E1278" s="133"/>
      <c r="F1278" s="133"/>
    </row>
    <row r="1279" spans="1:6" ht="25.5" outlineLevel="1" x14ac:dyDescent="0.2">
      <c r="A1279" s="33">
        <v>1</v>
      </c>
      <c r="B1279" s="38" t="s">
        <v>177</v>
      </c>
      <c r="C1279" s="33"/>
      <c r="D1279" s="33"/>
      <c r="E1279" s="33"/>
      <c r="F1279" s="33"/>
    </row>
    <row r="1280" spans="1:6" ht="25.5" outlineLevel="1" x14ac:dyDescent="0.2">
      <c r="A1280" s="33">
        <v>2</v>
      </c>
      <c r="B1280" s="38" t="s">
        <v>1422</v>
      </c>
      <c r="C1280" s="33"/>
      <c r="D1280" s="33"/>
      <c r="E1280" s="33"/>
      <c r="F1280" s="33"/>
    </row>
    <row r="1281" spans="1:6" ht="25.5" outlineLevel="1" x14ac:dyDescent="0.2">
      <c r="A1281" s="33">
        <v>3</v>
      </c>
      <c r="B1281" s="38" t="s">
        <v>1423</v>
      </c>
      <c r="C1281" s="33"/>
      <c r="D1281" s="33"/>
      <c r="E1281" s="33"/>
      <c r="F1281" s="33"/>
    </row>
    <row r="1282" spans="1:6" ht="25.5" outlineLevel="1" x14ac:dyDescent="0.2">
      <c r="A1282" s="33">
        <v>4</v>
      </c>
      <c r="B1282" s="38" t="s">
        <v>1424</v>
      </c>
      <c r="C1282" s="33"/>
      <c r="D1282" s="33"/>
      <c r="E1282" s="33"/>
      <c r="F1282" s="33"/>
    </row>
    <row r="1283" spans="1:6" outlineLevel="1" x14ac:dyDescent="0.2">
      <c r="A1283" s="33"/>
      <c r="B1283" s="33"/>
      <c r="C1283" s="33"/>
      <c r="D1283" s="33"/>
      <c r="E1283" s="33"/>
      <c r="F1283" s="33"/>
    </row>
    <row r="1284" spans="1:6" outlineLevel="1" x14ac:dyDescent="0.2">
      <c r="A1284" s="133" t="s">
        <v>178</v>
      </c>
      <c r="B1284" s="133"/>
      <c r="C1284" s="133"/>
      <c r="D1284" s="133"/>
      <c r="E1284" s="133"/>
      <c r="F1284" s="133"/>
    </row>
    <row r="1285" spans="1:6" ht="25.5" outlineLevel="1" x14ac:dyDescent="0.2">
      <c r="A1285" s="33">
        <v>1</v>
      </c>
      <c r="B1285" s="38" t="s">
        <v>180</v>
      </c>
      <c r="C1285" s="33"/>
      <c r="D1285" s="33"/>
      <c r="E1285" s="33"/>
      <c r="F1285" s="33"/>
    </row>
    <row r="1286" spans="1:6" ht="25.5" outlineLevel="1" x14ac:dyDescent="0.2">
      <c r="A1286" s="33">
        <v>2</v>
      </c>
      <c r="B1286" s="38" t="s">
        <v>1425</v>
      </c>
      <c r="C1286" s="33"/>
      <c r="D1286" s="33"/>
      <c r="E1286" s="33"/>
      <c r="F1286" s="33"/>
    </row>
    <row r="1287" spans="1:6" ht="25.5" outlineLevel="1" x14ac:dyDescent="0.2">
      <c r="A1287" s="33">
        <v>3</v>
      </c>
      <c r="B1287" s="38" t="s">
        <v>1426</v>
      </c>
      <c r="C1287" s="33"/>
      <c r="D1287" s="33"/>
      <c r="E1287" s="33"/>
      <c r="F1287" s="33"/>
    </row>
    <row r="1288" spans="1:6" ht="25.5" outlineLevel="1" x14ac:dyDescent="0.2">
      <c r="A1288" s="33">
        <v>4</v>
      </c>
      <c r="B1288" s="38" t="s">
        <v>1427</v>
      </c>
      <c r="C1288" s="33"/>
      <c r="D1288" s="33"/>
      <c r="E1288" s="33"/>
      <c r="F1288" s="33"/>
    </row>
    <row r="1289" spans="1:6" outlineLevel="1" x14ac:dyDescent="0.2">
      <c r="A1289" s="33"/>
      <c r="B1289" s="33"/>
      <c r="C1289" s="33"/>
      <c r="D1289" s="33"/>
      <c r="E1289" s="33"/>
      <c r="F1289" s="33"/>
    </row>
    <row r="1290" spans="1:6" outlineLevel="1" x14ac:dyDescent="0.2">
      <c r="A1290" s="133" t="s">
        <v>181</v>
      </c>
      <c r="B1290" s="133"/>
      <c r="C1290" s="133"/>
      <c r="D1290" s="133"/>
      <c r="E1290" s="133"/>
      <c r="F1290" s="133"/>
    </row>
    <row r="1291" spans="1:6" ht="38.25" outlineLevel="1" x14ac:dyDescent="0.2">
      <c r="A1291" s="33">
        <v>1</v>
      </c>
      <c r="B1291" s="38" t="s">
        <v>183</v>
      </c>
      <c r="C1291" s="33"/>
      <c r="D1291" s="33"/>
      <c r="E1291" s="33"/>
      <c r="F1291" s="33"/>
    </row>
    <row r="1292" spans="1:6" ht="25.5" outlineLevel="1" x14ac:dyDescent="0.2">
      <c r="A1292" s="33">
        <v>2</v>
      </c>
      <c r="B1292" s="38" t="s">
        <v>1428</v>
      </c>
      <c r="C1292" s="33"/>
      <c r="D1292" s="33"/>
      <c r="E1292" s="33"/>
      <c r="F1292" s="33"/>
    </row>
    <row r="1293" spans="1:6" ht="25.5" outlineLevel="1" x14ac:dyDescent="0.2">
      <c r="A1293" s="33">
        <v>3</v>
      </c>
      <c r="B1293" s="38" t="s">
        <v>1429</v>
      </c>
      <c r="C1293" s="33"/>
      <c r="D1293" s="33"/>
      <c r="E1293" s="33"/>
      <c r="F1293" s="33"/>
    </row>
    <row r="1294" spans="1:6" ht="25.5" outlineLevel="1" x14ac:dyDescent="0.2">
      <c r="A1294" s="33">
        <v>4</v>
      </c>
      <c r="B1294" s="38" t="s">
        <v>1430</v>
      </c>
      <c r="C1294" s="33"/>
      <c r="D1294" s="33"/>
      <c r="E1294" s="33"/>
      <c r="F1294" s="33"/>
    </row>
    <row r="1295" spans="1:6" outlineLevel="1" x14ac:dyDescent="0.2">
      <c r="A1295" s="33"/>
      <c r="B1295" s="33"/>
      <c r="C1295" s="33"/>
      <c r="D1295" s="33"/>
      <c r="E1295" s="33"/>
      <c r="F1295" s="33"/>
    </row>
    <row r="1296" spans="1:6" outlineLevel="1" x14ac:dyDescent="0.2">
      <c r="A1296" s="133" t="s">
        <v>185</v>
      </c>
      <c r="B1296" s="133"/>
      <c r="C1296" s="133"/>
      <c r="D1296" s="133"/>
      <c r="E1296" s="133"/>
      <c r="F1296" s="133"/>
    </row>
    <row r="1297" spans="1:6" ht="25.5" outlineLevel="1" x14ac:dyDescent="0.2">
      <c r="A1297" s="33">
        <v>1</v>
      </c>
      <c r="B1297" s="38" t="s">
        <v>186</v>
      </c>
      <c r="C1297" s="33"/>
      <c r="D1297" s="33"/>
      <c r="E1297" s="33"/>
      <c r="F1297" s="33"/>
    </row>
    <row r="1298" spans="1:6" outlineLevel="1" x14ac:dyDescent="0.2">
      <c r="A1298" s="33">
        <v>2</v>
      </c>
      <c r="B1298" s="38" t="s">
        <v>1431</v>
      </c>
      <c r="C1298" s="33"/>
      <c r="D1298" s="33"/>
      <c r="E1298" s="33"/>
      <c r="F1298" s="33"/>
    </row>
    <row r="1299" spans="1:6" outlineLevel="1" x14ac:dyDescent="0.2">
      <c r="A1299" s="33">
        <v>3</v>
      </c>
      <c r="B1299" s="38" t="s">
        <v>1432</v>
      </c>
      <c r="C1299" s="33"/>
      <c r="D1299" s="33"/>
      <c r="E1299" s="33"/>
      <c r="F1299" s="33"/>
    </row>
    <row r="1300" spans="1:6" outlineLevel="1" x14ac:dyDescent="0.2">
      <c r="A1300" s="33">
        <v>4</v>
      </c>
      <c r="B1300" s="38" t="s">
        <v>1433</v>
      </c>
      <c r="C1300" s="33"/>
      <c r="D1300" s="33"/>
      <c r="E1300" s="33"/>
      <c r="F1300" s="33"/>
    </row>
    <row r="1301" spans="1:6" ht="25.5" outlineLevel="1" x14ac:dyDescent="0.2">
      <c r="A1301" s="33">
        <v>5</v>
      </c>
      <c r="B1301" s="38" t="s">
        <v>1434</v>
      </c>
      <c r="C1301" s="33"/>
      <c r="D1301" s="33"/>
      <c r="E1301" s="33"/>
      <c r="F1301" s="33"/>
    </row>
    <row r="1302" spans="1:6" ht="25.5" outlineLevel="1" x14ac:dyDescent="0.2">
      <c r="A1302" s="33">
        <v>6</v>
      </c>
      <c r="B1302" s="38" t="s">
        <v>1435</v>
      </c>
      <c r="C1302" s="33"/>
      <c r="D1302" s="33"/>
      <c r="E1302" s="33"/>
      <c r="F1302" s="33"/>
    </row>
    <row r="1303" spans="1:6" ht="38.25" outlineLevel="1" x14ac:dyDescent="0.2">
      <c r="A1303" s="33">
        <v>7</v>
      </c>
      <c r="B1303" s="38" t="s">
        <v>1436</v>
      </c>
      <c r="C1303" s="33"/>
      <c r="D1303" s="33"/>
      <c r="E1303" s="33"/>
      <c r="F1303" s="33"/>
    </row>
    <row r="1304" spans="1:6" outlineLevel="1" x14ac:dyDescent="0.2">
      <c r="A1304" s="33"/>
      <c r="B1304" s="33"/>
      <c r="C1304" s="33"/>
      <c r="D1304" s="33"/>
      <c r="E1304" s="33"/>
      <c r="F1304" s="33"/>
    </row>
    <row r="1305" spans="1:6" outlineLevel="1" x14ac:dyDescent="0.2">
      <c r="A1305" s="133" t="s">
        <v>188</v>
      </c>
      <c r="B1305" s="133"/>
      <c r="C1305" s="133"/>
      <c r="D1305" s="133"/>
      <c r="E1305" s="133"/>
      <c r="F1305" s="133"/>
    </row>
    <row r="1306" spans="1:6" ht="25.5" outlineLevel="1" x14ac:dyDescent="0.2">
      <c r="A1306" s="33">
        <v>1</v>
      </c>
      <c r="B1306" s="38" t="s">
        <v>190</v>
      </c>
      <c r="C1306" s="33"/>
      <c r="D1306" s="33"/>
      <c r="E1306" s="33"/>
      <c r="F1306" s="33"/>
    </row>
    <row r="1307" spans="1:6" ht="25.5" outlineLevel="1" x14ac:dyDescent="0.2">
      <c r="A1307" s="33">
        <v>2</v>
      </c>
      <c r="B1307" s="38" t="s">
        <v>1437</v>
      </c>
      <c r="C1307" s="33"/>
      <c r="D1307" s="33"/>
      <c r="E1307" s="33"/>
      <c r="F1307" s="33"/>
    </row>
    <row r="1308" spans="1:6" ht="25.5" outlineLevel="1" x14ac:dyDescent="0.2">
      <c r="A1308" s="33">
        <v>3</v>
      </c>
      <c r="B1308" s="38" t="s">
        <v>1438</v>
      </c>
      <c r="C1308" s="33"/>
      <c r="D1308" s="33"/>
      <c r="E1308" s="33"/>
      <c r="F1308" s="33"/>
    </row>
    <row r="1309" spans="1:6" ht="25.5" outlineLevel="1" x14ac:dyDescent="0.2">
      <c r="A1309" s="33">
        <v>4</v>
      </c>
      <c r="B1309" s="38" t="s">
        <v>1439</v>
      </c>
      <c r="C1309" s="33"/>
      <c r="D1309" s="33"/>
      <c r="E1309" s="33"/>
      <c r="F1309" s="33"/>
    </row>
    <row r="1310" spans="1:6" outlineLevel="1" x14ac:dyDescent="0.2">
      <c r="A1310" s="33">
        <v>5</v>
      </c>
      <c r="B1310" s="38" t="s">
        <v>1440</v>
      </c>
      <c r="C1310" s="33"/>
      <c r="D1310" s="33"/>
      <c r="E1310" s="33"/>
      <c r="F1310" s="33"/>
    </row>
    <row r="1311" spans="1:6" ht="25.5" outlineLevel="1" x14ac:dyDescent="0.2">
      <c r="A1311" s="33">
        <v>6</v>
      </c>
      <c r="B1311" s="38" t="s">
        <v>1441</v>
      </c>
      <c r="C1311" s="33"/>
      <c r="D1311" s="33"/>
      <c r="E1311" s="33"/>
      <c r="F1311" s="33"/>
    </row>
    <row r="1312" spans="1:6" ht="25.5" outlineLevel="1" x14ac:dyDescent="0.2">
      <c r="A1312" s="33">
        <v>7</v>
      </c>
      <c r="B1312" s="38" t="s">
        <v>1442</v>
      </c>
      <c r="C1312" s="33"/>
      <c r="D1312" s="33"/>
      <c r="E1312" s="33"/>
      <c r="F1312" s="33"/>
    </row>
    <row r="1313" spans="1:6" outlineLevel="1" x14ac:dyDescent="0.2">
      <c r="A1313" s="33"/>
      <c r="B1313" s="33"/>
      <c r="C1313" s="33"/>
      <c r="D1313" s="33"/>
      <c r="E1313" s="33"/>
      <c r="F1313" s="33"/>
    </row>
    <row r="1314" spans="1:6" outlineLevel="1" x14ac:dyDescent="0.2">
      <c r="A1314" s="133" t="s">
        <v>191</v>
      </c>
      <c r="B1314" s="133"/>
      <c r="C1314" s="133"/>
      <c r="D1314" s="133"/>
      <c r="E1314" s="133"/>
      <c r="F1314" s="133"/>
    </row>
    <row r="1315" spans="1:6" outlineLevel="1" x14ac:dyDescent="0.2">
      <c r="A1315" s="33">
        <v>1</v>
      </c>
      <c r="B1315" s="38" t="s">
        <v>192</v>
      </c>
      <c r="C1315" s="33"/>
      <c r="D1315" s="33"/>
      <c r="E1315" s="33"/>
      <c r="F1315" s="33"/>
    </row>
    <row r="1316" spans="1:6" outlineLevel="1" x14ac:dyDescent="0.2">
      <c r="A1316" s="33">
        <v>2</v>
      </c>
      <c r="B1316" s="38" t="s">
        <v>1443</v>
      </c>
      <c r="C1316" s="33"/>
      <c r="D1316" s="33"/>
      <c r="E1316" s="33"/>
      <c r="F1316" s="33"/>
    </row>
    <row r="1317" spans="1:6" outlineLevel="1" x14ac:dyDescent="0.2">
      <c r="A1317" s="33">
        <v>3</v>
      </c>
      <c r="B1317" s="38" t="s">
        <v>1444</v>
      </c>
      <c r="C1317" s="33"/>
      <c r="D1317" s="33"/>
      <c r="E1317" s="33"/>
      <c r="F1317" s="33"/>
    </row>
    <row r="1318" spans="1:6" outlineLevel="1" x14ac:dyDescent="0.2">
      <c r="A1318" s="33">
        <v>4</v>
      </c>
      <c r="B1318" s="38" t="s">
        <v>1445</v>
      </c>
      <c r="C1318" s="33"/>
      <c r="D1318" s="33"/>
      <c r="E1318" s="33"/>
      <c r="F1318" s="33"/>
    </row>
    <row r="1319" spans="1:6" ht="25.5" outlineLevel="1" x14ac:dyDescent="0.2">
      <c r="A1319" s="33">
        <v>5</v>
      </c>
      <c r="B1319" s="38" t="s">
        <v>1446</v>
      </c>
      <c r="C1319" s="33"/>
      <c r="D1319" s="33"/>
      <c r="E1319" s="33"/>
      <c r="F1319" s="33"/>
    </row>
    <row r="1320" spans="1:6" outlineLevel="1" x14ac:dyDescent="0.2">
      <c r="A1320" s="33"/>
      <c r="B1320" s="33"/>
      <c r="C1320" s="33"/>
      <c r="D1320" s="33"/>
      <c r="E1320" s="33"/>
      <c r="F1320" s="33"/>
    </row>
    <row r="1321" spans="1:6" outlineLevel="1" x14ac:dyDescent="0.2">
      <c r="A1321" s="133" t="s">
        <v>193</v>
      </c>
      <c r="B1321" s="133"/>
      <c r="C1321" s="133"/>
      <c r="D1321" s="133"/>
      <c r="E1321" s="133"/>
      <c r="F1321" s="133"/>
    </row>
    <row r="1322" spans="1:6" ht="25.5" outlineLevel="1" x14ac:dyDescent="0.2">
      <c r="A1322" s="33">
        <v>1</v>
      </c>
      <c r="B1322" s="38" t="s">
        <v>195</v>
      </c>
      <c r="C1322" s="33"/>
      <c r="D1322" s="33"/>
      <c r="E1322" s="33"/>
      <c r="F1322" s="33"/>
    </row>
    <row r="1323" spans="1:6" ht="25.5" outlineLevel="1" x14ac:dyDescent="0.2">
      <c r="A1323" s="33">
        <v>2</v>
      </c>
      <c r="B1323" s="38" t="s">
        <v>1447</v>
      </c>
      <c r="C1323" s="33"/>
      <c r="D1323" s="33"/>
      <c r="E1323" s="33"/>
      <c r="F1323" s="33"/>
    </row>
    <row r="1324" spans="1:6" outlineLevel="1" x14ac:dyDescent="0.2">
      <c r="A1324" s="33">
        <v>3</v>
      </c>
      <c r="B1324" s="38" t="s">
        <v>1448</v>
      </c>
      <c r="C1324" s="33"/>
      <c r="D1324" s="33"/>
      <c r="E1324" s="33"/>
      <c r="F1324" s="33"/>
    </row>
    <row r="1325" spans="1:6" outlineLevel="1" x14ac:dyDescent="0.2">
      <c r="A1325" s="33">
        <v>4</v>
      </c>
      <c r="B1325" s="38" t="s">
        <v>1449</v>
      </c>
      <c r="C1325" s="33"/>
      <c r="D1325" s="33"/>
      <c r="E1325" s="33"/>
      <c r="F1325" s="33"/>
    </row>
    <row r="1326" spans="1:6" ht="25.5" outlineLevel="1" x14ac:dyDescent="0.2">
      <c r="A1326" s="33">
        <v>5</v>
      </c>
      <c r="B1326" s="38" t="s">
        <v>1450</v>
      </c>
      <c r="C1326" s="33"/>
      <c r="D1326" s="33"/>
      <c r="E1326" s="33"/>
      <c r="F1326" s="33"/>
    </row>
    <row r="1327" spans="1:6" outlineLevel="1" x14ac:dyDescent="0.2">
      <c r="A1327" s="33">
        <v>6</v>
      </c>
      <c r="B1327" s="38" t="s">
        <v>1451</v>
      </c>
      <c r="C1327" s="33"/>
      <c r="D1327" s="33"/>
      <c r="E1327" s="33"/>
      <c r="F1327" s="33"/>
    </row>
    <row r="1328" spans="1:6" outlineLevel="1" x14ac:dyDescent="0.2">
      <c r="A1328" s="33"/>
      <c r="B1328" s="33"/>
      <c r="C1328" s="33"/>
      <c r="D1328" s="33"/>
      <c r="E1328" s="33"/>
      <c r="F1328" s="33"/>
    </row>
    <row r="1329" spans="1:6" outlineLevel="1" x14ac:dyDescent="0.2">
      <c r="A1329" s="133" t="s">
        <v>196</v>
      </c>
      <c r="B1329" s="133"/>
      <c r="C1329" s="133"/>
      <c r="D1329" s="133"/>
      <c r="E1329" s="133"/>
      <c r="F1329" s="133"/>
    </row>
    <row r="1330" spans="1:6" outlineLevel="1" x14ac:dyDescent="0.2">
      <c r="A1330" s="33">
        <v>1</v>
      </c>
      <c r="B1330" s="38" t="s">
        <v>197</v>
      </c>
      <c r="C1330" s="33"/>
      <c r="D1330" s="33"/>
      <c r="E1330" s="33"/>
      <c r="F1330" s="33"/>
    </row>
    <row r="1331" spans="1:6" outlineLevel="1" x14ac:dyDescent="0.2">
      <c r="A1331" s="33">
        <v>2</v>
      </c>
      <c r="B1331" s="38" t="s">
        <v>1443</v>
      </c>
      <c r="C1331" s="33"/>
      <c r="D1331" s="33"/>
      <c r="E1331" s="33"/>
      <c r="F1331" s="33"/>
    </row>
    <row r="1332" spans="1:6" outlineLevel="1" x14ac:dyDescent="0.2">
      <c r="A1332" s="33">
        <v>3</v>
      </c>
      <c r="B1332" s="38" t="s">
        <v>1444</v>
      </c>
      <c r="C1332" s="33"/>
      <c r="D1332" s="33"/>
      <c r="E1332" s="33"/>
      <c r="F1332" s="33"/>
    </row>
    <row r="1333" spans="1:6" outlineLevel="1" x14ac:dyDescent="0.2">
      <c r="A1333" s="33">
        <v>4</v>
      </c>
      <c r="B1333" s="38" t="s">
        <v>1445</v>
      </c>
      <c r="C1333" s="33"/>
      <c r="D1333" s="33"/>
      <c r="E1333" s="33"/>
      <c r="F1333" s="33"/>
    </row>
    <row r="1334" spans="1:6" ht="25.5" outlineLevel="1" x14ac:dyDescent="0.2">
      <c r="A1334" s="33">
        <v>5</v>
      </c>
      <c r="B1334" s="38" t="s">
        <v>1446</v>
      </c>
      <c r="C1334" s="33"/>
      <c r="D1334" s="33"/>
      <c r="E1334" s="33"/>
      <c r="F1334" s="33"/>
    </row>
    <row r="1335" spans="1:6" outlineLevel="1" x14ac:dyDescent="0.2">
      <c r="A1335" s="33"/>
      <c r="B1335" s="33"/>
      <c r="C1335" s="33"/>
      <c r="D1335" s="33"/>
      <c r="E1335" s="33"/>
      <c r="F1335" s="33"/>
    </row>
    <row r="1336" spans="1:6" outlineLevel="1" x14ac:dyDescent="0.2">
      <c r="A1336" s="133" t="s">
        <v>198</v>
      </c>
      <c r="B1336" s="133"/>
      <c r="C1336" s="133"/>
      <c r="D1336" s="133"/>
      <c r="E1336" s="133"/>
      <c r="F1336" s="133"/>
    </row>
    <row r="1337" spans="1:6" outlineLevel="1" x14ac:dyDescent="0.2">
      <c r="A1337" s="33">
        <v>1</v>
      </c>
      <c r="B1337" s="38" t="s">
        <v>199</v>
      </c>
      <c r="C1337" s="33"/>
      <c r="D1337" s="33"/>
      <c r="E1337" s="33"/>
      <c r="F1337" s="33"/>
    </row>
    <row r="1338" spans="1:6" ht="25.5" outlineLevel="1" x14ac:dyDescent="0.2">
      <c r="A1338" s="33">
        <v>2</v>
      </c>
      <c r="B1338" s="38" t="s">
        <v>1452</v>
      </c>
      <c r="C1338" s="33"/>
      <c r="D1338" s="33"/>
      <c r="E1338" s="33"/>
      <c r="F1338" s="33"/>
    </row>
    <row r="1339" spans="1:6" ht="25.5" outlineLevel="1" x14ac:dyDescent="0.2">
      <c r="A1339" s="33">
        <v>3</v>
      </c>
      <c r="B1339" s="38" t="s">
        <v>2613</v>
      </c>
      <c r="C1339" s="33"/>
      <c r="D1339" s="33"/>
      <c r="E1339" s="33"/>
      <c r="F1339" s="33"/>
    </row>
    <row r="1340" spans="1:6" ht="25.5" outlineLevel="1" x14ac:dyDescent="0.2">
      <c r="A1340" s="33">
        <v>4</v>
      </c>
      <c r="B1340" s="38" t="s">
        <v>1453</v>
      </c>
      <c r="C1340" s="33"/>
      <c r="D1340" s="33"/>
      <c r="E1340" s="33"/>
      <c r="F1340" s="33"/>
    </row>
    <row r="1341" spans="1:6" ht="38.25" outlineLevel="1" x14ac:dyDescent="0.2">
      <c r="A1341" s="33">
        <v>5</v>
      </c>
      <c r="B1341" s="38" t="s">
        <v>1454</v>
      </c>
      <c r="C1341" s="33"/>
      <c r="D1341" s="33"/>
      <c r="E1341" s="33"/>
      <c r="F1341" s="33"/>
    </row>
    <row r="1342" spans="1:6" ht="25.5" outlineLevel="1" x14ac:dyDescent="0.2">
      <c r="A1342" s="33">
        <v>6</v>
      </c>
      <c r="B1342" s="38" t="s">
        <v>1455</v>
      </c>
      <c r="C1342" s="33"/>
      <c r="D1342" s="33"/>
      <c r="E1342" s="33"/>
      <c r="F1342" s="33"/>
    </row>
    <row r="1343" spans="1:6" outlineLevel="1" x14ac:dyDescent="0.2">
      <c r="A1343" s="33"/>
      <c r="B1343" s="33"/>
      <c r="C1343" s="33"/>
      <c r="D1343" s="33"/>
      <c r="E1343" s="33"/>
      <c r="F1343" s="33"/>
    </row>
    <row r="1344" spans="1:6" outlineLevel="1" x14ac:dyDescent="0.2">
      <c r="A1344" s="133" t="s">
        <v>200</v>
      </c>
      <c r="B1344" s="133"/>
      <c r="C1344" s="133"/>
      <c r="D1344" s="133"/>
      <c r="E1344" s="133"/>
      <c r="F1344" s="133"/>
    </row>
    <row r="1345" spans="1:6" ht="25.5" outlineLevel="1" x14ac:dyDescent="0.2">
      <c r="A1345" s="33">
        <v>1</v>
      </c>
      <c r="B1345" s="38" t="s">
        <v>202</v>
      </c>
      <c r="C1345" s="33"/>
      <c r="D1345" s="33"/>
      <c r="E1345" s="33"/>
      <c r="F1345" s="33"/>
    </row>
    <row r="1346" spans="1:6" ht="25.5" outlineLevel="1" x14ac:dyDescent="0.2">
      <c r="A1346" s="33">
        <v>2</v>
      </c>
      <c r="B1346" s="38" t="s">
        <v>1456</v>
      </c>
      <c r="C1346" s="33"/>
      <c r="D1346" s="33"/>
      <c r="E1346" s="33"/>
      <c r="F1346" s="33"/>
    </row>
    <row r="1347" spans="1:6" ht="25.5" outlineLevel="1" x14ac:dyDescent="0.2">
      <c r="A1347" s="33">
        <v>3</v>
      </c>
      <c r="B1347" s="38" t="s">
        <v>1457</v>
      </c>
      <c r="C1347" s="33"/>
      <c r="D1347" s="33"/>
      <c r="E1347" s="33"/>
      <c r="F1347" s="33"/>
    </row>
    <row r="1348" spans="1:6" ht="38.25" outlineLevel="1" x14ac:dyDescent="0.2">
      <c r="A1348" s="33">
        <v>4</v>
      </c>
      <c r="B1348" s="38" t="s">
        <v>1458</v>
      </c>
      <c r="C1348" s="33"/>
      <c r="D1348" s="33"/>
      <c r="E1348" s="33"/>
      <c r="F1348" s="33"/>
    </row>
    <row r="1349" spans="1:6" ht="38.25" outlineLevel="1" x14ac:dyDescent="0.2">
      <c r="A1349" s="33">
        <v>5</v>
      </c>
      <c r="B1349" s="38" t="s">
        <v>1459</v>
      </c>
      <c r="C1349" s="33"/>
      <c r="D1349" s="33"/>
      <c r="E1349" s="33"/>
      <c r="F1349" s="33"/>
    </row>
    <row r="1350" spans="1:6" outlineLevel="1" x14ac:dyDescent="0.2">
      <c r="A1350" s="33"/>
      <c r="B1350" s="33"/>
      <c r="C1350" s="33"/>
      <c r="D1350" s="33"/>
      <c r="E1350" s="33"/>
      <c r="F1350" s="33"/>
    </row>
    <row r="1351" spans="1:6" outlineLevel="1" x14ac:dyDescent="0.2">
      <c r="A1351" s="133" t="s">
        <v>203</v>
      </c>
      <c r="B1351" s="133"/>
      <c r="C1351" s="133"/>
      <c r="D1351" s="133"/>
      <c r="E1351" s="133"/>
      <c r="F1351" s="133"/>
    </row>
    <row r="1352" spans="1:6" ht="25.5" outlineLevel="1" x14ac:dyDescent="0.2">
      <c r="A1352" s="33">
        <v>1</v>
      </c>
      <c r="B1352" s="38" t="s">
        <v>204</v>
      </c>
      <c r="C1352" s="33"/>
      <c r="D1352" s="33"/>
      <c r="E1352" s="33"/>
      <c r="F1352" s="33"/>
    </row>
    <row r="1353" spans="1:6" ht="25.5" outlineLevel="1" x14ac:dyDescent="0.2">
      <c r="A1353" s="33">
        <v>2</v>
      </c>
      <c r="B1353" s="38" t="s">
        <v>1460</v>
      </c>
      <c r="C1353" s="33"/>
      <c r="D1353" s="33"/>
      <c r="E1353" s="33"/>
      <c r="F1353" s="33"/>
    </row>
    <row r="1354" spans="1:6" ht="25.5" outlineLevel="1" x14ac:dyDescent="0.2">
      <c r="A1354" s="33">
        <v>3</v>
      </c>
      <c r="B1354" s="38" t="s">
        <v>1461</v>
      </c>
      <c r="C1354" s="33"/>
      <c r="D1354" s="33"/>
      <c r="E1354" s="33"/>
      <c r="F1354" s="33"/>
    </row>
    <row r="1355" spans="1:6" ht="25.5" outlineLevel="1" x14ac:dyDescent="0.2">
      <c r="A1355" s="33">
        <v>4</v>
      </c>
      <c r="B1355" s="38" t="s">
        <v>1462</v>
      </c>
      <c r="C1355" s="33"/>
      <c r="D1355" s="33"/>
      <c r="E1355" s="33"/>
      <c r="F1355" s="33"/>
    </row>
    <row r="1356" spans="1:6" ht="25.5" outlineLevel="1" x14ac:dyDescent="0.2">
      <c r="A1356" s="33">
        <v>5</v>
      </c>
      <c r="B1356" s="38" t="s">
        <v>1463</v>
      </c>
      <c r="C1356" s="33"/>
      <c r="D1356" s="33"/>
      <c r="E1356" s="33"/>
      <c r="F1356" s="33"/>
    </row>
    <row r="1357" spans="1:6" outlineLevel="1" x14ac:dyDescent="0.2">
      <c r="A1357" s="33"/>
      <c r="B1357" s="33"/>
      <c r="C1357" s="33"/>
      <c r="D1357" s="33"/>
      <c r="E1357" s="33"/>
      <c r="F1357" s="33"/>
    </row>
    <row r="1358" spans="1:6" outlineLevel="1" x14ac:dyDescent="0.2">
      <c r="A1358" s="133" t="s">
        <v>205</v>
      </c>
      <c r="B1358" s="133"/>
      <c r="C1358" s="133"/>
      <c r="D1358" s="133"/>
      <c r="E1358" s="133"/>
      <c r="F1358" s="133"/>
    </row>
    <row r="1359" spans="1:6" ht="25.5" outlineLevel="1" x14ac:dyDescent="0.2">
      <c r="A1359" s="33">
        <v>1</v>
      </c>
      <c r="B1359" s="38" t="s">
        <v>207</v>
      </c>
      <c r="C1359" s="33"/>
      <c r="D1359" s="33"/>
      <c r="E1359" s="33"/>
      <c r="F1359" s="33"/>
    </row>
    <row r="1360" spans="1:6" ht="25.5" outlineLevel="1" x14ac:dyDescent="0.2">
      <c r="A1360" s="33">
        <v>2</v>
      </c>
      <c r="B1360" s="38" t="s">
        <v>1464</v>
      </c>
      <c r="C1360" s="33"/>
      <c r="D1360" s="33"/>
      <c r="E1360" s="33"/>
      <c r="F1360" s="33"/>
    </row>
    <row r="1361" spans="1:6" outlineLevel="1" x14ac:dyDescent="0.2">
      <c r="A1361" s="33">
        <v>3</v>
      </c>
      <c r="B1361" s="38" t="s">
        <v>1465</v>
      </c>
      <c r="C1361" s="33"/>
      <c r="D1361" s="33"/>
      <c r="E1361" s="33"/>
      <c r="F1361" s="33"/>
    </row>
    <row r="1362" spans="1:6" outlineLevel="1" x14ac:dyDescent="0.2">
      <c r="A1362" s="33">
        <v>4</v>
      </c>
      <c r="B1362" s="38" t="s">
        <v>1466</v>
      </c>
      <c r="C1362" s="33"/>
      <c r="D1362" s="33"/>
      <c r="E1362" s="33"/>
      <c r="F1362" s="33"/>
    </row>
    <row r="1363" spans="1:6" outlineLevel="1" x14ac:dyDescent="0.2">
      <c r="A1363" s="33">
        <v>5</v>
      </c>
      <c r="B1363" s="38" t="s">
        <v>1467</v>
      </c>
      <c r="C1363" s="33"/>
      <c r="D1363" s="33"/>
      <c r="E1363" s="33"/>
      <c r="F1363" s="33"/>
    </row>
    <row r="1364" spans="1:6" outlineLevel="1" x14ac:dyDescent="0.2">
      <c r="A1364" s="33"/>
      <c r="B1364" s="33"/>
      <c r="C1364" s="33"/>
      <c r="D1364" s="33"/>
      <c r="E1364" s="33"/>
      <c r="F1364" s="33"/>
    </row>
    <row r="1365" spans="1:6" outlineLevel="1" x14ac:dyDescent="0.2">
      <c r="A1365" s="133" t="s">
        <v>208</v>
      </c>
      <c r="B1365" s="133"/>
      <c r="C1365" s="133"/>
      <c r="D1365" s="133"/>
      <c r="E1365" s="133"/>
      <c r="F1365" s="133"/>
    </row>
    <row r="1366" spans="1:6" ht="25.5" outlineLevel="1" x14ac:dyDescent="0.2">
      <c r="A1366" s="33">
        <v>1</v>
      </c>
      <c r="B1366" s="38" t="s">
        <v>210</v>
      </c>
      <c r="C1366" s="33"/>
      <c r="D1366" s="33"/>
      <c r="E1366" s="33"/>
      <c r="F1366" s="33"/>
    </row>
    <row r="1367" spans="1:6" ht="25.5" outlineLevel="1" x14ac:dyDescent="0.2">
      <c r="A1367" s="33">
        <v>2</v>
      </c>
      <c r="B1367" s="38" t="s">
        <v>1468</v>
      </c>
      <c r="C1367" s="33"/>
      <c r="D1367" s="33"/>
      <c r="E1367" s="33"/>
      <c r="F1367" s="33"/>
    </row>
    <row r="1368" spans="1:6" ht="25.5" outlineLevel="1" x14ac:dyDescent="0.2">
      <c r="A1368" s="33">
        <v>3</v>
      </c>
      <c r="B1368" s="38" t="s">
        <v>1469</v>
      </c>
      <c r="C1368" s="33"/>
      <c r="D1368" s="33"/>
      <c r="E1368" s="33"/>
      <c r="F1368" s="33"/>
    </row>
    <row r="1369" spans="1:6" outlineLevel="1" x14ac:dyDescent="0.2">
      <c r="A1369" s="33"/>
      <c r="B1369" s="33"/>
      <c r="C1369" s="33"/>
      <c r="D1369" s="33"/>
      <c r="E1369" s="33"/>
      <c r="F1369" s="33"/>
    </row>
    <row r="1370" spans="1:6" outlineLevel="1" x14ac:dyDescent="0.2">
      <c r="A1370" s="133" t="s">
        <v>211</v>
      </c>
      <c r="B1370" s="133"/>
      <c r="C1370" s="133"/>
      <c r="D1370" s="133"/>
      <c r="E1370" s="133"/>
      <c r="F1370" s="133"/>
    </row>
    <row r="1371" spans="1:6" outlineLevel="1" x14ac:dyDescent="0.2">
      <c r="A1371" s="33">
        <v>1</v>
      </c>
      <c r="B1371" s="38" t="s">
        <v>213</v>
      </c>
      <c r="C1371" s="33"/>
      <c r="D1371" s="33"/>
      <c r="E1371" s="33"/>
      <c r="F1371" s="33"/>
    </row>
    <row r="1372" spans="1:6" ht="38.25" outlineLevel="1" x14ac:dyDescent="0.2">
      <c r="A1372" s="33">
        <v>2</v>
      </c>
      <c r="B1372" s="38" t="s">
        <v>1470</v>
      </c>
      <c r="C1372" s="33"/>
      <c r="D1372" s="33"/>
      <c r="E1372" s="33"/>
      <c r="F1372" s="33"/>
    </row>
    <row r="1373" spans="1:6" ht="25.5" outlineLevel="1" x14ac:dyDescent="0.2">
      <c r="A1373" s="33">
        <v>3</v>
      </c>
      <c r="B1373" s="38" t="s">
        <v>1471</v>
      </c>
      <c r="C1373" s="33"/>
      <c r="D1373" s="33"/>
      <c r="E1373" s="33"/>
      <c r="F1373" s="33"/>
    </row>
    <row r="1374" spans="1:6" outlineLevel="1" x14ac:dyDescent="0.2">
      <c r="A1374" s="33">
        <v>4</v>
      </c>
      <c r="B1374" s="38" t="s">
        <v>1472</v>
      </c>
      <c r="C1374" s="33"/>
      <c r="D1374" s="33"/>
      <c r="E1374" s="33"/>
      <c r="F1374" s="33"/>
    </row>
    <row r="1375" spans="1:6" ht="25.5" outlineLevel="1" x14ac:dyDescent="0.2">
      <c r="A1375" s="33">
        <v>5</v>
      </c>
      <c r="B1375" s="38" t="s">
        <v>1473</v>
      </c>
      <c r="C1375" s="33"/>
      <c r="D1375" s="33"/>
      <c r="E1375" s="33"/>
      <c r="F1375" s="33"/>
    </row>
    <row r="1376" spans="1:6" ht="38.25" outlineLevel="1" x14ac:dyDescent="0.2">
      <c r="A1376" s="33">
        <v>6</v>
      </c>
      <c r="B1376" s="38" t="s">
        <v>1474</v>
      </c>
      <c r="C1376" s="33"/>
      <c r="D1376" s="33"/>
      <c r="E1376" s="33"/>
      <c r="F1376" s="33"/>
    </row>
    <row r="1377" spans="1:6" outlineLevel="1" x14ac:dyDescent="0.2">
      <c r="A1377" s="33">
        <v>7</v>
      </c>
      <c r="B1377" s="38" t="s">
        <v>1475</v>
      </c>
      <c r="C1377" s="33"/>
      <c r="D1377" s="33"/>
      <c r="E1377" s="33"/>
      <c r="F1377" s="33"/>
    </row>
    <row r="1378" spans="1:6" outlineLevel="1" x14ac:dyDescent="0.2">
      <c r="A1378" s="33"/>
      <c r="B1378" s="33"/>
      <c r="C1378" s="33"/>
      <c r="D1378" s="33"/>
      <c r="E1378" s="33"/>
      <c r="F1378" s="33"/>
    </row>
    <row r="1379" spans="1:6" outlineLevel="1" x14ac:dyDescent="0.2">
      <c r="A1379" s="133" t="s">
        <v>214</v>
      </c>
      <c r="B1379" s="133"/>
      <c r="C1379" s="133"/>
      <c r="D1379" s="133"/>
      <c r="E1379" s="133"/>
      <c r="F1379" s="133"/>
    </row>
    <row r="1380" spans="1:6" ht="25.5" outlineLevel="1" x14ac:dyDescent="0.2">
      <c r="A1380" s="33">
        <v>1</v>
      </c>
      <c r="B1380" s="38" t="s">
        <v>216</v>
      </c>
      <c r="C1380" s="33"/>
      <c r="D1380" s="33"/>
      <c r="E1380" s="33"/>
      <c r="F1380" s="33"/>
    </row>
    <row r="1381" spans="1:6" ht="38.25" outlineLevel="1" x14ac:dyDescent="0.2">
      <c r="A1381" s="33">
        <v>2</v>
      </c>
      <c r="B1381" s="38" t="s">
        <v>1470</v>
      </c>
      <c r="C1381" s="33"/>
      <c r="D1381" s="33"/>
      <c r="E1381" s="33"/>
      <c r="F1381" s="33"/>
    </row>
    <row r="1382" spans="1:6" ht="25.5" outlineLevel="1" x14ac:dyDescent="0.2">
      <c r="A1382" s="33">
        <v>3</v>
      </c>
      <c r="B1382" s="38" t="s">
        <v>1471</v>
      </c>
      <c r="C1382" s="33"/>
      <c r="D1382" s="33"/>
      <c r="E1382" s="33"/>
      <c r="F1382" s="33"/>
    </row>
    <row r="1383" spans="1:6" outlineLevel="1" x14ac:dyDescent="0.2">
      <c r="A1383" s="33">
        <v>4</v>
      </c>
      <c r="B1383" s="38" t="s">
        <v>1472</v>
      </c>
      <c r="C1383" s="33"/>
      <c r="D1383" s="33"/>
      <c r="E1383" s="33"/>
      <c r="F1383" s="33"/>
    </row>
    <row r="1384" spans="1:6" ht="25.5" outlineLevel="1" x14ac:dyDescent="0.2">
      <c r="A1384" s="33">
        <v>5</v>
      </c>
      <c r="B1384" s="38" t="s">
        <v>1473</v>
      </c>
      <c r="C1384" s="33"/>
      <c r="D1384" s="33"/>
      <c r="E1384" s="33"/>
      <c r="F1384" s="33"/>
    </row>
    <row r="1385" spans="1:6" ht="38.25" outlineLevel="1" x14ac:dyDescent="0.2">
      <c r="A1385" s="33">
        <v>6</v>
      </c>
      <c r="B1385" s="38" t="s">
        <v>1474</v>
      </c>
      <c r="C1385" s="33"/>
      <c r="D1385" s="33"/>
      <c r="E1385" s="33"/>
      <c r="F1385" s="33"/>
    </row>
    <row r="1386" spans="1:6" outlineLevel="1" x14ac:dyDescent="0.2">
      <c r="A1386" s="33">
        <v>7</v>
      </c>
      <c r="B1386" s="38" t="s">
        <v>1475</v>
      </c>
      <c r="C1386" s="33"/>
      <c r="D1386" s="33"/>
      <c r="E1386" s="33"/>
      <c r="F1386" s="33"/>
    </row>
    <row r="1387" spans="1:6" outlineLevel="1" x14ac:dyDescent="0.2">
      <c r="A1387" s="33"/>
      <c r="B1387" s="33"/>
      <c r="C1387" s="33"/>
      <c r="D1387" s="33"/>
      <c r="E1387" s="33"/>
      <c r="F1387" s="33"/>
    </row>
    <row r="1388" spans="1:6" outlineLevel="1" x14ac:dyDescent="0.2">
      <c r="A1388" s="133" t="s">
        <v>217</v>
      </c>
      <c r="B1388" s="133"/>
      <c r="C1388" s="133"/>
      <c r="D1388" s="133"/>
      <c r="E1388" s="133"/>
      <c r="F1388" s="133"/>
    </row>
    <row r="1389" spans="1:6" outlineLevel="1" x14ac:dyDescent="0.2">
      <c r="A1389" s="33">
        <v>1</v>
      </c>
      <c r="B1389" s="38" t="s">
        <v>219</v>
      </c>
      <c r="C1389" s="33"/>
      <c r="D1389" s="33"/>
      <c r="E1389" s="33"/>
      <c r="F1389" s="33"/>
    </row>
    <row r="1390" spans="1:6" ht="38.25" outlineLevel="1" x14ac:dyDescent="0.2">
      <c r="A1390" s="33">
        <v>2</v>
      </c>
      <c r="B1390" s="38" t="s">
        <v>1470</v>
      </c>
      <c r="C1390" s="33"/>
      <c r="D1390" s="33"/>
      <c r="E1390" s="33"/>
      <c r="F1390" s="33"/>
    </row>
    <row r="1391" spans="1:6" ht="25.5" outlineLevel="1" x14ac:dyDescent="0.2">
      <c r="A1391" s="33">
        <v>3</v>
      </c>
      <c r="B1391" s="38" t="s">
        <v>1471</v>
      </c>
      <c r="C1391" s="33"/>
      <c r="D1391" s="33"/>
      <c r="E1391" s="33"/>
      <c r="F1391" s="33"/>
    </row>
    <row r="1392" spans="1:6" outlineLevel="1" x14ac:dyDescent="0.2">
      <c r="A1392" s="33">
        <v>4</v>
      </c>
      <c r="B1392" s="38" t="s">
        <v>1472</v>
      </c>
      <c r="C1392" s="33"/>
      <c r="D1392" s="33"/>
      <c r="E1392" s="33"/>
      <c r="F1392" s="33"/>
    </row>
    <row r="1393" spans="1:6" ht="25.5" outlineLevel="1" x14ac:dyDescent="0.2">
      <c r="A1393" s="33">
        <v>5</v>
      </c>
      <c r="B1393" s="38" t="s">
        <v>1473</v>
      </c>
      <c r="C1393" s="33"/>
      <c r="D1393" s="33"/>
      <c r="E1393" s="33"/>
      <c r="F1393" s="33"/>
    </row>
    <row r="1394" spans="1:6" ht="38.25" outlineLevel="1" x14ac:dyDescent="0.2">
      <c r="A1394" s="33">
        <v>6</v>
      </c>
      <c r="B1394" s="38" t="s">
        <v>1474</v>
      </c>
      <c r="C1394" s="33"/>
      <c r="D1394" s="33"/>
      <c r="E1394" s="33"/>
      <c r="F1394" s="33"/>
    </row>
    <row r="1395" spans="1:6" outlineLevel="1" x14ac:dyDescent="0.2">
      <c r="A1395" s="33">
        <v>7</v>
      </c>
      <c r="B1395" s="38" t="s">
        <v>1475</v>
      </c>
      <c r="C1395" s="33"/>
      <c r="D1395" s="33"/>
      <c r="E1395" s="33"/>
      <c r="F1395" s="33"/>
    </row>
    <row r="1396" spans="1:6" outlineLevel="1" x14ac:dyDescent="0.2">
      <c r="A1396" s="33"/>
      <c r="B1396" s="33"/>
      <c r="C1396" s="33"/>
      <c r="D1396" s="33"/>
      <c r="E1396" s="33"/>
      <c r="F1396" s="33"/>
    </row>
    <row r="1397" spans="1:6" outlineLevel="1" x14ac:dyDescent="0.2">
      <c r="A1397" s="133" t="s">
        <v>220</v>
      </c>
      <c r="B1397" s="133"/>
      <c r="C1397" s="133"/>
      <c r="D1397" s="133"/>
      <c r="E1397" s="133"/>
      <c r="F1397" s="133"/>
    </row>
    <row r="1398" spans="1:6" outlineLevel="1" x14ac:dyDescent="0.2">
      <c r="A1398" s="33">
        <v>1</v>
      </c>
      <c r="B1398" s="38" t="s">
        <v>222</v>
      </c>
      <c r="C1398" s="33"/>
      <c r="D1398" s="33"/>
      <c r="E1398" s="33"/>
      <c r="F1398" s="33"/>
    </row>
    <row r="1399" spans="1:6" ht="38.25" outlineLevel="1" x14ac:dyDescent="0.2">
      <c r="A1399" s="33">
        <v>2</v>
      </c>
      <c r="B1399" s="38" t="s">
        <v>1470</v>
      </c>
      <c r="C1399" s="33"/>
      <c r="D1399" s="33"/>
      <c r="E1399" s="33"/>
      <c r="F1399" s="33"/>
    </row>
    <row r="1400" spans="1:6" ht="25.5" outlineLevel="1" x14ac:dyDescent="0.2">
      <c r="A1400" s="33">
        <v>3</v>
      </c>
      <c r="B1400" s="38" t="s">
        <v>1471</v>
      </c>
      <c r="C1400" s="33"/>
      <c r="D1400" s="33"/>
      <c r="E1400" s="33"/>
      <c r="F1400" s="33"/>
    </row>
    <row r="1401" spans="1:6" outlineLevel="1" x14ac:dyDescent="0.2">
      <c r="A1401" s="33">
        <v>4</v>
      </c>
      <c r="B1401" s="38" t="s">
        <v>1472</v>
      </c>
      <c r="C1401" s="33"/>
      <c r="D1401" s="33"/>
      <c r="E1401" s="33"/>
      <c r="F1401" s="33"/>
    </row>
    <row r="1402" spans="1:6" ht="25.5" outlineLevel="1" x14ac:dyDescent="0.2">
      <c r="A1402" s="33">
        <v>5</v>
      </c>
      <c r="B1402" s="38" t="s">
        <v>1473</v>
      </c>
      <c r="C1402" s="33"/>
      <c r="D1402" s="33"/>
      <c r="E1402" s="33"/>
      <c r="F1402" s="33"/>
    </row>
    <row r="1403" spans="1:6" ht="38.25" outlineLevel="1" x14ac:dyDescent="0.2">
      <c r="A1403" s="33">
        <v>6</v>
      </c>
      <c r="B1403" s="38" t="s">
        <v>1474</v>
      </c>
      <c r="C1403" s="33"/>
      <c r="D1403" s="33"/>
      <c r="E1403" s="33"/>
      <c r="F1403" s="33"/>
    </row>
    <row r="1404" spans="1:6" outlineLevel="1" x14ac:dyDescent="0.2">
      <c r="A1404" s="33">
        <v>7</v>
      </c>
      <c r="B1404" s="38" t="s">
        <v>1475</v>
      </c>
      <c r="C1404" s="33"/>
      <c r="D1404" s="33"/>
      <c r="E1404" s="33"/>
      <c r="F1404" s="33"/>
    </row>
    <row r="1405" spans="1:6" outlineLevel="1" x14ac:dyDescent="0.2">
      <c r="A1405" s="33"/>
      <c r="B1405" s="33"/>
      <c r="C1405" s="33"/>
      <c r="D1405" s="33"/>
      <c r="E1405" s="33"/>
      <c r="F1405" s="33"/>
    </row>
    <row r="1406" spans="1:6" outlineLevel="1" x14ac:dyDescent="0.2">
      <c r="A1406" s="133" t="s">
        <v>223</v>
      </c>
      <c r="B1406" s="133"/>
      <c r="C1406" s="133"/>
      <c r="D1406" s="133"/>
      <c r="E1406" s="133"/>
      <c r="F1406" s="133"/>
    </row>
    <row r="1407" spans="1:6" outlineLevel="1" x14ac:dyDescent="0.2">
      <c r="A1407" s="33">
        <v>1</v>
      </c>
      <c r="B1407" s="38" t="s">
        <v>225</v>
      </c>
      <c r="C1407" s="33"/>
      <c r="D1407" s="33"/>
      <c r="E1407" s="33"/>
      <c r="F1407" s="33"/>
    </row>
    <row r="1408" spans="1:6" ht="38.25" outlineLevel="1" x14ac:dyDescent="0.2">
      <c r="A1408" s="33">
        <v>2</v>
      </c>
      <c r="B1408" s="38" t="s">
        <v>1476</v>
      </c>
      <c r="C1408" s="33"/>
      <c r="D1408" s="33"/>
      <c r="E1408" s="33"/>
      <c r="F1408" s="33"/>
    </row>
    <row r="1409" spans="1:6" ht="38.25" outlineLevel="1" x14ac:dyDescent="0.2">
      <c r="A1409" s="33">
        <v>3</v>
      </c>
      <c r="B1409" s="38" t="s">
        <v>1477</v>
      </c>
      <c r="C1409" s="33"/>
      <c r="D1409" s="33"/>
      <c r="E1409" s="33"/>
      <c r="F1409" s="33"/>
    </row>
    <row r="1410" spans="1:6" ht="25.5" outlineLevel="1" x14ac:dyDescent="0.2">
      <c r="A1410" s="33">
        <v>4</v>
      </c>
      <c r="B1410" s="38" t="s">
        <v>1478</v>
      </c>
      <c r="C1410" s="33"/>
      <c r="D1410" s="33"/>
      <c r="E1410" s="33"/>
      <c r="F1410" s="33"/>
    </row>
    <row r="1411" spans="1:6" outlineLevel="1" x14ac:dyDescent="0.2">
      <c r="A1411" s="33"/>
      <c r="B1411" s="33"/>
      <c r="C1411" s="33"/>
      <c r="D1411" s="33"/>
      <c r="E1411" s="33"/>
      <c r="F1411" s="33"/>
    </row>
    <row r="1412" spans="1:6" outlineLevel="1" x14ac:dyDescent="0.2">
      <c r="A1412" s="133" t="s">
        <v>226</v>
      </c>
      <c r="B1412" s="133"/>
      <c r="C1412" s="133"/>
      <c r="D1412" s="133"/>
      <c r="E1412" s="133"/>
      <c r="F1412" s="133"/>
    </row>
    <row r="1413" spans="1:6" outlineLevel="1" x14ac:dyDescent="0.2">
      <c r="A1413" s="33">
        <v>1</v>
      </c>
      <c r="B1413" s="38" t="s">
        <v>227</v>
      </c>
      <c r="C1413" s="33"/>
      <c r="D1413" s="33"/>
      <c r="E1413" s="33"/>
      <c r="F1413" s="33"/>
    </row>
    <row r="1414" spans="1:6" ht="38.25" outlineLevel="1" x14ac:dyDescent="0.2">
      <c r="A1414" s="33">
        <v>2</v>
      </c>
      <c r="B1414" s="38" t="s">
        <v>1476</v>
      </c>
      <c r="C1414" s="33"/>
      <c r="D1414" s="33"/>
      <c r="E1414" s="33"/>
      <c r="F1414" s="33"/>
    </row>
    <row r="1415" spans="1:6" ht="38.25" outlineLevel="1" x14ac:dyDescent="0.2">
      <c r="A1415" s="33">
        <v>3</v>
      </c>
      <c r="B1415" s="38" t="s">
        <v>1477</v>
      </c>
      <c r="C1415" s="33"/>
      <c r="D1415" s="33"/>
      <c r="E1415" s="33"/>
      <c r="F1415" s="33"/>
    </row>
    <row r="1416" spans="1:6" ht="25.5" outlineLevel="1" x14ac:dyDescent="0.2">
      <c r="A1416" s="33">
        <v>4</v>
      </c>
      <c r="B1416" s="38" t="s">
        <v>1478</v>
      </c>
      <c r="C1416" s="33"/>
      <c r="D1416" s="33"/>
      <c r="E1416" s="33"/>
      <c r="F1416" s="33"/>
    </row>
    <row r="1417" spans="1:6" outlineLevel="1" x14ac:dyDescent="0.2">
      <c r="A1417" s="33"/>
      <c r="B1417" s="33"/>
      <c r="C1417" s="33"/>
      <c r="D1417" s="33"/>
      <c r="E1417" s="33"/>
      <c r="F1417" s="33"/>
    </row>
    <row r="1418" spans="1:6" outlineLevel="1" x14ac:dyDescent="0.2">
      <c r="A1418" s="133" t="s">
        <v>228</v>
      </c>
      <c r="B1418" s="133"/>
      <c r="C1418" s="133"/>
      <c r="D1418" s="133"/>
      <c r="E1418" s="133"/>
      <c r="F1418" s="133"/>
    </row>
    <row r="1419" spans="1:6" outlineLevel="1" x14ac:dyDescent="0.2">
      <c r="A1419" s="33">
        <v>1</v>
      </c>
      <c r="B1419" s="38" t="s">
        <v>229</v>
      </c>
      <c r="C1419" s="33"/>
      <c r="D1419" s="33"/>
      <c r="E1419" s="33"/>
      <c r="F1419" s="33"/>
    </row>
    <row r="1420" spans="1:6" ht="38.25" outlineLevel="1" x14ac:dyDescent="0.2">
      <c r="A1420" s="33">
        <v>2</v>
      </c>
      <c r="B1420" s="38" t="s">
        <v>1476</v>
      </c>
      <c r="C1420" s="33"/>
      <c r="D1420" s="33"/>
      <c r="E1420" s="33"/>
      <c r="F1420" s="33"/>
    </row>
    <row r="1421" spans="1:6" ht="38.25" outlineLevel="1" x14ac:dyDescent="0.2">
      <c r="A1421" s="33">
        <v>3</v>
      </c>
      <c r="B1421" s="38" t="s">
        <v>1477</v>
      </c>
      <c r="C1421" s="33"/>
      <c r="D1421" s="33"/>
      <c r="E1421" s="33"/>
      <c r="F1421" s="33"/>
    </row>
    <row r="1422" spans="1:6" ht="25.5" outlineLevel="1" x14ac:dyDescent="0.2">
      <c r="A1422" s="33">
        <v>4</v>
      </c>
      <c r="B1422" s="38" t="s">
        <v>1478</v>
      </c>
      <c r="C1422" s="33"/>
      <c r="D1422" s="33"/>
      <c r="E1422" s="33"/>
      <c r="F1422" s="33"/>
    </row>
    <row r="1423" spans="1:6" outlineLevel="1" x14ac:dyDescent="0.2">
      <c r="A1423" s="33"/>
      <c r="B1423" s="33"/>
      <c r="C1423" s="33"/>
      <c r="D1423" s="33"/>
      <c r="E1423" s="33"/>
      <c r="F1423" s="33"/>
    </row>
    <row r="1424" spans="1:6" outlineLevel="1" x14ac:dyDescent="0.2">
      <c r="A1424" s="133" t="s">
        <v>230</v>
      </c>
      <c r="B1424" s="133"/>
      <c r="C1424" s="133"/>
      <c r="D1424" s="133"/>
      <c r="E1424" s="133"/>
      <c r="F1424" s="133"/>
    </row>
    <row r="1425" spans="1:6" outlineLevel="1" x14ac:dyDescent="0.2">
      <c r="A1425" s="33">
        <v>1</v>
      </c>
      <c r="B1425" s="38" t="s">
        <v>231</v>
      </c>
      <c r="C1425" s="33"/>
      <c r="D1425" s="33"/>
      <c r="E1425" s="33"/>
      <c r="F1425" s="33"/>
    </row>
    <row r="1426" spans="1:6" ht="38.25" outlineLevel="1" x14ac:dyDescent="0.2">
      <c r="A1426" s="33">
        <v>2</v>
      </c>
      <c r="B1426" s="38" t="s">
        <v>1476</v>
      </c>
      <c r="C1426" s="33"/>
      <c r="D1426" s="33"/>
      <c r="E1426" s="33"/>
      <c r="F1426" s="33"/>
    </row>
    <row r="1427" spans="1:6" ht="38.25" outlineLevel="1" x14ac:dyDescent="0.2">
      <c r="A1427" s="33">
        <v>3</v>
      </c>
      <c r="B1427" s="38" t="s">
        <v>1477</v>
      </c>
      <c r="C1427" s="33"/>
      <c r="D1427" s="33"/>
      <c r="E1427" s="33"/>
      <c r="F1427" s="33"/>
    </row>
    <row r="1428" spans="1:6" ht="25.5" outlineLevel="1" x14ac:dyDescent="0.2">
      <c r="A1428" s="33">
        <v>4</v>
      </c>
      <c r="B1428" s="38" t="s">
        <v>1478</v>
      </c>
      <c r="C1428" s="33"/>
      <c r="D1428" s="33"/>
      <c r="E1428" s="33"/>
      <c r="F1428" s="33"/>
    </row>
    <row r="1429" spans="1:6" outlineLevel="1" x14ac:dyDescent="0.2">
      <c r="A1429" s="33"/>
      <c r="B1429" s="33"/>
      <c r="C1429" s="33"/>
      <c r="D1429" s="33"/>
      <c r="E1429" s="33"/>
      <c r="F1429" s="33"/>
    </row>
    <row r="1430" spans="1:6" outlineLevel="1" x14ac:dyDescent="0.2">
      <c r="A1430" s="133" t="s">
        <v>232</v>
      </c>
      <c r="B1430" s="133"/>
      <c r="C1430" s="133"/>
      <c r="D1430" s="133"/>
      <c r="E1430" s="133"/>
      <c r="F1430" s="133"/>
    </row>
    <row r="1431" spans="1:6" ht="25.5" outlineLevel="1" x14ac:dyDescent="0.2">
      <c r="A1431" s="33">
        <v>1</v>
      </c>
      <c r="B1431" s="38" t="s">
        <v>233</v>
      </c>
      <c r="C1431" s="33"/>
      <c r="D1431" s="33"/>
      <c r="E1431" s="33"/>
      <c r="F1431" s="33"/>
    </row>
    <row r="1432" spans="1:6" ht="38.25" outlineLevel="1" x14ac:dyDescent="0.2">
      <c r="A1432" s="33">
        <v>2</v>
      </c>
      <c r="B1432" s="38" t="s">
        <v>1476</v>
      </c>
      <c r="C1432" s="33"/>
      <c r="D1432" s="33"/>
      <c r="E1432" s="33"/>
      <c r="F1432" s="33"/>
    </row>
    <row r="1433" spans="1:6" ht="38.25" outlineLevel="1" x14ac:dyDescent="0.2">
      <c r="A1433" s="33">
        <v>3</v>
      </c>
      <c r="B1433" s="38" t="s">
        <v>1477</v>
      </c>
      <c r="C1433" s="33"/>
      <c r="D1433" s="33"/>
      <c r="E1433" s="33"/>
      <c r="F1433" s="33"/>
    </row>
    <row r="1434" spans="1:6" ht="25.5" outlineLevel="1" x14ac:dyDescent="0.2">
      <c r="A1434" s="33">
        <v>4</v>
      </c>
      <c r="B1434" s="38" t="s">
        <v>1478</v>
      </c>
      <c r="C1434" s="33"/>
      <c r="D1434" s="33"/>
      <c r="E1434" s="33"/>
      <c r="F1434" s="33"/>
    </row>
    <row r="1435" spans="1:6" outlineLevel="1" x14ac:dyDescent="0.2">
      <c r="A1435" s="33"/>
      <c r="B1435" s="33"/>
      <c r="C1435" s="33"/>
      <c r="D1435" s="33"/>
      <c r="E1435" s="33"/>
      <c r="F1435" s="33"/>
    </row>
    <row r="1436" spans="1:6" outlineLevel="1" x14ac:dyDescent="0.2">
      <c r="A1436" s="133" t="s">
        <v>235</v>
      </c>
      <c r="B1436" s="133"/>
      <c r="C1436" s="133"/>
      <c r="D1436" s="133"/>
      <c r="E1436" s="133"/>
      <c r="F1436" s="133"/>
    </row>
    <row r="1437" spans="1:6" outlineLevel="1" x14ac:dyDescent="0.2">
      <c r="A1437" s="33">
        <v>1</v>
      </c>
      <c r="B1437" s="38" t="s">
        <v>236</v>
      </c>
      <c r="C1437" s="33"/>
      <c r="D1437" s="33"/>
      <c r="E1437" s="33"/>
      <c r="F1437" s="33"/>
    </row>
    <row r="1438" spans="1:6" outlineLevel="1" x14ac:dyDescent="0.2">
      <c r="A1438" s="33">
        <v>2</v>
      </c>
      <c r="B1438" s="38" t="s">
        <v>1479</v>
      </c>
      <c r="C1438" s="33"/>
      <c r="D1438" s="33"/>
      <c r="E1438" s="33"/>
      <c r="F1438" s="33"/>
    </row>
    <row r="1439" spans="1:6" outlineLevel="1" x14ac:dyDescent="0.2">
      <c r="A1439" s="33">
        <v>3</v>
      </c>
      <c r="B1439" s="38" t="s">
        <v>1480</v>
      </c>
      <c r="C1439" s="33"/>
      <c r="D1439" s="33"/>
      <c r="E1439" s="33"/>
      <c r="F1439" s="33"/>
    </row>
    <row r="1440" spans="1:6" ht="25.5" outlineLevel="1" x14ac:dyDescent="0.2">
      <c r="A1440" s="33">
        <v>4</v>
      </c>
      <c r="B1440" s="38" t="s">
        <v>1481</v>
      </c>
      <c r="C1440" s="33"/>
      <c r="D1440" s="33"/>
      <c r="E1440" s="33"/>
      <c r="F1440" s="33"/>
    </row>
    <row r="1441" spans="1:6" outlineLevel="1" x14ac:dyDescent="0.2">
      <c r="A1441" s="33"/>
      <c r="B1441" s="33"/>
      <c r="C1441" s="33"/>
      <c r="D1441" s="33"/>
      <c r="E1441" s="33"/>
      <c r="F1441" s="33"/>
    </row>
    <row r="1442" spans="1:6" outlineLevel="1" x14ac:dyDescent="0.2">
      <c r="A1442" s="133" t="s">
        <v>237</v>
      </c>
      <c r="B1442" s="133"/>
      <c r="C1442" s="133"/>
      <c r="D1442" s="133"/>
      <c r="E1442" s="133"/>
      <c r="F1442" s="133"/>
    </row>
    <row r="1443" spans="1:6" ht="25.5" outlineLevel="1" x14ac:dyDescent="0.2">
      <c r="A1443" s="33">
        <v>1</v>
      </c>
      <c r="B1443" s="38" t="s">
        <v>238</v>
      </c>
      <c r="C1443" s="33"/>
      <c r="D1443" s="33"/>
      <c r="E1443" s="33"/>
      <c r="F1443" s="33"/>
    </row>
    <row r="1444" spans="1:6" outlineLevel="1" x14ac:dyDescent="0.2">
      <c r="A1444" s="33">
        <v>2</v>
      </c>
      <c r="B1444" s="38" t="s">
        <v>1482</v>
      </c>
      <c r="C1444" s="33"/>
      <c r="D1444" s="33"/>
      <c r="E1444" s="33"/>
      <c r="F1444" s="33"/>
    </row>
    <row r="1445" spans="1:6" outlineLevel="1" x14ac:dyDescent="0.2">
      <c r="A1445" s="33">
        <v>3</v>
      </c>
      <c r="B1445" s="38" t="s">
        <v>1483</v>
      </c>
      <c r="C1445" s="33"/>
      <c r="D1445" s="33"/>
      <c r="E1445" s="33"/>
      <c r="F1445" s="33"/>
    </row>
    <row r="1446" spans="1:6" ht="25.5" outlineLevel="1" x14ac:dyDescent="0.2">
      <c r="A1446" s="33">
        <v>4</v>
      </c>
      <c r="B1446" s="38" t="s">
        <v>1484</v>
      </c>
      <c r="C1446" s="33"/>
      <c r="D1446" s="33"/>
      <c r="E1446" s="33"/>
      <c r="F1446" s="33"/>
    </row>
    <row r="1447" spans="1:6" ht="25.5" outlineLevel="1" x14ac:dyDescent="0.2">
      <c r="A1447" s="33">
        <v>5</v>
      </c>
      <c r="B1447" s="38" t="s">
        <v>1485</v>
      </c>
      <c r="C1447" s="33"/>
      <c r="D1447" s="33"/>
      <c r="E1447" s="33"/>
      <c r="F1447" s="33"/>
    </row>
    <row r="1448" spans="1:6" outlineLevel="1" x14ac:dyDescent="0.2">
      <c r="A1448" s="33">
        <v>6</v>
      </c>
      <c r="B1448" s="38" t="s">
        <v>1486</v>
      </c>
      <c r="C1448" s="33"/>
      <c r="D1448" s="33"/>
      <c r="E1448" s="33"/>
      <c r="F1448" s="33"/>
    </row>
    <row r="1449" spans="1:6" outlineLevel="1" x14ac:dyDescent="0.2">
      <c r="A1449" s="33"/>
      <c r="B1449" s="33"/>
      <c r="C1449" s="33"/>
      <c r="D1449" s="33"/>
      <c r="E1449" s="33"/>
      <c r="F1449" s="33"/>
    </row>
    <row r="1450" spans="1:6" outlineLevel="1" x14ac:dyDescent="0.2">
      <c r="A1450" s="133" t="s">
        <v>239</v>
      </c>
      <c r="B1450" s="133"/>
      <c r="C1450" s="133"/>
      <c r="D1450" s="133"/>
      <c r="E1450" s="133"/>
      <c r="F1450" s="133"/>
    </row>
    <row r="1451" spans="1:6" ht="25.5" outlineLevel="1" x14ac:dyDescent="0.2">
      <c r="A1451" s="33">
        <v>1</v>
      </c>
      <c r="B1451" s="38" t="s">
        <v>240</v>
      </c>
      <c r="C1451" s="33"/>
      <c r="D1451" s="33"/>
      <c r="E1451" s="33"/>
      <c r="F1451" s="33"/>
    </row>
    <row r="1452" spans="1:6" ht="25.5" outlineLevel="1" x14ac:dyDescent="0.2">
      <c r="A1452" s="33">
        <v>2</v>
      </c>
      <c r="B1452" s="38" t="s">
        <v>1487</v>
      </c>
      <c r="C1452" s="33"/>
      <c r="D1452" s="33"/>
      <c r="E1452" s="33"/>
      <c r="F1452" s="33"/>
    </row>
    <row r="1453" spans="1:6" ht="25.5" outlineLevel="1" x14ac:dyDescent="0.2">
      <c r="A1453" s="33">
        <v>3</v>
      </c>
      <c r="B1453" s="38" t="s">
        <v>1488</v>
      </c>
      <c r="C1453" s="33"/>
      <c r="D1453" s="33"/>
      <c r="E1453" s="33"/>
      <c r="F1453" s="33"/>
    </row>
    <row r="1454" spans="1:6" outlineLevel="1" x14ac:dyDescent="0.2">
      <c r="A1454" s="33">
        <v>4</v>
      </c>
      <c r="B1454" s="38" t="s">
        <v>1489</v>
      </c>
      <c r="C1454" s="33"/>
      <c r="D1454" s="33"/>
      <c r="E1454" s="33"/>
      <c r="F1454" s="33"/>
    </row>
    <row r="1455" spans="1:6" ht="25.5" outlineLevel="1" x14ac:dyDescent="0.2">
      <c r="A1455" s="33">
        <v>5</v>
      </c>
      <c r="B1455" s="38" t="s">
        <v>1490</v>
      </c>
      <c r="C1455" s="33"/>
      <c r="D1455" s="33"/>
      <c r="E1455" s="33"/>
      <c r="F1455" s="33"/>
    </row>
    <row r="1456" spans="1:6" outlineLevel="1" x14ac:dyDescent="0.2">
      <c r="A1456" s="33"/>
      <c r="B1456" s="33"/>
      <c r="C1456" s="33"/>
      <c r="D1456" s="33"/>
      <c r="E1456" s="33"/>
      <c r="F1456" s="33"/>
    </row>
    <row r="1457" spans="1:6" outlineLevel="1" x14ac:dyDescent="0.2">
      <c r="A1457" s="133" t="s">
        <v>241</v>
      </c>
      <c r="B1457" s="133"/>
      <c r="C1457" s="133"/>
      <c r="D1457" s="133"/>
      <c r="E1457" s="133"/>
      <c r="F1457" s="133"/>
    </row>
    <row r="1458" spans="1:6" outlineLevel="1" x14ac:dyDescent="0.2">
      <c r="A1458" s="33">
        <v>1</v>
      </c>
      <c r="B1458" s="38" t="s">
        <v>242</v>
      </c>
      <c r="C1458" s="33"/>
      <c r="D1458" s="33"/>
      <c r="E1458" s="33"/>
      <c r="F1458" s="33"/>
    </row>
    <row r="1459" spans="1:6" outlineLevel="1" x14ac:dyDescent="0.2">
      <c r="A1459" s="33">
        <v>2</v>
      </c>
      <c r="B1459" s="38" t="s">
        <v>1491</v>
      </c>
      <c r="C1459" s="33"/>
      <c r="D1459" s="33"/>
      <c r="E1459" s="33"/>
      <c r="F1459" s="33"/>
    </row>
    <row r="1460" spans="1:6" ht="25.5" outlineLevel="1" x14ac:dyDescent="0.2">
      <c r="A1460" s="33">
        <v>3</v>
      </c>
      <c r="B1460" s="38" t="s">
        <v>1492</v>
      </c>
      <c r="C1460" s="33"/>
      <c r="D1460" s="33"/>
      <c r="E1460" s="33"/>
      <c r="F1460" s="33"/>
    </row>
    <row r="1461" spans="1:6" outlineLevel="1" x14ac:dyDescent="0.2">
      <c r="A1461" s="33">
        <v>4</v>
      </c>
      <c r="B1461" s="38" t="s">
        <v>1493</v>
      </c>
      <c r="C1461" s="33"/>
      <c r="D1461" s="33"/>
      <c r="E1461" s="33"/>
      <c r="F1461" s="33"/>
    </row>
    <row r="1462" spans="1:6" outlineLevel="1" x14ac:dyDescent="0.2">
      <c r="A1462" s="33"/>
      <c r="B1462" s="33"/>
      <c r="C1462" s="33"/>
      <c r="D1462" s="33"/>
      <c r="E1462" s="33"/>
      <c r="F1462" s="33"/>
    </row>
    <row r="1463" spans="1:6" outlineLevel="1" x14ac:dyDescent="0.2">
      <c r="A1463" s="133" t="s">
        <v>243</v>
      </c>
      <c r="B1463" s="133"/>
      <c r="C1463" s="133"/>
      <c r="D1463" s="133"/>
      <c r="E1463" s="133"/>
      <c r="F1463" s="133"/>
    </row>
    <row r="1464" spans="1:6" ht="25.5" outlineLevel="1" x14ac:dyDescent="0.2">
      <c r="A1464" s="33">
        <v>1</v>
      </c>
      <c r="B1464" s="38" t="s">
        <v>245</v>
      </c>
      <c r="C1464" s="33"/>
      <c r="D1464" s="33"/>
      <c r="E1464" s="33"/>
      <c r="F1464" s="33"/>
    </row>
    <row r="1465" spans="1:6" outlineLevel="1" x14ac:dyDescent="0.2">
      <c r="A1465" s="33">
        <v>2</v>
      </c>
      <c r="B1465" s="38" t="s">
        <v>1494</v>
      </c>
      <c r="C1465" s="33"/>
      <c r="D1465" s="33"/>
      <c r="E1465" s="33"/>
      <c r="F1465" s="33"/>
    </row>
    <row r="1466" spans="1:6" outlineLevel="1" x14ac:dyDescent="0.2">
      <c r="A1466" s="33">
        <v>3</v>
      </c>
      <c r="B1466" s="38" t="s">
        <v>1495</v>
      </c>
      <c r="C1466" s="33"/>
      <c r="D1466" s="33"/>
      <c r="E1466" s="33"/>
      <c r="F1466" s="33"/>
    </row>
    <row r="1467" spans="1:6" outlineLevel="1" x14ac:dyDescent="0.2">
      <c r="A1467" s="33">
        <v>4</v>
      </c>
      <c r="B1467" s="38" t="s">
        <v>1496</v>
      </c>
      <c r="C1467" s="33"/>
      <c r="D1467" s="33"/>
      <c r="E1467" s="33"/>
      <c r="F1467" s="33"/>
    </row>
    <row r="1468" spans="1:6" ht="25.5" outlineLevel="1" x14ac:dyDescent="0.2">
      <c r="A1468" s="33">
        <v>5</v>
      </c>
      <c r="B1468" s="38" t="s">
        <v>1497</v>
      </c>
      <c r="C1468" s="33"/>
      <c r="D1468" s="33"/>
      <c r="E1468" s="33"/>
      <c r="F1468" s="33"/>
    </row>
    <row r="1469" spans="1:6" outlineLevel="1" x14ac:dyDescent="0.2">
      <c r="A1469" s="33"/>
      <c r="B1469" s="33"/>
      <c r="C1469" s="33"/>
      <c r="D1469" s="33"/>
      <c r="E1469" s="33"/>
      <c r="F1469" s="33"/>
    </row>
    <row r="1470" spans="1:6" outlineLevel="1" x14ac:dyDescent="0.2">
      <c r="A1470" s="133" t="s">
        <v>246</v>
      </c>
      <c r="B1470" s="133"/>
      <c r="C1470" s="133"/>
      <c r="D1470" s="133"/>
      <c r="E1470" s="133"/>
      <c r="F1470" s="133"/>
    </row>
    <row r="1471" spans="1:6" outlineLevel="1" x14ac:dyDescent="0.2">
      <c r="A1471" s="33">
        <v>1</v>
      </c>
      <c r="B1471" s="38" t="s">
        <v>247</v>
      </c>
      <c r="C1471" s="33"/>
      <c r="D1471" s="33"/>
      <c r="E1471" s="33"/>
      <c r="F1471" s="33"/>
    </row>
    <row r="1472" spans="1:6" ht="25.5" outlineLevel="1" x14ac:dyDescent="0.2">
      <c r="A1472" s="33">
        <v>2</v>
      </c>
      <c r="B1472" s="38" t="s">
        <v>1498</v>
      </c>
      <c r="C1472" s="33"/>
      <c r="D1472" s="33"/>
      <c r="E1472" s="33"/>
      <c r="F1472" s="33"/>
    </row>
    <row r="1473" spans="1:6" ht="25.5" outlineLevel="1" x14ac:dyDescent="0.2">
      <c r="A1473" s="33">
        <v>3</v>
      </c>
      <c r="B1473" s="38" t="s">
        <v>1499</v>
      </c>
      <c r="C1473" s="33"/>
      <c r="D1473" s="33"/>
      <c r="E1473" s="33"/>
      <c r="F1473" s="33"/>
    </row>
    <row r="1474" spans="1:6" ht="25.5" outlineLevel="1" x14ac:dyDescent="0.2">
      <c r="A1474" s="33">
        <v>4</v>
      </c>
      <c r="B1474" s="38" t="s">
        <v>1500</v>
      </c>
      <c r="C1474" s="33"/>
      <c r="D1474" s="33"/>
      <c r="E1474" s="33"/>
      <c r="F1474" s="33"/>
    </row>
    <row r="1475" spans="1:6" ht="25.5" outlineLevel="1" x14ac:dyDescent="0.2">
      <c r="A1475" s="33">
        <v>5</v>
      </c>
      <c r="B1475" s="38" t="s">
        <v>1501</v>
      </c>
      <c r="C1475" s="33"/>
      <c r="D1475" s="33"/>
      <c r="E1475" s="33"/>
      <c r="F1475" s="33"/>
    </row>
    <row r="1476" spans="1:6" outlineLevel="1" x14ac:dyDescent="0.2">
      <c r="A1476" s="33"/>
      <c r="B1476" s="33"/>
      <c r="C1476" s="33"/>
      <c r="D1476" s="33"/>
      <c r="E1476" s="33"/>
      <c r="F1476" s="33"/>
    </row>
    <row r="1477" spans="1:6" outlineLevel="1" x14ac:dyDescent="0.2">
      <c r="A1477" s="133" t="s">
        <v>248</v>
      </c>
      <c r="B1477" s="133"/>
      <c r="C1477" s="133"/>
      <c r="D1477" s="133"/>
      <c r="E1477" s="133"/>
      <c r="F1477" s="133"/>
    </row>
    <row r="1478" spans="1:6" outlineLevel="1" x14ac:dyDescent="0.2">
      <c r="A1478" s="33">
        <v>1</v>
      </c>
      <c r="B1478" s="38" t="s">
        <v>249</v>
      </c>
      <c r="C1478" s="33"/>
      <c r="D1478" s="33"/>
      <c r="E1478" s="33"/>
      <c r="F1478" s="33"/>
    </row>
    <row r="1479" spans="1:6" outlineLevel="1" x14ac:dyDescent="0.2">
      <c r="A1479" s="33">
        <v>2</v>
      </c>
      <c r="B1479" s="38" t="s">
        <v>1502</v>
      </c>
      <c r="C1479" s="33"/>
      <c r="D1479" s="33"/>
      <c r="E1479" s="33"/>
      <c r="F1479" s="33"/>
    </row>
    <row r="1480" spans="1:6" outlineLevel="1" x14ac:dyDescent="0.2">
      <c r="A1480" s="33">
        <v>3</v>
      </c>
      <c r="B1480" s="38" t="s">
        <v>1503</v>
      </c>
      <c r="C1480" s="33"/>
      <c r="D1480" s="33"/>
      <c r="E1480" s="33"/>
      <c r="F1480" s="33"/>
    </row>
    <row r="1481" spans="1:6" ht="25.5" outlineLevel="1" x14ac:dyDescent="0.2">
      <c r="A1481" s="33">
        <v>4</v>
      </c>
      <c r="B1481" s="38" t="s">
        <v>1504</v>
      </c>
      <c r="C1481" s="33"/>
      <c r="D1481" s="33"/>
      <c r="E1481" s="33"/>
      <c r="F1481" s="33"/>
    </row>
    <row r="1482" spans="1:6" outlineLevel="1" x14ac:dyDescent="0.2">
      <c r="A1482" s="33">
        <v>5</v>
      </c>
      <c r="B1482" s="38" t="s">
        <v>1505</v>
      </c>
      <c r="C1482" s="33"/>
      <c r="D1482" s="33"/>
      <c r="E1482" s="33"/>
      <c r="F1482" s="33"/>
    </row>
    <row r="1483" spans="1:6" outlineLevel="1" x14ac:dyDescent="0.2">
      <c r="A1483" s="33"/>
      <c r="B1483" s="33"/>
      <c r="C1483" s="33"/>
      <c r="D1483" s="33"/>
      <c r="E1483" s="33"/>
      <c r="F1483" s="33"/>
    </row>
    <row r="1484" spans="1:6" outlineLevel="1" x14ac:dyDescent="0.2">
      <c r="A1484" s="133" t="s">
        <v>250</v>
      </c>
      <c r="B1484" s="133"/>
      <c r="C1484" s="133"/>
      <c r="D1484" s="133"/>
      <c r="E1484" s="133"/>
      <c r="F1484" s="133"/>
    </row>
    <row r="1485" spans="1:6" ht="25.5" outlineLevel="1" x14ac:dyDescent="0.2">
      <c r="A1485" s="33">
        <v>1</v>
      </c>
      <c r="B1485" s="38" t="s">
        <v>251</v>
      </c>
      <c r="C1485" s="33"/>
      <c r="D1485" s="33"/>
      <c r="E1485" s="33"/>
      <c r="F1485" s="33"/>
    </row>
    <row r="1486" spans="1:6" outlineLevel="1" x14ac:dyDescent="0.2">
      <c r="A1486" s="33">
        <v>2</v>
      </c>
      <c r="B1486" s="38" t="s">
        <v>1506</v>
      </c>
      <c r="C1486" s="33"/>
      <c r="D1486" s="33"/>
      <c r="E1486" s="33"/>
      <c r="F1486" s="33"/>
    </row>
    <row r="1487" spans="1:6" outlineLevel="1" x14ac:dyDescent="0.2">
      <c r="A1487" s="33">
        <v>3</v>
      </c>
      <c r="B1487" s="38" t="s">
        <v>1507</v>
      </c>
      <c r="C1487" s="33"/>
      <c r="D1487" s="33"/>
      <c r="E1487" s="33"/>
      <c r="F1487" s="33"/>
    </row>
    <row r="1488" spans="1:6" ht="25.5" outlineLevel="1" x14ac:dyDescent="0.2">
      <c r="A1488" s="33">
        <v>4</v>
      </c>
      <c r="B1488" s="38" t="s">
        <v>1508</v>
      </c>
      <c r="C1488" s="33"/>
      <c r="D1488" s="33"/>
      <c r="E1488" s="33"/>
      <c r="F1488" s="33"/>
    </row>
    <row r="1489" spans="1:6" ht="25.5" outlineLevel="1" x14ac:dyDescent="0.2">
      <c r="A1489" s="33">
        <v>5</v>
      </c>
      <c r="B1489" s="38" t="s">
        <v>1509</v>
      </c>
      <c r="C1489" s="33"/>
      <c r="D1489" s="33"/>
      <c r="E1489" s="33"/>
      <c r="F1489" s="33"/>
    </row>
    <row r="1490" spans="1:6" ht="38.25" outlineLevel="1" x14ac:dyDescent="0.2">
      <c r="A1490" s="33">
        <v>6</v>
      </c>
      <c r="B1490" s="38" t="s">
        <v>1510</v>
      </c>
      <c r="C1490" s="33"/>
      <c r="D1490" s="33"/>
      <c r="E1490" s="33"/>
      <c r="F1490" s="33"/>
    </row>
    <row r="1491" spans="1:6" outlineLevel="1" x14ac:dyDescent="0.2">
      <c r="A1491" s="33"/>
      <c r="B1491" s="33"/>
      <c r="C1491" s="33"/>
      <c r="D1491" s="33"/>
      <c r="E1491" s="33"/>
      <c r="F1491" s="33"/>
    </row>
    <row r="1492" spans="1:6" outlineLevel="1" x14ac:dyDescent="0.2">
      <c r="A1492" s="133" t="s">
        <v>252</v>
      </c>
      <c r="B1492" s="133"/>
      <c r="C1492" s="133"/>
      <c r="D1492" s="133"/>
      <c r="E1492" s="133"/>
      <c r="F1492" s="133"/>
    </row>
    <row r="1493" spans="1:6" outlineLevel="1" x14ac:dyDescent="0.2">
      <c r="A1493" s="33">
        <v>1</v>
      </c>
      <c r="B1493" s="38" t="s">
        <v>253</v>
      </c>
      <c r="C1493" s="33"/>
      <c r="D1493" s="33"/>
      <c r="E1493" s="33"/>
      <c r="F1493" s="33"/>
    </row>
    <row r="1494" spans="1:6" outlineLevel="1" x14ac:dyDescent="0.2">
      <c r="A1494" s="33">
        <v>2</v>
      </c>
      <c r="B1494" s="38" t="s">
        <v>1502</v>
      </c>
      <c r="C1494" s="33"/>
      <c r="D1494" s="33"/>
      <c r="E1494" s="33"/>
      <c r="F1494" s="33"/>
    </row>
    <row r="1495" spans="1:6" outlineLevel="1" x14ac:dyDescent="0.2">
      <c r="A1495" s="33">
        <v>3</v>
      </c>
      <c r="B1495" s="38" t="s">
        <v>1503</v>
      </c>
      <c r="C1495" s="33"/>
      <c r="D1495" s="33"/>
      <c r="E1495" s="33"/>
      <c r="F1495" s="33"/>
    </row>
    <row r="1496" spans="1:6" ht="25.5" outlineLevel="1" x14ac:dyDescent="0.2">
      <c r="A1496" s="33">
        <v>4</v>
      </c>
      <c r="B1496" s="38" t="s">
        <v>1504</v>
      </c>
      <c r="C1496" s="33"/>
      <c r="D1496" s="33"/>
      <c r="E1496" s="33"/>
      <c r="F1496" s="33"/>
    </row>
    <row r="1497" spans="1:6" outlineLevel="1" x14ac:dyDescent="0.2">
      <c r="A1497" s="33">
        <v>5</v>
      </c>
      <c r="B1497" s="38" t="s">
        <v>1505</v>
      </c>
      <c r="C1497" s="33"/>
      <c r="D1497" s="33"/>
      <c r="E1497" s="33"/>
      <c r="F1497" s="33"/>
    </row>
    <row r="1498" spans="1:6" outlineLevel="1" x14ac:dyDescent="0.2">
      <c r="A1498" s="33"/>
      <c r="B1498" s="33"/>
      <c r="C1498" s="33"/>
      <c r="D1498" s="33"/>
      <c r="E1498" s="33"/>
      <c r="F1498" s="33"/>
    </row>
    <row r="1499" spans="1:6" outlineLevel="1" x14ac:dyDescent="0.2">
      <c r="A1499" s="133" t="s">
        <v>254</v>
      </c>
      <c r="B1499" s="133"/>
      <c r="C1499" s="133"/>
      <c r="D1499" s="133"/>
      <c r="E1499" s="133"/>
      <c r="F1499" s="133"/>
    </row>
    <row r="1500" spans="1:6" outlineLevel="1" x14ac:dyDescent="0.2">
      <c r="A1500" s="33">
        <v>1</v>
      </c>
      <c r="B1500" s="38" t="s">
        <v>255</v>
      </c>
      <c r="C1500" s="33"/>
      <c r="D1500" s="33"/>
      <c r="E1500" s="33"/>
      <c r="F1500" s="33"/>
    </row>
    <row r="1501" spans="1:6" outlineLevel="1" x14ac:dyDescent="0.2">
      <c r="A1501" s="33">
        <v>2</v>
      </c>
      <c r="B1501" s="38" t="s">
        <v>1511</v>
      </c>
      <c r="C1501" s="33"/>
      <c r="D1501" s="33"/>
      <c r="E1501" s="33"/>
      <c r="F1501" s="33"/>
    </row>
    <row r="1502" spans="1:6" ht="25.5" outlineLevel="1" x14ac:dyDescent="0.2">
      <c r="A1502" s="33">
        <v>3</v>
      </c>
      <c r="B1502" s="38" t="s">
        <v>1512</v>
      </c>
      <c r="C1502" s="33"/>
      <c r="D1502" s="33"/>
      <c r="E1502" s="33"/>
      <c r="F1502" s="33"/>
    </row>
    <row r="1503" spans="1:6" outlineLevel="1" x14ac:dyDescent="0.2">
      <c r="A1503" s="33">
        <v>4</v>
      </c>
      <c r="B1503" s="38" t="s">
        <v>1513</v>
      </c>
      <c r="C1503" s="33"/>
      <c r="D1503" s="33"/>
      <c r="E1503" s="33"/>
      <c r="F1503" s="33"/>
    </row>
    <row r="1504" spans="1:6" outlineLevel="1" x14ac:dyDescent="0.2">
      <c r="A1504" s="33"/>
      <c r="B1504" s="33"/>
      <c r="C1504" s="33"/>
      <c r="D1504" s="33"/>
      <c r="E1504" s="33"/>
      <c r="F1504" s="33"/>
    </row>
    <row r="1505" spans="1:6" outlineLevel="1" x14ac:dyDescent="0.2">
      <c r="A1505" s="133" t="s">
        <v>256</v>
      </c>
      <c r="B1505" s="133"/>
      <c r="C1505" s="133"/>
      <c r="D1505" s="133"/>
      <c r="E1505" s="133"/>
      <c r="F1505" s="133"/>
    </row>
    <row r="1506" spans="1:6" outlineLevel="1" x14ac:dyDescent="0.2">
      <c r="A1506" s="33">
        <v>1</v>
      </c>
      <c r="B1506" s="38" t="s">
        <v>258</v>
      </c>
      <c r="C1506" s="33"/>
      <c r="D1506" s="33"/>
      <c r="E1506" s="33"/>
      <c r="F1506" s="33"/>
    </row>
    <row r="1507" spans="1:6" outlineLevel="1" x14ac:dyDescent="0.2">
      <c r="A1507" s="33">
        <v>2</v>
      </c>
      <c r="B1507" s="38" t="s">
        <v>1514</v>
      </c>
      <c r="C1507" s="33"/>
      <c r="D1507" s="33"/>
      <c r="E1507" s="33"/>
      <c r="F1507" s="33"/>
    </row>
    <row r="1508" spans="1:6" outlineLevel="1" x14ac:dyDescent="0.2">
      <c r="A1508" s="33">
        <v>3</v>
      </c>
      <c r="B1508" s="38" t="s">
        <v>1515</v>
      </c>
      <c r="C1508" s="33"/>
      <c r="D1508" s="33"/>
      <c r="E1508" s="33"/>
      <c r="F1508" s="33"/>
    </row>
    <row r="1509" spans="1:6" ht="25.5" outlineLevel="1" x14ac:dyDescent="0.2">
      <c r="A1509" s="33">
        <v>4</v>
      </c>
      <c r="B1509" s="38" t="s">
        <v>1516</v>
      </c>
      <c r="C1509" s="33"/>
      <c r="D1509" s="33"/>
      <c r="E1509" s="33"/>
      <c r="F1509" s="33"/>
    </row>
    <row r="1510" spans="1:6" outlineLevel="1" x14ac:dyDescent="0.2">
      <c r="A1510" s="33"/>
      <c r="B1510" s="33"/>
      <c r="C1510" s="33"/>
      <c r="D1510" s="33"/>
      <c r="E1510" s="33"/>
      <c r="F1510" s="33"/>
    </row>
    <row r="1511" spans="1:6" outlineLevel="1" x14ac:dyDescent="0.2">
      <c r="A1511" s="133" t="s">
        <v>259</v>
      </c>
      <c r="B1511" s="133"/>
      <c r="C1511" s="133"/>
      <c r="D1511" s="133"/>
      <c r="E1511" s="133"/>
      <c r="F1511" s="133"/>
    </row>
    <row r="1512" spans="1:6" ht="25.5" outlineLevel="1" x14ac:dyDescent="0.2">
      <c r="A1512" s="33">
        <v>1</v>
      </c>
      <c r="B1512" s="38" t="s">
        <v>260</v>
      </c>
      <c r="C1512" s="33"/>
      <c r="D1512" s="33"/>
      <c r="E1512" s="33"/>
      <c r="F1512" s="33"/>
    </row>
    <row r="1513" spans="1:6" ht="25.5" outlineLevel="1" x14ac:dyDescent="0.2">
      <c r="A1513" s="33">
        <v>2</v>
      </c>
      <c r="B1513" s="38" t="s">
        <v>1517</v>
      </c>
      <c r="C1513" s="33"/>
      <c r="D1513" s="33"/>
      <c r="E1513" s="33"/>
      <c r="F1513" s="33"/>
    </row>
    <row r="1514" spans="1:6" ht="25.5" outlineLevel="1" x14ac:dyDescent="0.2">
      <c r="A1514" s="33">
        <v>3</v>
      </c>
      <c r="B1514" s="38" t="s">
        <v>1518</v>
      </c>
      <c r="C1514" s="33"/>
      <c r="D1514" s="33"/>
      <c r="E1514" s="33"/>
      <c r="F1514" s="33"/>
    </row>
    <row r="1515" spans="1:6" outlineLevel="1" x14ac:dyDescent="0.2">
      <c r="A1515" s="33">
        <v>4</v>
      </c>
      <c r="B1515" s="38" t="s">
        <v>1519</v>
      </c>
      <c r="C1515" s="33"/>
      <c r="D1515" s="33"/>
      <c r="E1515" s="33"/>
      <c r="F1515" s="33"/>
    </row>
    <row r="1516" spans="1:6" outlineLevel="1" x14ac:dyDescent="0.2">
      <c r="A1516" s="33"/>
      <c r="B1516" s="33"/>
      <c r="C1516" s="33"/>
      <c r="D1516" s="33"/>
      <c r="E1516" s="33"/>
      <c r="F1516" s="33"/>
    </row>
    <row r="1517" spans="1:6" outlineLevel="1" x14ac:dyDescent="0.2">
      <c r="A1517" s="133" t="s">
        <v>261</v>
      </c>
      <c r="B1517" s="133"/>
      <c r="C1517" s="133"/>
      <c r="D1517" s="133"/>
      <c r="E1517" s="133"/>
      <c r="F1517" s="133"/>
    </row>
    <row r="1518" spans="1:6" outlineLevel="1" x14ac:dyDescent="0.2">
      <c r="A1518" s="33">
        <v>1</v>
      </c>
      <c r="B1518" s="38" t="s">
        <v>262</v>
      </c>
      <c r="C1518" s="33"/>
      <c r="D1518" s="33"/>
      <c r="E1518" s="33"/>
      <c r="F1518" s="33"/>
    </row>
    <row r="1519" spans="1:6" outlineLevel="1" x14ac:dyDescent="0.2">
      <c r="A1519" s="33">
        <v>2</v>
      </c>
      <c r="B1519" s="38" t="s">
        <v>1502</v>
      </c>
      <c r="C1519" s="33"/>
      <c r="D1519" s="33"/>
      <c r="E1519" s="33"/>
      <c r="F1519" s="33"/>
    </row>
    <row r="1520" spans="1:6" outlineLevel="1" x14ac:dyDescent="0.2">
      <c r="A1520" s="33">
        <v>3</v>
      </c>
      <c r="B1520" s="38" t="s">
        <v>1503</v>
      </c>
      <c r="C1520" s="33"/>
      <c r="D1520" s="33"/>
      <c r="E1520" s="33"/>
      <c r="F1520" s="33"/>
    </row>
    <row r="1521" spans="1:6" ht="25.5" outlineLevel="1" x14ac:dyDescent="0.2">
      <c r="A1521" s="33">
        <v>4</v>
      </c>
      <c r="B1521" s="38" t="s">
        <v>1504</v>
      </c>
      <c r="C1521" s="33"/>
      <c r="D1521" s="33"/>
      <c r="E1521" s="33"/>
      <c r="F1521" s="33"/>
    </row>
    <row r="1522" spans="1:6" outlineLevel="1" x14ac:dyDescent="0.2">
      <c r="A1522" s="33">
        <v>5</v>
      </c>
      <c r="B1522" s="38" t="s">
        <v>1505</v>
      </c>
      <c r="C1522" s="33"/>
      <c r="D1522" s="33"/>
      <c r="E1522" s="33"/>
      <c r="F1522" s="33"/>
    </row>
    <row r="1523" spans="1:6" outlineLevel="1" x14ac:dyDescent="0.2">
      <c r="A1523" s="33"/>
      <c r="B1523" s="33"/>
      <c r="C1523" s="33"/>
      <c r="D1523" s="33"/>
      <c r="E1523" s="33"/>
      <c r="F1523" s="33"/>
    </row>
    <row r="1524" spans="1:6" outlineLevel="1" x14ac:dyDescent="0.2">
      <c r="A1524" s="133" t="s">
        <v>263</v>
      </c>
      <c r="B1524" s="133"/>
      <c r="C1524" s="133"/>
      <c r="D1524" s="133"/>
      <c r="E1524" s="133"/>
      <c r="F1524" s="133"/>
    </row>
    <row r="1525" spans="1:6" ht="25.5" outlineLevel="1" x14ac:dyDescent="0.2">
      <c r="A1525" s="33">
        <v>1</v>
      </c>
      <c r="B1525" s="38" t="s">
        <v>265</v>
      </c>
      <c r="C1525" s="33"/>
      <c r="D1525" s="33"/>
      <c r="E1525" s="33"/>
      <c r="F1525" s="33"/>
    </row>
    <row r="1526" spans="1:6" outlineLevel="1" x14ac:dyDescent="0.2">
      <c r="A1526" s="33">
        <v>2</v>
      </c>
      <c r="B1526" s="38" t="s">
        <v>1520</v>
      </c>
      <c r="C1526" s="33"/>
      <c r="D1526" s="33"/>
      <c r="E1526" s="33"/>
      <c r="F1526" s="33"/>
    </row>
    <row r="1527" spans="1:6" ht="25.5" outlineLevel="1" x14ac:dyDescent="0.2">
      <c r="A1527" s="33">
        <v>3</v>
      </c>
      <c r="B1527" s="38" t="s">
        <v>1521</v>
      </c>
      <c r="C1527" s="33"/>
      <c r="D1527" s="33"/>
      <c r="E1527" s="33"/>
      <c r="F1527" s="33"/>
    </row>
    <row r="1528" spans="1:6" outlineLevel="1" x14ac:dyDescent="0.2">
      <c r="A1528" s="33">
        <v>4</v>
      </c>
      <c r="B1528" s="38" t="s">
        <v>1522</v>
      </c>
      <c r="C1528" s="33"/>
      <c r="D1528" s="33"/>
      <c r="E1528" s="33"/>
      <c r="F1528" s="33"/>
    </row>
    <row r="1529" spans="1:6" outlineLevel="1" x14ac:dyDescent="0.2">
      <c r="A1529" s="33"/>
      <c r="B1529" s="33"/>
      <c r="C1529" s="33"/>
      <c r="D1529" s="33"/>
      <c r="E1529" s="33"/>
      <c r="F1529" s="33"/>
    </row>
    <row r="1530" spans="1:6" outlineLevel="1" x14ac:dyDescent="0.2">
      <c r="A1530" s="133" t="s">
        <v>266</v>
      </c>
      <c r="B1530" s="133"/>
      <c r="C1530" s="133"/>
      <c r="D1530" s="133"/>
      <c r="E1530" s="133"/>
      <c r="F1530" s="133"/>
    </row>
    <row r="1531" spans="1:6" outlineLevel="1" x14ac:dyDescent="0.2">
      <c r="A1531" s="33">
        <v>1</v>
      </c>
      <c r="B1531" s="38" t="s">
        <v>269</v>
      </c>
      <c r="C1531" s="33"/>
      <c r="D1531" s="33"/>
      <c r="E1531" s="33"/>
      <c r="F1531" s="33"/>
    </row>
    <row r="1532" spans="1:6" outlineLevel="1" x14ac:dyDescent="0.2">
      <c r="A1532" s="33">
        <v>2</v>
      </c>
      <c r="B1532" s="38" t="s">
        <v>1523</v>
      </c>
      <c r="C1532" s="33"/>
      <c r="D1532" s="33"/>
      <c r="E1532" s="33"/>
      <c r="F1532" s="33"/>
    </row>
    <row r="1533" spans="1:6" ht="25.5" outlineLevel="1" x14ac:dyDescent="0.2">
      <c r="A1533" s="33">
        <v>3</v>
      </c>
      <c r="B1533" s="38" t="s">
        <v>1524</v>
      </c>
      <c r="C1533" s="33"/>
      <c r="D1533" s="33"/>
      <c r="E1533" s="33"/>
      <c r="F1533" s="33"/>
    </row>
    <row r="1534" spans="1:6" outlineLevel="1" x14ac:dyDescent="0.2">
      <c r="A1534" s="33">
        <v>4</v>
      </c>
      <c r="B1534" s="38" t="s">
        <v>1525</v>
      </c>
      <c r="C1534" s="33"/>
      <c r="D1534" s="33"/>
      <c r="E1534" s="33"/>
      <c r="F1534" s="33"/>
    </row>
    <row r="1535" spans="1:6" outlineLevel="1" x14ac:dyDescent="0.2">
      <c r="A1535" s="33">
        <v>5</v>
      </c>
      <c r="B1535" s="38" t="s">
        <v>1526</v>
      </c>
      <c r="C1535" s="33"/>
      <c r="D1535" s="33"/>
      <c r="E1535" s="33"/>
      <c r="F1535" s="33"/>
    </row>
    <row r="1536" spans="1:6" outlineLevel="1" x14ac:dyDescent="0.2">
      <c r="A1536" s="33"/>
      <c r="B1536" s="33"/>
      <c r="C1536" s="33"/>
      <c r="D1536" s="33"/>
      <c r="E1536" s="33"/>
      <c r="F1536" s="33"/>
    </row>
    <row r="1537" spans="1:6" outlineLevel="1" x14ac:dyDescent="0.2">
      <c r="A1537" s="133" t="s">
        <v>270</v>
      </c>
      <c r="B1537" s="133"/>
      <c r="C1537" s="133"/>
      <c r="D1537" s="133"/>
      <c r="E1537" s="133"/>
      <c r="F1537" s="133"/>
    </row>
    <row r="1538" spans="1:6" ht="25.5" outlineLevel="1" x14ac:dyDescent="0.2">
      <c r="A1538" s="33">
        <v>1</v>
      </c>
      <c r="B1538" s="38" t="s">
        <v>272</v>
      </c>
      <c r="C1538" s="33"/>
      <c r="D1538" s="33"/>
      <c r="E1538" s="33"/>
      <c r="F1538" s="33"/>
    </row>
    <row r="1539" spans="1:6" outlineLevel="1" x14ac:dyDescent="0.2">
      <c r="A1539" s="33">
        <v>2</v>
      </c>
      <c r="B1539" s="38" t="s">
        <v>1523</v>
      </c>
      <c r="C1539" s="33"/>
      <c r="D1539" s="33"/>
      <c r="E1539" s="33"/>
      <c r="F1539" s="33"/>
    </row>
    <row r="1540" spans="1:6" ht="25.5" outlineLevel="1" x14ac:dyDescent="0.2">
      <c r="A1540" s="33">
        <v>3</v>
      </c>
      <c r="B1540" s="38" t="s">
        <v>1524</v>
      </c>
      <c r="C1540" s="33"/>
      <c r="D1540" s="33"/>
      <c r="E1540" s="33"/>
      <c r="F1540" s="33"/>
    </row>
    <row r="1541" spans="1:6" outlineLevel="1" x14ac:dyDescent="0.2">
      <c r="A1541" s="33">
        <v>4</v>
      </c>
      <c r="B1541" s="38" t="s">
        <v>1525</v>
      </c>
      <c r="C1541" s="33"/>
      <c r="D1541" s="33"/>
      <c r="E1541" s="33"/>
      <c r="F1541" s="33"/>
    </row>
    <row r="1542" spans="1:6" outlineLevel="1" x14ac:dyDescent="0.2">
      <c r="A1542" s="33">
        <v>5</v>
      </c>
      <c r="B1542" s="38" t="s">
        <v>1526</v>
      </c>
      <c r="C1542" s="33"/>
      <c r="D1542" s="33"/>
      <c r="E1542" s="33"/>
      <c r="F1542" s="33"/>
    </row>
    <row r="1543" spans="1:6" outlineLevel="1" x14ac:dyDescent="0.2">
      <c r="A1543" s="33"/>
      <c r="B1543" s="33"/>
      <c r="C1543" s="33"/>
      <c r="D1543" s="33"/>
      <c r="E1543" s="33"/>
      <c r="F1543" s="33"/>
    </row>
    <row r="1544" spans="1:6" outlineLevel="1" x14ac:dyDescent="0.2">
      <c r="A1544" s="133" t="s">
        <v>273</v>
      </c>
      <c r="B1544" s="133"/>
      <c r="C1544" s="133"/>
      <c r="D1544" s="133"/>
      <c r="E1544" s="133"/>
      <c r="F1544" s="133"/>
    </row>
    <row r="1545" spans="1:6" outlineLevel="1" x14ac:dyDescent="0.2">
      <c r="A1545" s="33">
        <v>1</v>
      </c>
      <c r="B1545" s="38" t="s">
        <v>275</v>
      </c>
      <c r="C1545" s="33"/>
      <c r="D1545" s="33"/>
      <c r="E1545" s="33"/>
      <c r="F1545" s="33"/>
    </row>
    <row r="1546" spans="1:6" outlineLevel="1" x14ac:dyDescent="0.2">
      <c r="A1546" s="33">
        <v>2</v>
      </c>
      <c r="B1546" s="38" t="s">
        <v>1523</v>
      </c>
      <c r="C1546" s="33"/>
      <c r="D1546" s="33"/>
      <c r="E1546" s="33"/>
      <c r="F1546" s="33"/>
    </row>
    <row r="1547" spans="1:6" ht="25.5" outlineLevel="1" x14ac:dyDescent="0.2">
      <c r="A1547" s="33">
        <v>3</v>
      </c>
      <c r="B1547" s="38" t="s">
        <v>1524</v>
      </c>
      <c r="C1547" s="33"/>
      <c r="D1547" s="33"/>
      <c r="E1547" s="33"/>
      <c r="F1547" s="33"/>
    </row>
    <row r="1548" spans="1:6" outlineLevel="1" x14ac:dyDescent="0.2">
      <c r="A1548" s="33">
        <v>4</v>
      </c>
      <c r="B1548" s="38" t="s">
        <v>1525</v>
      </c>
      <c r="C1548" s="33"/>
      <c r="D1548" s="33"/>
      <c r="E1548" s="33"/>
      <c r="F1548" s="33"/>
    </row>
    <row r="1549" spans="1:6" outlineLevel="1" x14ac:dyDescent="0.2">
      <c r="A1549" s="33">
        <v>5</v>
      </c>
      <c r="B1549" s="38" t="s">
        <v>1526</v>
      </c>
      <c r="C1549" s="33"/>
      <c r="D1549" s="33"/>
      <c r="E1549" s="33"/>
      <c r="F1549" s="33"/>
    </row>
    <row r="1550" spans="1:6" outlineLevel="1" x14ac:dyDescent="0.2">
      <c r="A1550" s="33"/>
      <c r="B1550" s="33"/>
      <c r="C1550" s="33"/>
      <c r="D1550" s="33"/>
      <c r="E1550" s="33"/>
      <c r="F1550" s="33"/>
    </row>
    <row r="1551" spans="1:6" outlineLevel="1" x14ac:dyDescent="0.2">
      <c r="A1551" s="133" t="s">
        <v>276</v>
      </c>
      <c r="B1551" s="133"/>
      <c r="C1551" s="133"/>
      <c r="D1551" s="133"/>
      <c r="E1551" s="133"/>
      <c r="F1551" s="133"/>
    </row>
    <row r="1552" spans="1:6" outlineLevel="1" x14ac:dyDescent="0.2">
      <c r="A1552" s="33">
        <v>1</v>
      </c>
      <c r="B1552" s="38" t="s">
        <v>278</v>
      </c>
      <c r="C1552" s="33"/>
      <c r="D1552" s="33"/>
      <c r="E1552" s="33"/>
      <c r="F1552" s="33"/>
    </row>
    <row r="1553" spans="1:6" outlineLevel="1" x14ac:dyDescent="0.2">
      <c r="A1553" s="33">
        <v>2</v>
      </c>
      <c r="B1553" s="38" t="s">
        <v>1523</v>
      </c>
      <c r="C1553" s="33"/>
      <c r="D1553" s="33"/>
      <c r="E1553" s="33"/>
      <c r="F1553" s="33"/>
    </row>
    <row r="1554" spans="1:6" ht="25.5" outlineLevel="1" x14ac:dyDescent="0.2">
      <c r="A1554" s="33">
        <v>3</v>
      </c>
      <c r="B1554" s="38" t="s">
        <v>1524</v>
      </c>
      <c r="C1554" s="33"/>
      <c r="D1554" s="33"/>
      <c r="E1554" s="33"/>
      <c r="F1554" s="33"/>
    </row>
    <row r="1555" spans="1:6" outlineLevel="1" x14ac:dyDescent="0.2">
      <c r="A1555" s="33">
        <v>4</v>
      </c>
      <c r="B1555" s="38" t="s">
        <v>1525</v>
      </c>
      <c r="C1555" s="33"/>
      <c r="D1555" s="33"/>
      <c r="E1555" s="33"/>
      <c r="F1555" s="33"/>
    </row>
    <row r="1556" spans="1:6" outlineLevel="1" x14ac:dyDescent="0.2">
      <c r="A1556" s="33">
        <v>5</v>
      </c>
      <c r="B1556" s="38" t="s">
        <v>1526</v>
      </c>
      <c r="C1556" s="33"/>
      <c r="D1556" s="33"/>
      <c r="E1556" s="33"/>
      <c r="F1556" s="33"/>
    </row>
    <row r="1557" spans="1:6" outlineLevel="1" x14ac:dyDescent="0.2">
      <c r="A1557" s="33"/>
      <c r="B1557" s="33"/>
      <c r="C1557" s="33"/>
      <c r="D1557" s="33"/>
      <c r="E1557" s="33"/>
      <c r="F1557" s="33"/>
    </row>
    <row r="1558" spans="1:6" outlineLevel="1" x14ac:dyDescent="0.2">
      <c r="A1558" s="133" t="s">
        <v>1527</v>
      </c>
      <c r="B1558" s="133"/>
      <c r="C1558" s="133"/>
      <c r="D1558" s="133"/>
      <c r="E1558" s="133"/>
      <c r="F1558" s="133"/>
    </row>
    <row r="1559" spans="1:6" ht="38.25" outlineLevel="1" x14ac:dyDescent="0.2">
      <c r="A1559" s="33">
        <v>1</v>
      </c>
      <c r="B1559" s="38" t="s">
        <v>1528</v>
      </c>
      <c r="C1559" s="33"/>
      <c r="D1559" s="33"/>
      <c r="E1559" s="33"/>
      <c r="F1559" s="33"/>
    </row>
    <row r="1560" spans="1:6" outlineLevel="1" x14ac:dyDescent="0.2">
      <c r="A1560" s="33">
        <v>2</v>
      </c>
      <c r="B1560" s="38" t="s">
        <v>1529</v>
      </c>
      <c r="C1560" s="33"/>
      <c r="D1560" s="33"/>
      <c r="E1560" s="33"/>
      <c r="F1560" s="33"/>
    </row>
    <row r="1561" spans="1:6" outlineLevel="1" x14ac:dyDescent="0.2">
      <c r="A1561" s="33">
        <v>3</v>
      </c>
      <c r="B1561" s="38" t="s">
        <v>1530</v>
      </c>
      <c r="C1561" s="33"/>
      <c r="D1561" s="33"/>
      <c r="E1561" s="33"/>
      <c r="F1561" s="33"/>
    </row>
    <row r="1562" spans="1:6" outlineLevel="1" x14ac:dyDescent="0.2">
      <c r="A1562" s="33"/>
      <c r="B1562" s="33"/>
      <c r="C1562" s="33"/>
      <c r="D1562" s="33"/>
      <c r="E1562" s="33"/>
      <c r="F1562" s="33"/>
    </row>
    <row r="1563" spans="1:6" outlineLevel="1" x14ac:dyDescent="0.2">
      <c r="A1563" s="133" t="s">
        <v>1531</v>
      </c>
      <c r="B1563" s="133"/>
      <c r="C1563" s="133"/>
      <c r="D1563" s="133"/>
      <c r="E1563" s="133"/>
      <c r="F1563" s="133"/>
    </row>
    <row r="1564" spans="1:6" ht="38.25" outlineLevel="1" x14ac:dyDescent="0.2">
      <c r="A1564" s="33">
        <v>1</v>
      </c>
      <c r="B1564" s="38" t="s">
        <v>1532</v>
      </c>
      <c r="C1564" s="33"/>
      <c r="D1564" s="33"/>
      <c r="E1564" s="33"/>
      <c r="F1564" s="33"/>
    </row>
    <row r="1565" spans="1:6" outlineLevel="1" x14ac:dyDescent="0.2">
      <c r="A1565" s="33">
        <v>2</v>
      </c>
      <c r="B1565" s="38" t="s">
        <v>1529</v>
      </c>
      <c r="C1565" s="33"/>
      <c r="D1565" s="33"/>
      <c r="E1565" s="33"/>
      <c r="F1565" s="33"/>
    </row>
    <row r="1566" spans="1:6" outlineLevel="1" x14ac:dyDescent="0.2">
      <c r="A1566" s="33">
        <v>3</v>
      </c>
      <c r="B1566" s="38" t="s">
        <v>1530</v>
      </c>
      <c r="C1566" s="33"/>
      <c r="D1566" s="33"/>
      <c r="E1566" s="33"/>
      <c r="F1566" s="33"/>
    </row>
    <row r="1567" spans="1:6" outlineLevel="1" x14ac:dyDescent="0.2">
      <c r="A1567" s="33"/>
      <c r="B1567" s="33"/>
      <c r="C1567" s="33"/>
      <c r="D1567" s="33"/>
      <c r="E1567" s="33"/>
      <c r="F1567" s="33"/>
    </row>
    <row r="1568" spans="1:6" outlineLevel="1" x14ac:dyDescent="0.2">
      <c r="A1568" s="133" t="s">
        <v>1533</v>
      </c>
      <c r="B1568" s="133"/>
      <c r="C1568" s="133"/>
      <c r="D1568" s="133"/>
      <c r="E1568" s="133"/>
      <c r="F1568" s="133"/>
    </row>
    <row r="1569" spans="1:6" ht="38.25" outlineLevel="1" x14ac:dyDescent="0.2">
      <c r="A1569" s="33">
        <v>1</v>
      </c>
      <c r="B1569" s="38" t="s">
        <v>1534</v>
      </c>
      <c r="C1569" s="33"/>
      <c r="D1569" s="33"/>
      <c r="E1569" s="33"/>
      <c r="F1569" s="33"/>
    </row>
    <row r="1570" spans="1:6" outlineLevel="1" x14ac:dyDescent="0.2">
      <c r="A1570" s="33">
        <v>2</v>
      </c>
      <c r="B1570" s="38" t="s">
        <v>1535</v>
      </c>
      <c r="C1570" s="33"/>
      <c r="D1570" s="33"/>
      <c r="E1570" s="33"/>
      <c r="F1570" s="33"/>
    </row>
    <row r="1571" spans="1:6" ht="25.5" outlineLevel="1" x14ac:dyDescent="0.2">
      <c r="A1571" s="33">
        <v>3</v>
      </c>
      <c r="B1571" s="38" t="s">
        <v>1536</v>
      </c>
      <c r="C1571" s="33"/>
      <c r="D1571" s="33"/>
      <c r="E1571" s="33"/>
      <c r="F1571" s="33"/>
    </row>
    <row r="1572" spans="1:6" ht="25.5" outlineLevel="1" x14ac:dyDescent="0.2">
      <c r="A1572" s="33">
        <v>4</v>
      </c>
      <c r="B1572" s="38" t="s">
        <v>1537</v>
      </c>
      <c r="C1572" s="33"/>
      <c r="D1572" s="33"/>
      <c r="E1572" s="33"/>
      <c r="F1572" s="33"/>
    </row>
    <row r="1573" spans="1:6" ht="38.25" outlineLevel="1" x14ac:dyDescent="0.2">
      <c r="A1573" s="33">
        <v>5</v>
      </c>
      <c r="B1573" s="38" t="s">
        <v>1538</v>
      </c>
      <c r="C1573" s="33"/>
      <c r="D1573" s="33"/>
      <c r="E1573" s="33"/>
      <c r="F1573" s="33"/>
    </row>
    <row r="1574" spans="1:6" ht="25.5" outlineLevel="1" x14ac:dyDescent="0.2">
      <c r="A1574" s="33">
        <v>6</v>
      </c>
      <c r="B1574" s="38" t="s">
        <v>1539</v>
      </c>
      <c r="C1574" s="33"/>
      <c r="D1574" s="33"/>
      <c r="E1574" s="33"/>
      <c r="F1574" s="33"/>
    </row>
    <row r="1575" spans="1:6" outlineLevel="1" x14ac:dyDescent="0.2">
      <c r="A1575" s="33">
        <v>7</v>
      </c>
      <c r="B1575" s="38" t="s">
        <v>1540</v>
      </c>
      <c r="C1575" s="33"/>
      <c r="D1575" s="33"/>
      <c r="E1575" s="33"/>
      <c r="F1575" s="33"/>
    </row>
    <row r="1576" spans="1:6" outlineLevel="1" x14ac:dyDescent="0.2">
      <c r="A1576" s="33"/>
      <c r="B1576" s="33"/>
      <c r="C1576" s="33"/>
      <c r="D1576" s="33"/>
      <c r="E1576" s="33"/>
      <c r="F1576" s="33"/>
    </row>
    <row r="1577" spans="1:6" outlineLevel="1" x14ac:dyDescent="0.2">
      <c r="A1577" s="133" t="s">
        <v>1541</v>
      </c>
      <c r="B1577" s="133"/>
      <c r="C1577" s="133"/>
      <c r="D1577" s="133"/>
      <c r="E1577" s="133"/>
      <c r="F1577" s="133"/>
    </row>
    <row r="1578" spans="1:6" ht="25.5" outlineLevel="1" x14ac:dyDescent="0.2">
      <c r="A1578" s="33">
        <v>1</v>
      </c>
      <c r="B1578" s="38" t="s">
        <v>1542</v>
      </c>
      <c r="C1578" s="33"/>
      <c r="D1578" s="33"/>
      <c r="E1578" s="33"/>
      <c r="F1578" s="33"/>
    </row>
    <row r="1579" spans="1:6" outlineLevel="1" x14ac:dyDescent="0.2">
      <c r="A1579" s="33">
        <v>2</v>
      </c>
      <c r="B1579" s="38" t="s">
        <v>1529</v>
      </c>
      <c r="C1579" s="33"/>
      <c r="D1579" s="33"/>
      <c r="E1579" s="33"/>
      <c r="F1579" s="33"/>
    </row>
    <row r="1580" spans="1:6" outlineLevel="1" x14ac:dyDescent="0.2">
      <c r="A1580" s="33">
        <v>3</v>
      </c>
      <c r="B1580" s="38" t="s">
        <v>1530</v>
      </c>
      <c r="C1580" s="33"/>
      <c r="D1580" s="33"/>
      <c r="E1580" s="33"/>
      <c r="F1580" s="33"/>
    </row>
    <row r="1581" spans="1:6" outlineLevel="1" x14ac:dyDescent="0.2">
      <c r="A1581" s="33"/>
      <c r="B1581" s="33"/>
      <c r="C1581" s="33"/>
      <c r="D1581" s="33"/>
      <c r="E1581" s="33"/>
      <c r="F1581" s="33"/>
    </row>
    <row r="1582" spans="1:6" outlineLevel="1" x14ac:dyDescent="0.2">
      <c r="A1582" s="133" t="s">
        <v>1543</v>
      </c>
      <c r="B1582" s="133"/>
      <c r="C1582" s="133"/>
      <c r="D1582" s="133"/>
      <c r="E1582" s="133"/>
      <c r="F1582" s="133"/>
    </row>
    <row r="1583" spans="1:6" ht="25.5" outlineLevel="1" x14ac:dyDescent="0.2">
      <c r="A1583" s="33">
        <v>1</v>
      </c>
      <c r="B1583" s="38" t="s">
        <v>1544</v>
      </c>
      <c r="C1583" s="33"/>
      <c r="D1583" s="33"/>
      <c r="E1583" s="33"/>
      <c r="F1583" s="33"/>
    </row>
    <row r="1584" spans="1:6" ht="25.5" outlineLevel="1" x14ac:dyDescent="0.2">
      <c r="A1584" s="33">
        <v>2</v>
      </c>
      <c r="B1584" s="38" t="s">
        <v>1545</v>
      </c>
      <c r="C1584" s="33"/>
      <c r="D1584" s="33"/>
      <c r="E1584" s="33"/>
      <c r="F1584" s="33"/>
    </row>
    <row r="1585" spans="1:6" outlineLevel="1" x14ac:dyDescent="0.2">
      <c r="A1585" s="33">
        <v>3</v>
      </c>
      <c r="B1585" s="38" t="s">
        <v>1546</v>
      </c>
      <c r="C1585" s="33"/>
      <c r="D1585" s="33"/>
      <c r="E1585" s="33"/>
      <c r="F1585" s="33"/>
    </row>
    <row r="1586" spans="1:6" outlineLevel="1" x14ac:dyDescent="0.2">
      <c r="A1586" s="33"/>
      <c r="B1586" s="33"/>
      <c r="C1586" s="33"/>
      <c r="D1586" s="33"/>
      <c r="E1586" s="33"/>
      <c r="F1586" s="33"/>
    </row>
    <row r="1587" spans="1:6" outlineLevel="1" x14ac:dyDescent="0.2">
      <c r="A1587" s="133" t="s">
        <v>1547</v>
      </c>
      <c r="B1587" s="133"/>
      <c r="C1587" s="133"/>
      <c r="D1587" s="133"/>
      <c r="E1587" s="133"/>
      <c r="F1587" s="133"/>
    </row>
    <row r="1588" spans="1:6" ht="25.5" outlineLevel="1" x14ac:dyDescent="0.2">
      <c r="A1588" s="33">
        <v>1</v>
      </c>
      <c r="B1588" s="38" t="s">
        <v>1548</v>
      </c>
      <c r="C1588" s="33"/>
      <c r="D1588" s="33"/>
      <c r="E1588" s="33"/>
      <c r="F1588" s="33"/>
    </row>
    <row r="1589" spans="1:6" ht="25.5" outlineLevel="1" x14ac:dyDescent="0.2">
      <c r="A1589" s="33">
        <v>2</v>
      </c>
      <c r="B1589" s="38" t="s">
        <v>1549</v>
      </c>
      <c r="C1589" s="33"/>
      <c r="D1589" s="33"/>
      <c r="E1589" s="33"/>
      <c r="F1589" s="33"/>
    </row>
    <row r="1590" spans="1:6" outlineLevel="1" x14ac:dyDescent="0.2">
      <c r="A1590" s="33">
        <v>3</v>
      </c>
      <c r="B1590" s="38" t="s">
        <v>1550</v>
      </c>
      <c r="C1590" s="33"/>
      <c r="D1590" s="33"/>
      <c r="E1590" s="33"/>
      <c r="F1590" s="33"/>
    </row>
    <row r="1591" spans="1:6" outlineLevel="1" x14ac:dyDescent="0.2">
      <c r="A1591" s="33"/>
      <c r="B1591" s="33"/>
      <c r="C1591" s="33"/>
      <c r="D1591" s="33"/>
      <c r="E1591" s="33"/>
      <c r="F1591" s="33"/>
    </row>
    <row r="1592" spans="1:6" outlineLevel="1" x14ac:dyDescent="0.2">
      <c r="A1592" s="133" t="s">
        <v>1551</v>
      </c>
      <c r="B1592" s="133"/>
      <c r="C1592" s="133"/>
      <c r="D1592" s="133"/>
      <c r="E1592" s="133"/>
      <c r="F1592" s="133"/>
    </row>
    <row r="1593" spans="1:6" ht="25.5" outlineLevel="1" x14ac:dyDescent="0.2">
      <c r="A1593" s="33">
        <v>1</v>
      </c>
      <c r="B1593" s="38" t="s">
        <v>1552</v>
      </c>
      <c r="C1593" s="33"/>
      <c r="D1593" s="33"/>
      <c r="E1593" s="33"/>
      <c r="F1593" s="33"/>
    </row>
    <row r="1594" spans="1:6" ht="25.5" outlineLevel="1" x14ac:dyDescent="0.2">
      <c r="A1594" s="33">
        <v>2</v>
      </c>
      <c r="B1594" s="38" t="s">
        <v>1553</v>
      </c>
      <c r="C1594" s="33"/>
      <c r="D1594" s="33"/>
      <c r="E1594" s="33"/>
      <c r="F1594" s="33"/>
    </row>
    <row r="1595" spans="1:6" ht="25.5" outlineLevel="1" x14ac:dyDescent="0.2">
      <c r="A1595" s="33">
        <v>3</v>
      </c>
      <c r="B1595" s="38" t="s">
        <v>1554</v>
      </c>
      <c r="C1595" s="33"/>
      <c r="D1595" s="33"/>
      <c r="E1595" s="33"/>
      <c r="F1595" s="33"/>
    </row>
    <row r="1596" spans="1:6" ht="25.5" outlineLevel="1" x14ac:dyDescent="0.2">
      <c r="A1596" s="33">
        <v>4</v>
      </c>
      <c r="B1596" s="38" t="s">
        <v>1555</v>
      </c>
      <c r="C1596" s="33"/>
      <c r="D1596" s="33"/>
      <c r="E1596" s="33"/>
      <c r="F1596" s="33"/>
    </row>
    <row r="1597" spans="1:6" ht="25.5" outlineLevel="1" x14ac:dyDescent="0.2">
      <c r="A1597" s="33">
        <v>5</v>
      </c>
      <c r="B1597" s="38" t="s">
        <v>1556</v>
      </c>
      <c r="C1597" s="33"/>
      <c r="D1597" s="33"/>
      <c r="E1597" s="33"/>
      <c r="F1597" s="33"/>
    </row>
    <row r="1598" spans="1:6" ht="25.5" outlineLevel="1" x14ac:dyDescent="0.2">
      <c r="A1598" s="33">
        <v>6</v>
      </c>
      <c r="B1598" s="38" t="s">
        <v>1557</v>
      </c>
      <c r="C1598" s="33"/>
      <c r="D1598" s="33"/>
      <c r="E1598" s="33"/>
      <c r="F1598" s="33"/>
    </row>
    <row r="1599" spans="1:6" ht="25.5" outlineLevel="1" x14ac:dyDescent="0.2">
      <c r="A1599" s="33">
        <v>7</v>
      </c>
      <c r="B1599" s="38" t="s">
        <v>1558</v>
      </c>
      <c r="C1599" s="33"/>
      <c r="D1599" s="33"/>
      <c r="E1599" s="33"/>
      <c r="F1599" s="33"/>
    </row>
    <row r="1600" spans="1:6" outlineLevel="1" x14ac:dyDescent="0.2">
      <c r="A1600" s="33"/>
      <c r="B1600" s="33"/>
      <c r="C1600" s="33"/>
      <c r="D1600" s="33"/>
      <c r="E1600" s="33"/>
      <c r="F1600" s="33"/>
    </row>
    <row r="1601" spans="1:6" outlineLevel="1" x14ac:dyDescent="0.2">
      <c r="A1601" s="133" t="s">
        <v>1559</v>
      </c>
      <c r="B1601" s="133"/>
      <c r="C1601" s="133"/>
      <c r="D1601" s="133"/>
      <c r="E1601" s="133"/>
      <c r="F1601" s="133"/>
    </row>
    <row r="1602" spans="1:6" ht="38.25" outlineLevel="1" x14ac:dyDescent="0.2">
      <c r="A1602" s="33">
        <v>1</v>
      </c>
      <c r="B1602" s="38" t="s">
        <v>1560</v>
      </c>
      <c r="C1602" s="33"/>
      <c r="D1602" s="33"/>
      <c r="E1602" s="33"/>
      <c r="F1602" s="33"/>
    </row>
    <row r="1603" spans="1:6" outlineLevel="1" x14ac:dyDescent="0.2">
      <c r="A1603" s="33">
        <v>2</v>
      </c>
      <c r="B1603" s="38" t="s">
        <v>1561</v>
      </c>
      <c r="C1603" s="33"/>
      <c r="D1603" s="33"/>
      <c r="E1603" s="33"/>
      <c r="F1603" s="33"/>
    </row>
    <row r="1604" spans="1:6" ht="25.5" outlineLevel="1" x14ac:dyDescent="0.2">
      <c r="A1604" s="33">
        <v>3</v>
      </c>
      <c r="B1604" s="38" t="s">
        <v>1562</v>
      </c>
      <c r="C1604" s="33"/>
      <c r="D1604" s="33"/>
      <c r="E1604" s="33"/>
      <c r="F1604" s="33"/>
    </row>
    <row r="1605" spans="1:6" ht="25.5" outlineLevel="1" x14ac:dyDescent="0.2">
      <c r="A1605" s="33">
        <v>4</v>
      </c>
      <c r="B1605" s="38" t="s">
        <v>1563</v>
      </c>
      <c r="C1605" s="33"/>
      <c r="D1605" s="33"/>
      <c r="E1605" s="33"/>
      <c r="F1605" s="33"/>
    </row>
    <row r="1606" spans="1:6" ht="25.5" outlineLevel="1" x14ac:dyDescent="0.2">
      <c r="A1606" s="33">
        <v>5</v>
      </c>
      <c r="B1606" s="38" t="s">
        <v>1564</v>
      </c>
      <c r="C1606" s="33"/>
      <c r="D1606" s="33"/>
      <c r="E1606" s="33"/>
      <c r="F1606" s="33"/>
    </row>
    <row r="1607" spans="1:6" outlineLevel="1" x14ac:dyDescent="0.2">
      <c r="A1607" s="33">
        <v>6</v>
      </c>
      <c r="B1607" s="38" t="s">
        <v>1565</v>
      </c>
      <c r="C1607" s="33"/>
      <c r="D1607" s="33"/>
      <c r="E1607" s="33"/>
      <c r="F1607" s="33"/>
    </row>
    <row r="1608" spans="1:6" outlineLevel="1" x14ac:dyDescent="0.2">
      <c r="A1608" s="33"/>
      <c r="B1608" s="33"/>
      <c r="C1608" s="33"/>
      <c r="D1608" s="33"/>
      <c r="E1608" s="33"/>
      <c r="F1608" s="33"/>
    </row>
    <row r="1609" spans="1:6" outlineLevel="1" x14ac:dyDescent="0.2">
      <c r="A1609" s="133" t="s">
        <v>1566</v>
      </c>
      <c r="B1609" s="133"/>
      <c r="C1609" s="133"/>
      <c r="D1609" s="133"/>
      <c r="E1609" s="133"/>
      <c r="F1609" s="133"/>
    </row>
    <row r="1610" spans="1:6" ht="38.25" outlineLevel="1" x14ac:dyDescent="0.2">
      <c r="A1610" s="33">
        <v>1</v>
      </c>
      <c r="B1610" s="38" t="s">
        <v>1567</v>
      </c>
      <c r="C1610" s="33"/>
      <c r="D1610" s="33"/>
      <c r="E1610" s="33"/>
      <c r="F1610" s="33"/>
    </row>
    <row r="1611" spans="1:6" outlineLevel="1" x14ac:dyDescent="0.2">
      <c r="A1611" s="33">
        <v>2</v>
      </c>
      <c r="B1611" s="38" t="s">
        <v>1568</v>
      </c>
      <c r="C1611" s="33"/>
      <c r="D1611" s="33"/>
      <c r="E1611" s="33"/>
      <c r="F1611" s="33"/>
    </row>
    <row r="1612" spans="1:6" ht="25.5" outlineLevel="1" x14ac:dyDescent="0.2">
      <c r="A1612" s="33">
        <v>3</v>
      </c>
      <c r="B1612" s="38" t="s">
        <v>1569</v>
      </c>
      <c r="C1612" s="33"/>
      <c r="D1612" s="33"/>
      <c r="E1612" s="33"/>
      <c r="F1612" s="33"/>
    </row>
    <row r="1613" spans="1:6" ht="25.5" outlineLevel="1" x14ac:dyDescent="0.2">
      <c r="A1613" s="33">
        <v>4</v>
      </c>
      <c r="B1613" s="38" t="s">
        <v>1570</v>
      </c>
      <c r="C1613" s="33"/>
      <c r="D1613" s="33"/>
      <c r="E1613" s="33"/>
      <c r="F1613" s="33"/>
    </row>
    <row r="1614" spans="1:6" ht="25.5" outlineLevel="1" x14ac:dyDescent="0.2">
      <c r="A1614" s="33">
        <v>5</v>
      </c>
      <c r="B1614" s="38" t="s">
        <v>1571</v>
      </c>
      <c r="C1614" s="33"/>
      <c r="D1614" s="33"/>
      <c r="E1614" s="33"/>
      <c r="F1614" s="33"/>
    </row>
    <row r="1615" spans="1:6" outlineLevel="1" x14ac:dyDescent="0.2">
      <c r="A1615" s="33"/>
      <c r="B1615" s="33"/>
      <c r="C1615" s="33"/>
      <c r="D1615" s="33"/>
      <c r="E1615" s="33"/>
      <c r="F1615" s="33"/>
    </row>
    <row r="1616" spans="1:6" outlineLevel="1" x14ac:dyDescent="0.2">
      <c r="A1616" s="133" t="s">
        <v>1572</v>
      </c>
      <c r="B1616" s="133"/>
      <c r="C1616" s="133"/>
      <c r="D1616" s="133"/>
      <c r="E1616" s="133"/>
      <c r="F1616" s="133"/>
    </row>
    <row r="1617" spans="1:6" outlineLevel="1" x14ac:dyDescent="0.2">
      <c r="A1617" s="33">
        <v>1</v>
      </c>
      <c r="B1617" s="38" t="s">
        <v>1573</v>
      </c>
      <c r="C1617" s="33"/>
      <c r="D1617" s="33"/>
      <c r="E1617" s="33"/>
      <c r="F1617" s="33"/>
    </row>
    <row r="1618" spans="1:6" ht="25.5" outlineLevel="1" x14ac:dyDescent="0.2">
      <c r="A1618" s="33">
        <v>2</v>
      </c>
      <c r="B1618" s="38" t="s">
        <v>1574</v>
      </c>
      <c r="C1618" s="33"/>
      <c r="D1618" s="33"/>
      <c r="E1618" s="33"/>
      <c r="F1618" s="33"/>
    </row>
    <row r="1619" spans="1:6" outlineLevel="1" x14ac:dyDescent="0.2">
      <c r="A1619" s="33">
        <v>3</v>
      </c>
      <c r="B1619" s="38" t="s">
        <v>1575</v>
      </c>
      <c r="C1619" s="33"/>
      <c r="D1619" s="33"/>
      <c r="E1619" s="33"/>
      <c r="F1619" s="33"/>
    </row>
    <row r="1620" spans="1:6" outlineLevel="1" x14ac:dyDescent="0.2">
      <c r="A1620" s="33"/>
      <c r="B1620" s="33"/>
      <c r="C1620" s="33"/>
      <c r="D1620" s="33"/>
      <c r="E1620" s="33"/>
      <c r="F1620" s="33"/>
    </row>
    <row r="1621" spans="1:6" outlineLevel="1" x14ac:dyDescent="0.2">
      <c r="A1621" s="133" t="s">
        <v>1576</v>
      </c>
      <c r="B1621" s="133"/>
      <c r="C1621" s="133"/>
      <c r="D1621" s="133"/>
      <c r="E1621" s="133"/>
      <c r="F1621" s="133"/>
    </row>
    <row r="1622" spans="1:6" outlineLevel="1" x14ac:dyDescent="0.2">
      <c r="A1622" s="33">
        <v>1</v>
      </c>
      <c r="B1622" s="38" t="s">
        <v>1577</v>
      </c>
      <c r="C1622" s="33"/>
      <c r="D1622" s="33"/>
      <c r="E1622" s="33"/>
      <c r="F1622" s="33"/>
    </row>
    <row r="1623" spans="1:6" outlineLevel="1" x14ac:dyDescent="0.2">
      <c r="A1623" s="33">
        <v>2</v>
      </c>
      <c r="B1623" s="38" t="s">
        <v>1578</v>
      </c>
      <c r="C1623" s="33"/>
      <c r="D1623" s="33"/>
      <c r="E1623" s="33"/>
      <c r="F1623" s="33"/>
    </row>
    <row r="1624" spans="1:6" outlineLevel="1" x14ac:dyDescent="0.2">
      <c r="A1624" s="33">
        <v>3</v>
      </c>
      <c r="B1624" s="38" t="s">
        <v>1579</v>
      </c>
      <c r="C1624" s="33"/>
      <c r="D1624" s="33"/>
      <c r="E1624" s="33"/>
      <c r="F1624" s="33"/>
    </row>
    <row r="1625" spans="1:6" outlineLevel="1" x14ac:dyDescent="0.2">
      <c r="A1625" s="33"/>
      <c r="B1625" s="33"/>
      <c r="C1625" s="33"/>
      <c r="D1625" s="33"/>
      <c r="E1625" s="33"/>
      <c r="F1625" s="33"/>
    </row>
    <row r="1626" spans="1:6" outlineLevel="1" x14ac:dyDescent="0.2">
      <c r="A1626" s="133" t="s">
        <v>1580</v>
      </c>
      <c r="B1626" s="133"/>
      <c r="C1626" s="133"/>
      <c r="D1626" s="133"/>
      <c r="E1626" s="133"/>
      <c r="F1626" s="133"/>
    </row>
    <row r="1627" spans="1:6" ht="25.5" outlineLevel="1" x14ac:dyDescent="0.2">
      <c r="A1627" s="33">
        <v>1</v>
      </c>
      <c r="B1627" s="38" t="s">
        <v>1581</v>
      </c>
      <c r="C1627" s="33"/>
      <c r="D1627" s="33"/>
      <c r="E1627" s="33"/>
      <c r="F1627" s="33"/>
    </row>
    <row r="1628" spans="1:6" outlineLevel="1" x14ac:dyDescent="0.2">
      <c r="A1628" s="33">
        <v>2</v>
      </c>
      <c r="B1628" s="38" t="s">
        <v>1582</v>
      </c>
      <c r="C1628" s="33"/>
      <c r="D1628" s="33"/>
      <c r="E1628" s="33"/>
      <c r="F1628" s="33"/>
    </row>
    <row r="1629" spans="1:6" ht="25.5" outlineLevel="1" x14ac:dyDescent="0.2">
      <c r="A1629" s="33">
        <v>3</v>
      </c>
      <c r="B1629" s="38" t="s">
        <v>1583</v>
      </c>
      <c r="C1629" s="33"/>
      <c r="D1629" s="33"/>
      <c r="E1629" s="33"/>
      <c r="F1629" s="33"/>
    </row>
    <row r="1630" spans="1:6" outlineLevel="1" x14ac:dyDescent="0.2">
      <c r="A1630" s="33"/>
      <c r="B1630" s="33"/>
      <c r="C1630" s="33"/>
      <c r="D1630" s="33"/>
      <c r="E1630" s="33"/>
      <c r="F1630" s="33"/>
    </row>
    <row r="1631" spans="1:6" outlineLevel="1" x14ac:dyDescent="0.2">
      <c r="A1631" s="133" t="s">
        <v>1584</v>
      </c>
      <c r="B1631" s="133"/>
      <c r="C1631" s="133"/>
      <c r="D1631" s="133"/>
      <c r="E1631" s="133"/>
      <c r="F1631" s="133"/>
    </row>
    <row r="1632" spans="1:6" ht="25.5" outlineLevel="1" x14ac:dyDescent="0.2">
      <c r="A1632" s="33">
        <v>1</v>
      </c>
      <c r="B1632" s="38" t="s">
        <v>1585</v>
      </c>
      <c r="C1632" s="33"/>
      <c r="D1632" s="33"/>
      <c r="E1632" s="33"/>
      <c r="F1632" s="33"/>
    </row>
    <row r="1633" spans="1:6" ht="25.5" outlineLevel="1" x14ac:dyDescent="0.2">
      <c r="A1633" s="33">
        <v>2</v>
      </c>
      <c r="B1633" s="38" t="s">
        <v>1586</v>
      </c>
      <c r="C1633" s="33"/>
      <c r="D1633" s="33"/>
      <c r="E1633" s="33"/>
      <c r="F1633" s="33"/>
    </row>
    <row r="1634" spans="1:6" outlineLevel="1" x14ac:dyDescent="0.2">
      <c r="A1634" s="33">
        <v>3</v>
      </c>
      <c r="B1634" s="38" t="s">
        <v>1587</v>
      </c>
      <c r="C1634" s="33"/>
      <c r="D1634" s="33"/>
      <c r="E1634" s="33"/>
      <c r="F1634" s="33"/>
    </row>
    <row r="1635" spans="1:6" outlineLevel="1" x14ac:dyDescent="0.2">
      <c r="A1635" s="33"/>
      <c r="B1635" s="33"/>
      <c r="C1635" s="33"/>
      <c r="D1635" s="33"/>
      <c r="E1635" s="33"/>
      <c r="F1635" s="33"/>
    </row>
    <row r="1636" spans="1:6" outlineLevel="1" x14ac:dyDescent="0.2">
      <c r="A1636" s="133" t="s">
        <v>1588</v>
      </c>
      <c r="B1636" s="133"/>
      <c r="C1636" s="133"/>
      <c r="D1636" s="133"/>
      <c r="E1636" s="133"/>
      <c r="F1636" s="133"/>
    </row>
    <row r="1637" spans="1:6" ht="25.5" outlineLevel="1" x14ac:dyDescent="0.2">
      <c r="A1637" s="33">
        <v>1</v>
      </c>
      <c r="B1637" s="38" t="s">
        <v>1589</v>
      </c>
      <c r="C1637" s="33"/>
      <c r="D1637" s="33"/>
      <c r="E1637" s="33"/>
      <c r="F1637" s="33"/>
    </row>
    <row r="1638" spans="1:6" ht="25.5" outlineLevel="1" x14ac:dyDescent="0.2">
      <c r="A1638" s="33">
        <v>2</v>
      </c>
      <c r="B1638" s="38" t="s">
        <v>1590</v>
      </c>
      <c r="C1638" s="33"/>
      <c r="D1638" s="33"/>
      <c r="E1638" s="33"/>
      <c r="F1638" s="33"/>
    </row>
    <row r="1639" spans="1:6" outlineLevel="1" x14ac:dyDescent="0.2">
      <c r="A1639" s="33"/>
      <c r="B1639" s="33"/>
      <c r="C1639" s="33"/>
      <c r="D1639" s="33"/>
      <c r="E1639" s="33"/>
      <c r="F1639" s="33"/>
    </row>
    <row r="1640" spans="1:6" outlineLevel="1" x14ac:dyDescent="0.2">
      <c r="A1640" s="133" t="s">
        <v>343</v>
      </c>
      <c r="B1640" s="133"/>
      <c r="C1640" s="133"/>
      <c r="D1640" s="133"/>
      <c r="E1640" s="133"/>
      <c r="F1640" s="133"/>
    </row>
    <row r="1641" spans="1:6" ht="25.5" outlineLevel="1" x14ac:dyDescent="0.2">
      <c r="A1641" s="33">
        <v>1</v>
      </c>
      <c r="B1641" s="38" t="s">
        <v>344</v>
      </c>
      <c r="C1641" s="33"/>
      <c r="D1641" s="33"/>
      <c r="E1641" s="33"/>
      <c r="F1641" s="33"/>
    </row>
    <row r="1642" spans="1:6" outlineLevel="1" x14ac:dyDescent="0.2">
      <c r="A1642" s="33">
        <v>2</v>
      </c>
      <c r="B1642" s="38" t="s">
        <v>1591</v>
      </c>
      <c r="C1642" s="33"/>
      <c r="D1642" s="33"/>
      <c r="E1642" s="33"/>
      <c r="F1642" s="33"/>
    </row>
    <row r="1643" spans="1:6" ht="25.5" outlineLevel="1" x14ac:dyDescent="0.2">
      <c r="A1643" s="33">
        <v>3</v>
      </c>
      <c r="B1643" s="38" t="s">
        <v>1592</v>
      </c>
      <c r="C1643" s="33"/>
      <c r="D1643" s="33"/>
      <c r="E1643" s="33"/>
      <c r="F1643" s="33"/>
    </row>
    <row r="1644" spans="1:6" ht="25.5" outlineLevel="1" x14ac:dyDescent="0.2">
      <c r="A1644" s="33">
        <v>4</v>
      </c>
      <c r="B1644" s="38" t="s">
        <v>1593</v>
      </c>
      <c r="C1644" s="33"/>
      <c r="D1644" s="33"/>
      <c r="E1644" s="33"/>
      <c r="F1644" s="33"/>
    </row>
    <row r="1645" spans="1:6" outlineLevel="1" x14ac:dyDescent="0.2">
      <c r="A1645" s="33"/>
      <c r="B1645" s="33"/>
      <c r="C1645" s="33"/>
      <c r="D1645" s="33"/>
      <c r="E1645" s="33"/>
      <c r="F1645" s="33"/>
    </row>
    <row r="1646" spans="1:6" outlineLevel="1" x14ac:dyDescent="0.2">
      <c r="A1646" s="133" t="s">
        <v>345</v>
      </c>
      <c r="B1646" s="133"/>
      <c r="C1646" s="133"/>
      <c r="D1646" s="133"/>
      <c r="E1646" s="133"/>
      <c r="F1646" s="133"/>
    </row>
    <row r="1647" spans="1:6" ht="25.5" outlineLevel="1" x14ac:dyDescent="0.2">
      <c r="A1647" s="33">
        <v>1</v>
      </c>
      <c r="B1647" s="38" t="s">
        <v>346</v>
      </c>
      <c r="C1647" s="33"/>
      <c r="D1647" s="33"/>
      <c r="E1647" s="33"/>
      <c r="F1647" s="33"/>
    </row>
    <row r="1648" spans="1:6" outlineLevel="1" x14ac:dyDescent="0.2">
      <c r="A1648" s="33">
        <v>2</v>
      </c>
      <c r="B1648" s="38" t="s">
        <v>1594</v>
      </c>
      <c r="C1648" s="33"/>
      <c r="D1648" s="33"/>
      <c r="E1648" s="33"/>
      <c r="F1648" s="33"/>
    </row>
    <row r="1649" spans="1:6" ht="25.5" outlineLevel="1" x14ac:dyDescent="0.2">
      <c r="A1649" s="33">
        <v>3</v>
      </c>
      <c r="B1649" s="38" t="s">
        <v>1595</v>
      </c>
      <c r="C1649" s="33"/>
      <c r="D1649" s="33"/>
      <c r="E1649" s="33"/>
      <c r="F1649" s="33"/>
    </row>
    <row r="1650" spans="1:6" ht="25.5" outlineLevel="1" x14ac:dyDescent="0.2">
      <c r="A1650" s="33">
        <v>4</v>
      </c>
      <c r="B1650" s="38" t="s">
        <v>1596</v>
      </c>
      <c r="C1650" s="33"/>
      <c r="D1650" s="33"/>
      <c r="E1650" s="33"/>
      <c r="F1650" s="33"/>
    </row>
    <row r="1651" spans="1:6" outlineLevel="1" x14ac:dyDescent="0.2">
      <c r="A1651" s="33"/>
      <c r="B1651" s="33"/>
      <c r="C1651" s="33"/>
      <c r="D1651" s="33"/>
      <c r="E1651" s="33"/>
      <c r="F1651" s="33"/>
    </row>
    <row r="1652" spans="1:6" outlineLevel="1" x14ac:dyDescent="0.2">
      <c r="A1652" s="133" t="s">
        <v>347</v>
      </c>
      <c r="B1652" s="133"/>
      <c r="C1652" s="133"/>
      <c r="D1652" s="133"/>
      <c r="E1652" s="133"/>
      <c r="F1652" s="133"/>
    </row>
    <row r="1653" spans="1:6" ht="25.5" outlineLevel="1" x14ac:dyDescent="0.2">
      <c r="A1653" s="33">
        <v>1</v>
      </c>
      <c r="B1653" s="38" t="s">
        <v>348</v>
      </c>
      <c r="C1653" s="33"/>
      <c r="D1653" s="33"/>
      <c r="E1653" s="33"/>
      <c r="F1653" s="33"/>
    </row>
    <row r="1654" spans="1:6" outlineLevel="1" x14ac:dyDescent="0.2">
      <c r="A1654" s="33">
        <v>2</v>
      </c>
      <c r="B1654" s="38" t="s">
        <v>1597</v>
      </c>
      <c r="C1654" s="33"/>
      <c r="D1654" s="33"/>
      <c r="E1654" s="33"/>
      <c r="F1654" s="33"/>
    </row>
    <row r="1655" spans="1:6" ht="25.5" outlineLevel="1" x14ac:dyDescent="0.2">
      <c r="A1655" s="33">
        <v>3</v>
      </c>
      <c r="B1655" s="38" t="s">
        <v>1598</v>
      </c>
      <c r="C1655" s="33"/>
      <c r="D1655" s="33"/>
      <c r="E1655" s="33"/>
      <c r="F1655" s="33"/>
    </row>
    <row r="1656" spans="1:6" outlineLevel="1" x14ac:dyDescent="0.2">
      <c r="A1656" s="33">
        <v>4</v>
      </c>
      <c r="B1656" s="38" t="s">
        <v>1599</v>
      </c>
      <c r="C1656" s="33"/>
      <c r="D1656" s="33"/>
      <c r="E1656" s="33"/>
      <c r="F1656" s="33"/>
    </row>
    <row r="1657" spans="1:6" ht="38.25" outlineLevel="1" x14ac:dyDescent="0.2">
      <c r="A1657" s="33">
        <v>5</v>
      </c>
      <c r="B1657" s="38" t="s">
        <v>1600</v>
      </c>
      <c r="C1657" s="33"/>
      <c r="D1657" s="33"/>
      <c r="E1657" s="33"/>
      <c r="F1657" s="33"/>
    </row>
    <row r="1658" spans="1:6" outlineLevel="1" x14ac:dyDescent="0.2">
      <c r="A1658" s="33"/>
      <c r="B1658" s="33"/>
      <c r="C1658" s="33"/>
      <c r="D1658" s="33"/>
      <c r="E1658" s="33"/>
      <c r="F1658" s="33"/>
    </row>
    <row r="1659" spans="1:6" outlineLevel="1" x14ac:dyDescent="0.2">
      <c r="A1659" s="133" t="s">
        <v>349</v>
      </c>
      <c r="B1659" s="133"/>
      <c r="C1659" s="133"/>
      <c r="D1659" s="133"/>
      <c r="E1659" s="133"/>
      <c r="F1659" s="133"/>
    </row>
    <row r="1660" spans="1:6" outlineLevel="1" x14ac:dyDescent="0.2">
      <c r="A1660" s="33">
        <v>1</v>
      </c>
      <c r="B1660" s="38" t="s">
        <v>350</v>
      </c>
      <c r="C1660" s="33"/>
      <c r="D1660" s="33"/>
      <c r="E1660" s="33"/>
      <c r="F1660" s="33"/>
    </row>
    <row r="1661" spans="1:6" outlineLevel="1" x14ac:dyDescent="0.2">
      <c r="A1661" s="33">
        <v>2</v>
      </c>
      <c r="B1661" s="38" t="s">
        <v>1601</v>
      </c>
      <c r="C1661" s="33"/>
      <c r="D1661" s="33"/>
      <c r="E1661" s="33"/>
      <c r="F1661" s="33"/>
    </row>
    <row r="1662" spans="1:6" ht="25.5" outlineLevel="1" x14ac:dyDescent="0.2">
      <c r="A1662" s="33">
        <v>3</v>
      </c>
      <c r="B1662" s="38" t="s">
        <v>1602</v>
      </c>
      <c r="C1662" s="33"/>
      <c r="D1662" s="33"/>
      <c r="E1662" s="33"/>
      <c r="F1662" s="33"/>
    </row>
    <row r="1663" spans="1:6" outlineLevel="1" x14ac:dyDescent="0.2">
      <c r="A1663" s="33">
        <v>4</v>
      </c>
      <c r="B1663" s="38" t="s">
        <v>1603</v>
      </c>
      <c r="C1663" s="33"/>
      <c r="D1663" s="33"/>
      <c r="E1663" s="33"/>
      <c r="F1663" s="33"/>
    </row>
    <row r="1664" spans="1:6" outlineLevel="1" x14ac:dyDescent="0.2">
      <c r="A1664" s="33"/>
      <c r="B1664" s="33"/>
      <c r="C1664" s="33"/>
      <c r="D1664" s="33"/>
      <c r="E1664" s="33"/>
      <c r="F1664" s="33"/>
    </row>
    <row r="1665" spans="1:6" outlineLevel="1" x14ac:dyDescent="0.2">
      <c r="A1665" s="133" t="s">
        <v>351</v>
      </c>
      <c r="B1665" s="133"/>
      <c r="C1665" s="133"/>
      <c r="D1665" s="133"/>
      <c r="E1665" s="133"/>
      <c r="F1665" s="133"/>
    </row>
    <row r="1666" spans="1:6" ht="25.5" outlineLevel="1" x14ac:dyDescent="0.2">
      <c r="A1666" s="33">
        <v>1</v>
      </c>
      <c r="B1666" s="38" t="s">
        <v>352</v>
      </c>
      <c r="C1666" s="33"/>
      <c r="D1666" s="33"/>
      <c r="E1666" s="33"/>
      <c r="F1666" s="33"/>
    </row>
    <row r="1667" spans="1:6" ht="25.5" outlineLevel="1" x14ac:dyDescent="0.2">
      <c r="A1667" s="33">
        <v>2</v>
      </c>
      <c r="B1667" s="38" t="s">
        <v>1604</v>
      </c>
      <c r="C1667" s="33"/>
      <c r="D1667" s="33"/>
      <c r="E1667" s="33"/>
      <c r="F1667" s="33"/>
    </row>
    <row r="1668" spans="1:6" ht="25.5" outlineLevel="1" x14ac:dyDescent="0.2">
      <c r="A1668" s="33">
        <v>3</v>
      </c>
      <c r="B1668" s="38" t="s">
        <v>1605</v>
      </c>
      <c r="C1668" s="33"/>
      <c r="D1668" s="33"/>
      <c r="E1668" s="33"/>
      <c r="F1668" s="33"/>
    </row>
    <row r="1669" spans="1:6" ht="25.5" outlineLevel="1" x14ac:dyDescent="0.2">
      <c r="A1669" s="33">
        <v>4</v>
      </c>
      <c r="B1669" s="38" t="s">
        <v>1606</v>
      </c>
      <c r="C1669" s="33"/>
      <c r="D1669" s="33"/>
      <c r="E1669" s="33"/>
      <c r="F1669" s="33"/>
    </row>
    <row r="1670" spans="1:6" ht="25.5" outlineLevel="1" x14ac:dyDescent="0.2">
      <c r="A1670" s="33">
        <v>5</v>
      </c>
      <c r="B1670" s="38" t="s">
        <v>1607</v>
      </c>
      <c r="C1670" s="33"/>
      <c r="D1670" s="33"/>
      <c r="E1670" s="33"/>
      <c r="F1670" s="33"/>
    </row>
    <row r="1671" spans="1:6" outlineLevel="1" x14ac:dyDescent="0.2">
      <c r="A1671" s="33"/>
      <c r="B1671" s="33"/>
      <c r="C1671" s="33"/>
      <c r="D1671" s="33"/>
      <c r="E1671" s="33"/>
      <c r="F1671" s="33"/>
    </row>
    <row r="1672" spans="1:6" outlineLevel="1" x14ac:dyDescent="0.2">
      <c r="A1672" s="133" t="s">
        <v>353</v>
      </c>
      <c r="B1672" s="133"/>
      <c r="C1672" s="133"/>
      <c r="D1672" s="133"/>
      <c r="E1672" s="133"/>
      <c r="F1672" s="133"/>
    </row>
    <row r="1673" spans="1:6" ht="25.5" outlineLevel="1" x14ac:dyDescent="0.2">
      <c r="A1673" s="33">
        <v>1</v>
      </c>
      <c r="B1673" s="38" t="s">
        <v>354</v>
      </c>
      <c r="C1673" s="33"/>
      <c r="D1673" s="33"/>
      <c r="E1673" s="33"/>
      <c r="F1673" s="33"/>
    </row>
    <row r="1674" spans="1:6" ht="25.5" outlineLevel="1" x14ac:dyDescent="0.2">
      <c r="A1674" s="33">
        <v>2</v>
      </c>
      <c r="B1674" s="38" t="s">
        <v>1604</v>
      </c>
      <c r="C1674" s="33"/>
      <c r="D1674" s="33"/>
      <c r="E1674" s="33"/>
      <c r="F1674" s="33"/>
    </row>
    <row r="1675" spans="1:6" ht="25.5" outlineLevel="1" x14ac:dyDescent="0.2">
      <c r="A1675" s="33">
        <v>3</v>
      </c>
      <c r="B1675" s="38" t="s">
        <v>1605</v>
      </c>
      <c r="C1675" s="33"/>
      <c r="D1675" s="33"/>
      <c r="E1675" s="33"/>
      <c r="F1675" s="33"/>
    </row>
    <row r="1676" spans="1:6" ht="25.5" outlineLevel="1" x14ac:dyDescent="0.2">
      <c r="A1676" s="33">
        <v>4</v>
      </c>
      <c r="B1676" s="38" t="s">
        <v>1606</v>
      </c>
      <c r="C1676" s="33"/>
      <c r="D1676" s="33"/>
      <c r="E1676" s="33"/>
      <c r="F1676" s="33"/>
    </row>
    <row r="1677" spans="1:6" ht="25.5" outlineLevel="1" x14ac:dyDescent="0.2">
      <c r="A1677" s="33">
        <v>5</v>
      </c>
      <c r="B1677" s="38" t="s">
        <v>1607</v>
      </c>
      <c r="C1677" s="33"/>
      <c r="D1677" s="33"/>
      <c r="E1677" s="33"/>
      <c r="F1677" s="33"/>
    </row>
    <row r="1678" spans="1:6" outlineLevel="1" x14ac:dyDescent="0.2">
      <c r="A1678" s="33"/>
      <c r="B1678" s="33"/>
      <c r="C1678" s="33"/>
      <c r="D1678" s="33"/>
      <c r="E1678" s="33"/>
      <c r="F1678" s="33"/>
    </row>
    <row r="1679" spans="1:6" outlineLevel="1" x14ac:dyDescent="0.2">
      <c r="A1679" s="133" t="s">
        <v>355</v>
      </c>
      <c r="B1679" s="133"/>
      <c r="C1679" s="133"/>
      <c r="D1679" s="133"/>
      <c r="E1679" s="133"/>
      <c r="F1679" s="133"/>
    </row>
    <row r="1680" spans="1:6" ht="25.5" outlineLevel="1" x14ac:dyDescent="0.2">
      <c r="A1680" s="33">
        <v>1</v>
      </c>
      <c r="B1680" s="38" t="s">
        <v>356</v>
      </c>
      <c r="C1680" s="33"/>
      <c r="D1680" s="33"/>
      <c r="E1680" s="33"/>
      <c r="F1680" s="33"/>
    </row>
    <row r="1681" spans="1:6" ht="25.5" outlineLevel="1" x14ac:dyDescent="0.2">
      <c r="A1681" s="33">
        <v>2</v>
      </c>
      <c r="B1681" s="38" t="s">
        <v>1604</v>
      </c>
      <c r="C1681" s="33"/>
      <c r="D1681" s="33"/>
      <c r="E1681" s="33"/>
      <c r="F1681" s="33"/>
    </row>
    <row r="1682" spans="1:6" ht="25.5" outlineLevel="1" x14ac:dyDescent="0.2">
      <c r="A1682" s="33">
        <v>3</v>
      </c>
      <c r="B1682" s="38" t="s">
        <v>1605</v>
      </c>
      <c r="C1682" s="33"/>
      <c r="D1682" s="33"/>
      <c r="E1682" s="33"/>
      <c r="F1682" s="33"/>
    </row>
    <row r="1683" spans="1:6" ht="25.5" outlineLevel="1" x14ac:dyDescent="0.2">
      <c r="A1683" s="33">
        <v>4</v>
      </c>
      <c r="B1683" s="38" t="s">
        <v>1606</v>
      </c>
      <c r="C1683" s="33"/>
      <c r="D1683" s="33"/>
      <c r="E1683" s="33"/>
      <c r="F1683" s="33"/>
    </row>
    <row r="1684" spans="1:6" ht="25.5" outlineLevel="1" x14ac:dyDescent="0.2">
      <c r="A1684" s="33">
        <v>5</v>
      </c>
      <c r="B1684" s="38" t="s">
        <v>1607</v>
      </c>
      <c r="C1684" s="33"/>
      <c r="D1684" s="33"/>
      <c r="E1684" s="33"/>
      <c r="F1684" s="33"/>
    </row>
    <row r="1685" spans="1:6" outlineLevel="1" x14ac:dyDescent="0.2">
      <c r="A1685" s="33"/>
      <c r="B1685" s="33"/>
      <c r="C1685" s="33"/>
      <c r="D1685" s="33"/>
      <c r="E1685" s="33"/>
      <c r="F1685" s="33"/>
    </row>
    <row r="1686" spans="1:6" outlineLevel="1" x14ac:dyDescent="0.2">
      <c r="A1686" s="133" t="s">
        <v>333</v>
      </c>
      <c r="B1686" s="133"/>
      <c r="C1686" s="133"/>
      <c r="D1686" s="133"/>
      <c r="E1686" s="133"/>
      <c r="F1686" s="133"/>
    </row>
    <row r="1687" spans="1:6" outlineLevel="1" x14ac:dyDescent="0.2">
      <c r="A1687" s="33">
        <v>1</v>
      </c>
      <c r="B1687" s="38" t="s">
        <v>334</v>
      </c>
      <c r="C1687" s="33"/>
      <c r="D1687" s="33"/>
      <c r="E1687" s="33"/>
      <c r="F1687" s="33"/>
    </row>
    <row r="1688" spans="1:6" outlineLevel="1" x14ac:dyDescent="0.2">
      <c r="A1688" s="33">
        <v>2</v>
      </c>
      <c r="B1688" s="38" t="s">
        <v>1608</v>
      </c>
      <c r="C1688" s="33"/>
      <c r="D1688" s="33"/>
      <c r="E1688" s="33"/>
      <c r="F1688" s="33"/>
    </row>
    <row r="1689" spans="1:6" ht="25.5" outlineLevel="1" x14ac:dyDescent="0.2">
      <c r="A1689" s="33">
        <v>3</v>
      </c>
      <c r="B1689" s="38" t="s">
        <v>1609</v>
      </c>
      <c r="C1689" s="33"/>
      <c r="D1689" s="33"/>
      <c r="E1689" s="33"/>
      <c r="F1689" s="33"/>
    </row>
    <row r="1690" spans="1:6" outlineLevel="1" x14ac:dyDescent="0.2">
      <c r="A1690" s="33">
        <v>4</v>
      </c>
      <c r="B1690" s="38" t="s">
        <v>1610</v>
      </c>
      <c r="C1690" s="33"/>
      <c r="D1690" s="33"/>
      <c r="E1690" s="33"/>
      <c r="F1690" s="33"/>
    </row>
    <row r="1691" spans="1:6" outlineLevel="1" x14ac:dyDescent="0.2">
      <c r="A1691" s="33"/>
      <c r="B1691" s="33"/>
      <c r="C1691" s="33"/>
      <c r="D1691" s="33"/>
      <c r="E1691" s="33"/>
      <c r="F1691" s="33"/>
    </row>
    <row r="1692" spans="1:6" outlineLevel="1" x14ac:dyDescent="0.2">
      <c r="A1692" s="133" t="s">
        <v>335</v>
      </c>
      <c r="B1692" s="133"/>
      <c r="C1692" s="133"/>
      <c r="D1692" s="133"/>
      <c r="E1692" s="133"/>
      <c r="F1692" s="133"/>
    </row>
    <row r="1693" spans="1:6" ht="25.5" outlineLevel="1" x14ac:dyDescent="0.2">
      <c r="A1693" s="33">
        <v>1</v>
      </c>
      <c r="B1693" s="38" t="s">
        <v>336</v>
      </c>
      <c r="C1693" s="33"/>
      <c r="D1693" s="33"/>
      <c r="E1693" s="33"/>
      <c r="F1693" s="33"/>
    </row>
    <row r="1694" spans="1:6" outlineLevel="1" x14ac:dyDescent="0.2">
      <c r="A1694" s="33">
        <v>2</v>
      </c>
      <c r="B1694" s="38" t="s">
        <v>1611</v>
      </c>
      <c r="C1694" s="33"/>
      <c r="D1694" s="33"/>
      <c r="E1694" s="33"/>
      <c r="F1694" s="33"/>
    </row>
    <row r="1695" spans="1:6" ht="25.5" outlineLevel="1" x14ac:dyDescent="0.2">
      <c r="A1695" s="33">
        <v>3</v>
      </c>
      <c r="B1695" s="38" t="s">
        <v>1612</v>
      </c>
      <c r="C1695" s="33"/>
      <c r="D1695" s="33"/>
      <c r="E1695" s="33"/>
      <c r="F1695" s="33"/>
    </row>
    <row r="1696" spans="1:6" ht="25.5" outlineLevel="1" x14ac:dyDescent="0.2">
      <c r="A1696" s="33">
        <v>4</v>
      </c>
      <c r="B1696" s="38" t="s">
        <v>1613</v>
      </c>
      <c r="C1696" s="33"/>
      <c r="D1696" s="33"/>
      <c r="E1696" s="33"/>
      <c r="F1696" s="33"/>
    </row>
    <row r="1697" spans="1:6" outlineLevel="1" x14ac:dyDescent="0.2">
      <c r="A1697" s="33"/>
      <c r="B1697" s="33"/>
      <c r="C1697" s="33"/>
      <c r="D1697" s="33"/>
      <c r="E1697" s="33"/>
      <c r="F1697" s="33"/>
    </row>
    <row r="1698" spans="1:6" outlineLevel="1" x14ac:dyDescent="0.2">
      <c r="A1698" s="133" t="s">
        <v>337</v>
      </c>
      <c r="B1698" s="133"/>
      <c r="C1698" s="133"/>
      <c r="D1698" s="133"/>
      <c r="E1698" s="133"/>
      <c r="F1698" s="133"/>
    </row>
    <row r="1699" spans="1:6" ht="25.5" outlineLevel="1" x14ac:dyDescent="0.2">
      <c r="A1699" s="33">
        <v>1</v>
      </c>
      <c r="B1699" s="38" t="s">
        <v>338</v>
      </c>
      <c r="C1699" s="33"/>
      <c r="D1699" s="33"/>
      <c r="E1699" s="33"/>
      <c r="F1699" s="33"/>
    </row>
    <row r="1700" spans="1:6" outlineLevel="1" x14ac:dyDescent="0.2">
      <c r="A1700" s="33">
        <v>2</v>
      </c>
      <c r="B1700" s="38" t="s">
        <v>1614</v>
      </c>
      <c r="C1700" s="33"/>
      <c r="D1700" s="33"/>
      <c r="E1700" s="33"/>
      <c r="F1700" s="33"/>
    </row>
    <row r="1701" spans="1:6" ht="25.5" outlineLevel="1" x14ac:dyDescent="0.2">
      <c r="A1701" s="33">
        <v>3</v>
      </c>
      <c r="B1701" s="38" t="s">
        <v>1615</v>
      </c>
      <c r="C1701" s="33"/>
      <c r="D1701" s="33"/>
      <c r="E1701" s="33"/>
      <c r="F1701" s="33"/>
    </row>
    <row r="1702" spans="1:6" outlineLevel="1" x14ac:dyDescent="0.2">
      <c r="A1702" s="33">
        <v>4</v>
      </c>
      <c r="B1702" s="38" t="s">
        <v>1616</v>
      </c>
      <c r="C1702" s="33"/>
      <c r="D1702" s="33"/>
      <c r="E1702" s="33"/>
      <c r="F1702" s="33"/>
    </row>
    <row r="1703" spans="1:6" outlineLevel="1" x14ac:dyDescent="0.2">
      <c r="A1703" s="33"/>
      <c r="B1703" s="33"/>
      <c r="C1703" s="33"/>
      <c r="D1703" s="33"/>
      <c r="E1703" s="33"/>
      <c r="F1703" s="33"/>
    </row>
    <row r="1704" spans="1:6" outlineLevel="1" x14ac:dyDescent="0.2">
      <c r="A1704" s="133" t="s">
        <v>339</v>
      </c>
      <c r="B1704" s="133"/>
      <c r="C1704" s="133"/>
      <c r="D1704" s="133"/>
      <c r="E1704" s="133"/>
      <c r="F1704" s="133"/>
    </row>
    <row r="1705" spans="1:6" ht="25.5" outlineLevel="1" x14ac:dyDescent="0.2">
      <c r="A1705" s="33">
        <v>1</v>
      </c>
      <c r="B1705" s="38" t="s">
        <v>340</v>
      </c>
      <c r="C1705" s="33"/>
      <c r="D1705" s="33"/>
      <c r="E1705" s="33"/>
      <c r="F1705" s="33"/>
    </row>
    <row r="1706" spans="1:6" ht="25.5" outlineLevel="1" x14ac:dyDescent="0.2">
      <c r="A1706" s="33">
        <v>2</v>
      </c>
      <c r="B1706" s="38" t="s">
        <v>1617</v>
      </c>
      <c r="C1706" s="33"/>
      <c r="D1706" s="33"/>
      <c r="E1706" s="33"/>
      <c r="F1706" s="33"/>
    </row>
    <row r="1707" spans="1:6" ht="25.5" outlineLevel="1" x14ac:dyDescent="0.2">
      <c r="A1707" s="33">
        <v>3</v>
      </c>
      <c r="B1707" s="38" t="s">
        <v>1618</v>
      </c>
      <c r="C1707" s="33"/>
      <c r="D1707" s="33"/>
      <c r="E1707" s="33"/>
      <c r="F1707" s="33"/>
    </row>
    <row r="1708" spans="1:6" ht="25.5" outlineLevel="1" x14ac:dyDescent="0.2">
      <c r="A1708" s="33">
        <v>4</v>
      </c>
      <c r="B1708" s="38" t="s">
        <v>1619</v>
      </c>
      <c r="C1708" s="33"/>
      <c r="D1708" s="33"/>
      <c r="E1708" s="33"/>
      <c r="F1708" s="33"/>
    </row>
    <row r="1709" spans="1:6" outlineLevel="1" x14ac:dyDescent="0.2">
      <c r="A1709" s="33"/>
      <c r="B1709" s="33"/>
      <c r="C1709" s="33"/>
      <c r="D1709" s="33"/>
      <c r="E1709" s="33"/>
      <c r="F1709" s="33"/>
    </row>
    <row r="1710" spans="1:6" outlineLevel="1" x14ac:dyDescent="0.2">
      <c r="A1710" s="133" t="s">
        <v>341</v>
      </c>
      <c r="B1710" s="133"/>
      <c r="C1710" s="133"/>
      <c r="D1710" s="133"/>
      <c r="E1710" s="133"/>
      <c r="F1710" s="133"/>
    </row>
    <row r="1711" spans="1:6" ht="25.5" outlineLevel="1" x14ac:dyDescent="0.2">
      <c r="A1711" s="33">
        <v>1</v>
      </c>
      <c r="B1711" s="38" t="s">
        <v>342</v>
      </c>
      <c r="C1711" s="33"/>
      <c r="D1711" s="33"/>
      <c r="E1711" s="33"/>
      <c r="F1711" s="33"/>
    </row>
    <row r="1712" spans="1:6" ht="25.5" outlineLevel="1" x14ac:dyDescent="0.2">
      <c r="A1712" s="33">
        <v>2</v>
      </c>
      <c r="B1712" s="38" t="s">
        <v>1617</v>
      </c>
      <c r="C1712" s="33"/>
      <c r="D1712" s="33"/>
      <c r="E1712" s="33"/>
      <c r="F1712" s="33"/>
    </row>
    <row r="1713" spans="1:6" ht="25.5" outlineLevel="1" x14ac:dyDescent="0.2">
      <c r="A1713" s="33">
        <v>3</v>
      </c>
      <c r="B1713" s="38" t="s">
        <v>1618</v>
      </c>
      <c r="C1713" s="33"/>
      <c r="D1713" s="33"/>
      <c r="E1713" s="33"/>
      <c r="F1713" s="33"/>
    </row>
    <row r="1714" spans="1:6" ht="25.5" outlineLevel="1" x14ac:dyDescent="0.2">
      <c r="A1714" s="33">
        <v>4</v>
      </c>
      <c r="B1714" s="38" t="s">
        <v>1619</v>
      </c>
      <c r="C1714" s="33"/>
      <c r="D1714" s="33"/>
      <c r="E1714" s="33"/>
      <c r="F1714" s="33"/>
    </row>
    <row r="1715" spans="1:6" x14ac:dyDescent="0.2">
      <c r="A1715" s="33"/>
      <c r="B1715" s="33"/>
      <c r="C1715" s="33"/>
      <c r="D1715" s="33"/>
      <c r="E1715" s="33"/>
      <c r="F1715" s="33"/>
    </row>
  </sheetData>
  <mergeCells count="748">
    <mergeCell ref="A617:F617"/>
    <mergeCell ref="A618:F618"/>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5:F565"/>
    <mergeCell ref="A566:F566"/>
    <mergeCell ref="A567:F567"/>
    <mergeCell ref="A568:F568"/>
    <mergeCell ref="A557:F557"/>
    <mergeCell ref="A558:F558"/>
    <mergeCell ref="A559:F559"/>
    <mergeCell ref="A560:F560"/>
    <mergeCell ref="A561:F561"/>
    <mergeCell ref="A562:F562"/>
    <mergeCell ref="A549:F549"/>
    <mergeCell ref="A542:F542"/>
    <mergeCell ref="A543:F543"/>
    <mergeCell ref="A545:F545"/>
    <mergeCell ref="A546:F546"/>
    <mergeCell ref="A547:F547"/>
    <mergeCell ref="A548:F548"/>
    <mergeCell ref="A563:F563"/>
    <mergeCell ref="A564:F564"/>
    <mergeCell ref="A552:F552"/>
    <mergeCell ref="A553:F553"/>
    <mergeCell ref="A554:F554"/>
    <mergeCell ref="A555:F555"/>
    <mergeCell ref="A556:F556"/>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5:F525"/>
    <mergeCell ref="A527:F527"/>
    <mergeCell ref="A528:F528"/>
    <mergeCell ref="A515:F515"/>
    <mergeCell ref="A516:F516"/>
    <mergeCell ref="A517:F517"/>
    <mergeCell ref="A518:F518"/>
    <mergeCell ref="A519:F519"/>
    <mergeCell ref="A521:F521"/>
    <mergeCell ref="A502:F502"/>
    <mergeCell ref="A503:F503"/>
    <mergeCell ref="A504:F504"/>
    <mergeCell ref="A505:F505"/>
    <mergeCell ref="A506:F506"/>
    <mergeCell ref="A507:F507"/>
    <mergeCell ref="A522:F522"/>
    <mergeCell ref="A523:F523"/>
    <mergeCell ref="A524:F524"/>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698:F1698"/>
    <mergeCell ref="A1704:F1704"/>
    <mergeCell ref="A1710:F1710"/>
    <mergeCell ref="A1640:F1640"/>
    <mergeCell ref="A1646:F1646"/>
    <mergeCell ref="A1652:F1652"/>
    <mergeCell ref="A1659:F1659"/>
    <mergeCell ref="A1665:F1665"/>
    <mergeCell ref="A1672:F1672"/>
    <mergeCell ref="A1679:F1679"/>
    <mergeCell ref="A1686:F1686"/>
    <mergeCell ref="A1692:F1692"/>
    <mergeCell ref="A1551:F1551"/>
    <mergeCell ref="A1558:F1558"/>
    <mergeCell ref="A1563:F1563"/>
    <mergeCell ref="A1492:F1492"/>
    <mergeCell ref="A1499:F1499"/>
    <mergeCell ref="A1505:F1505"/>
    <mergeCell ref="A1511:F1511"/>
    <mergeCell ref="A1517:F1517"/>
    <mergeCell ref="A1524:F1524"/>
    <mergeCell ref="A1530:F1530"/>
    <mergeCell ref="A1537:F1537"/>
    <mergeCell ref="A1544:F154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495:F495"/>
    <mergeCell ref="A496:F496"/>
    <mergeCell ref="A497:F497"/>
    <mergeCell ref="A498:F498"/>
    <mergeCell ref="A499:F499"/>
    <mergeCell ref="A501:F501"/>
    <mergeCell ref="A508:F508"/>
    <mergeCell ref="A510:F510"/>
    <mergeCell ref="A511:F511"/>
    <mergeCell ref="A512:F512"/>
    <mergeCell ref="A513:F513"/>
    <mergeCell ref="A514:F514"/>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8:F38"/>
    <mergeCell ref="A39:F39"/>
    <mergeCell ref="A40:F40"/>
    <mergeCell ref="A41:F41"/>
    <mergeCell ref="A42:F42"/>
    <mergeCell ref="A31:F31"/>
    <mergeCell ref="A32:F32"/>
    <mergeCell ref="A33:F33"/>
    <mergeCell ref="A34:F34"/>
    <mergeCell ref="A35:F35"/>
    <mergeCell ref="A36:F36"/>
    <mergeCell ref="A29:F29"/>
    <mergeCell ref="A30:F30"/>
    <mergeCell ref="A19:F19"/>
    <mergeCell ref="A20:F20"/>
    <mergeCell ref="A21:F21"/>
    <mergeCell ref="A22:F22"/>
    <mergeCell ref="A23:F23"/>
    <mergeCell ref="A24:F24"/>
    <mergeCell ref="A37:F37"/>
    <mergeCell ref="A619:F619"/>
    <mergeCell ref="A620:F620"/>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4188A-76A1-4467-B92E-D34196C1918C}">
  <sheetPr codeName="Лист3"/>
  <dimension ref="A1:AJ60"/>
  <sheetViews>
    <sheetView workbookViewId="0">
      <selection activeCell="AD8" sqref="AD8"/>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10294-3055-48D9-B737-7FA66149A375}">
  <sheetPr codeName="Лист4"/>
  <dimension ref="A1:CL352"/>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77">
        <v>1</v>
      </c>
      <c r="B1" s="149" t="s">
        <v>1760</v>
      </c>
      <c r="C1" s="149"/>
      <c r="D1" s="149"/>
      <c r="E1" s="149"/>
      <c r="F1" s="64"/>
      <c r="G1" s="78">
        <v>1</v>
      </c>
      <c r="H1" s="149" t="s">
        <v>1761</v>
      </c>
      <c r="I1" s="149"/>
      <c r="J1" s="149"/>
      <c r="K1" s="149"/>
      <c r="L1" s="149"/>
      <c r="M1" s="149"/>
      <c r="N1" s="64"/>
      <c r="O1" s="64"/>
      <c r="P1" s="64"/>
      <c r="Q1" s="64"/>
      <c r="R1" s="64"/>
      <c r="S1" s="64"/>
      <c r="T1" s="64"/>
      <c r="U1" s="64"/>
      <c r="V1" s="64"/>
      <c r="W1" s="64"/>
      <c r="X1" s="64"/>
      <c r="Y1" s="64"/>
      <c r="Z1" s="64"/>
      <c r="AD1" s="3"/>
      <c r="AE1" s="3"/>
    </row>
    <row r="2" spans="1:31" ht="15" customHeight="1" x14ac:dyDescent="0.25">
      <c r="A2" s="77"/>
      <c r="B2" s="149" t="s">
        <v>1762</v>
      </c>
      <c r="C2" s="149"/>
      <c r="D2" s="149"/>
      <c r="E2" s="149"/>
      <c r="F2" s="64"/>
      <c r="G2" s="78">
        <v>7</v>
      </c>
      <c r="H2" s="149" t="s">
        <v>1763</v>
      </c>
      <c r="I2" s="149"/>
      <c r="J2" s="149"/>
      <c r="K2" s="149"/>
      <c r="L2" s="149"/>
      <c r="M2" s="149"/>
      <c r="N2" s="64"/>
      <c r="O2" s="64"/>
      <c r="P2" s="64"/>
      <c r="Q2" s="64"/>
      <c r="R2" s="64"/>
      <c r="S2" s="64"/>
      <c r="T2" s="64"/>
      <c r="U2" s="64"/>
      <c r="V2" s="64"/>
      <c r="W2" s="64"/>
      <c r="X2" s="64"/>
      <c r="Y2" s="64"/>
      <c r="Z2" s="64"/>
    </row>
    <row r="3" spans="1:31" ht="15" customHeight="1" x14ac:dyDescent="0.25">
      <c r="A3" s="77">
        <v>2</v>
      </c>
      <c r="B3" s="149" t="s">
        <v>1764</v>
      </c>
      <c r="C3" s="149"/>
      <c r="D3" s="149"/>
      <c r="E3" s="149"/>
      <c r="F3" s="64"/>
      <c r="G3" s="78">
        <v>4</v>
      </c>
      <c r="H3" s="149" t="s">
        <v>1765</v>
      </c>
      <c r="I3" s="149"/>
      <c r="J3" s="149"/>
      <c r="K3" s="149"/>
      <c r="L3" s="149"/>
      <c r="M3" s="149"/>
      <c r="N3" s="64"/>
      <c r="O3" s="64"/>
      <c r="P3" s="64"/>
      <c r="Q3" s="64"/>
      <c r="R3" s="64"/>
      <c r="S3" s="64"/>
      <c r="T3" s="64"/>
      <c r="U3" s="64"/>
      <c r="V3" s="64"/>
      <c r="W3" s="64"/>
      <c r="X3" s="64"/>
      <c r="Y3" s="64"/>
      <c r="Z3" s="64"/>
    </row>
    <row r="4" spans="1:31" ht="15" customHeight="1" x14ac:dyDescent="0.25">
      <c r="A4" s="77">
        <v>0.953125</v>
      </c>
      <c r="B4" s="149" t="s">
        <v>1766</v>
      </c>
      <c r="C4" s="149"/>
      <c r="D4" s="149"/>
      <c r="E4" s="149"/>
      <c r="F4" s="64"/>
      <c r="G4" s="64"/>
      <c r="H4" s="64"/>
      <c r="I4" s="64"/>
      <c r="J4" s="64"/>
      <c r="K4" s="64"/>
      <c r="L4" s="64"/>
      <c r="M4" s="64"/>
      <c r="N4" s="64"/>
      <c r="O4" s="64"/>
      <c r="P4" s="64"/>
      <c r="Q4" s="64"/>
      <c r="R4" s="64"/>
      <c r="S4" s="64"/>
      <c r="T4" s="64"/>
      <c r="U4" s="64"/>
      <c r="V4" s="64"/>
      <c r="W4" s="64"/>
      <c r="X4" s="64"/>
      <c r="Y4" s="64"/>
      <c r="Z4" s="64"/>
    </row>
    <row r="5" spans="1:31" ht="15" customHeight="1" x14ac:dyDescent="0.25">
      <c r="A5" s="64"/>
      <c r="B5" s="64"/>
      <c r="C5" s="64"/>
      <c r="D5" s="64"/>
      <c r="E5" s="64"/>
      <c r="F5" s="64"/>
      <c r="G5" s="64"/>
      <c r="H5" s="64"/>
      <c r="I5" s="64"/>
      <c r="J5" s="64"/>
      <c r="K5" s="64"/>
      <c r="L5" s="64"/>
      <c r="M5" s="64"/>
      <c r="N5" s="64"/>
      <c r="O5" s="64"/>
      <c r="P5" s="64"/>
      <c r="Q5" s="64"/>
      <c r="R5" s="64"/>
      <c r="S5" s="64"/>
      <c r="T5" s="64"/>
      <c r="U5" s="64"/>
      <c r="V5" s="64"/>
      <c r="W5" s="64"/>
      <c r="X5" s="64"/>
      <c r="Y5" s="64"/>
      <c r="Z5" s="64"/>
    </row>
    <row r="6" spans="1:31" ht="15" customHeight="1" x14ac:dyDescent="0.25">
      <c r="A6" s="137" t="s">
        <v>1773</v>
      </c>
      <c r="B6" s="137" t="s">
        <v>313</v>
      </c>
      <c r="C6" s="137" t="s">
        <v>1774</v>
      </c>
      <c r="D6" s="137" t="s">
        <v>1775</v>
      </c>
      <c r="E6" s="66"/>
      <c r="F6" s="137" t="s">
        <v>1767</v>
      </c>
      <c r="G6" s="137"/>
      <c r="H6" s="137"/>
      <c r="I6" s="137"/>
      <c r="J6" s="137"/>
      <c r="K6" s="137"/>
      <c r="L6" s="137"/>
      <c r="M6" s="137"/>
      <c r="N6" s="137"/>
      <c r="O6" s="137"/>
      <c r="P6" s="66"/>
      <c r="Q6" s="137" t="s">
        <v>1768</v>
      </c>
      <c r="R6" s="137"/>
      <c r="S6" s="137"/>
      <c r="T6" s="137"/>
      <c r="U6" s="137"/>
      <c r="V6" s="137"/>
      <c r="W6" s="137"/>
      <c r="X6" s="137"/>
      <c r="Y6" s="137"/>
      <c r="Z6" s="137"/>
      <c r="AB6" s="141" t="s">
        <v>1812</v>
      </c>
      <c r="AC6" s="146"/>
    </row>
    <row r="7" spans="1:31" ht="15" customHeight="1" x14ac:dyDescent="0.25">
      <c r="A7" s="137"/>
      <c r="B7" s="137"/>
      <c r="C7" s="137"/>
      <c r="D7" s="137"/>
      <c r="E7" s="66"/>
      <c r="F7" s="137" t="s">
        <v>1769</v>
      </c>
      <c r="G7" s="137"/>
      <c r="H7" s="137" t="s">
        <v>1770</v>
      </c>
      <c r="I7" s="137"/>
      <c r="J7" s="137" t="s">
        <v>1771</v>
      </c>
      <c r="K7" s="137"/>
      <c r="L7" s="137"/>
      <c r="M7" s="137"/>
      <c r="N7" s="137" t="s">
        <v>1772</v>
      </c>
      <c r="O7" s="137"/>
      <c r="P7" s="66"/>
      <c r="Q7" s="137" t="s">
        <v>1769</v>
      </c>
      <c r="R7" s="137"/>
      <c r="S7" s="137" t="s">
        <v>1770</v>
      </c>
      <c r="T7" s="137"/>
      <c r="U7" s="137" t="s">
        <v>1771</v>
      </c>
      <c r="V7" s="137"/>
      <c r="W7" s="137"/>
      <c r="X7" s="137"/>
      <c r="Y7" s="137" t="s">
        <v>1772</v>
      </c>
      <c r="Z7" s="137"/>
      <c r="AB7" s="69" t="s">
        <v>1813</v>
      </c>
      <c r="AC7" s="70" t="s">
        <v>378</v>
      </c>
    </row>
    <row r="8" spans="1:31" ht="15" customHeight="1" x14ac:dyDescent="0.25">
      <c r="A8" s="137"/>
      <c r="B8" s="137"/>
      <c r="C8" s="137"/>
      <c r="D8" s="137"/>
      <c r="E8" s="66"/>
      <c r="F8" s="137" t="s">
        <v>1776</v>
      </c>
      <c r="G8" s="137" t="s">
        <v>1777</v>
      </c>
      <c r="H8" s="137" t="s">
        <v>1778</v>
      </c>
      <c r="I8" s="137" t="s">
        <v>1779</v>
      </c>
      <c r="J8" s="137" t="s">
        <v>1780</v>
      </c>
      <c r="K8" s="137"/>
      <c r="L8" s="137" t="s">
        <v>1781</v>
      </c>
      <c r="M8" s="137"/>
      <c r="N8" s="137" t="s">
        <v>1780</v>
      </c>
      <c r="O8" s="137" t="s">
        <v>1781</v>
      </c>
      <c r="P8" s="66"/>
      <c r="Q8" s="137" t="s">
        <v>1776</v>
      </c>
      <c r="R8" s="137" t="s">
        <v>1777</v>
      </c>
      <c r="S8" s="137" t="s">
        <v>1778</v>
      </c>
      <c r="T8" s="137" t="s">
        <v>1779</v>
      </c>
      <c r="U8" s="137" t="s">
        <v>1780</v>
      </c>
      <c r="V8" s="137"/>
      <c r="W8" s="137" t="s">
        <v>1781</v>
      </c>
      <c r="X8" s="137"/>
      <c r="Y8" s="137" t="s">
        <v>1780</v>
      </c>
      <c r="Z8" s="137" t="s">
        <v>1781</v>
      </c>
      <c r="AB8" s="71" t="s">
        <v>1022</v>
      </c>
      <c r="AC8" s="72" t="s">
        <v>1814</v>
      </c>
    </row>
    <row r="9" spans="1:31" ht="15" customHeight="1" x14ac:dyDescent="0.25">
      <c r="A9" s="137"/>
      <c r="B9" s="137"/>
      <c r="C9" s="137"/>
      <c r="D9" s="137"/>
      <c r="E9" s="66"/>
      <c r="F9" s="137"/>
      <c r="G9" s="137"/>
      <c r="H9" s="137"/>
      <c r="I9" s="137"/>
      <c r="J9" s="85" t="s">
        <v>1782</v>
      </c>
      <c r="K9" s="85" t="s">
        <v>1783</v>
      </c>
      <c r="L9" s="85" t="s">
        <v>1782</v>
      </c>
      <c r="M9" s="85" t="s">
        <v>1783</v>
      </c>
      <c r="N9" s="137"/>
      <c r="O9" s="137"/>
      <c r="P9" s="66"/>
      <c r="Q9" s="137"/>
      <c r="R9" s="137"/>
      <c r="S9" s="137"/>
      <c r="T9" s="137"/>
      <c r="U9" s="85" t="s">
        <v>1782</v>
      </c>
      <c r="V9" s="85" t="s">
        <v>1783</v>
      </c>
      <c r="W9" s="85" t="s">
        <v>1782</v>
      </c>
      <c r="X9" s="85" t="s">
        <v>1783</v>
      </c>
      <c r="Y9" s="137"/>
      <c r="Z9" s="137"/>
      <c r="AB9" s="73" t="s">
        <v>1024</v>
      </c>
      <c r="AC9" s="72" t="s">
        <v>1815</v>
      </c>
    </row>
    <row r="10" spans="1:31" ht="15" customHeight="1" x14ac:dyDescent="0.25">
      <c r="A10" s="137"/>
      <c r="B10" s="137"/>
      <c r="C10" s="137"/>
      <c r="D10" s="137"/>
      <c r="E10" s="66"/>
      <c r="F10" s="137"/>
      <c r="G10" s="137"/>
      <c r="H10" s="137"/>
      <c r="I10" s="137"/>
      <c r="J10" s="85" t="s">
        <v>1784</v>
      </c>
      <c r="K10" s="85" t="s">
        <v>1785</v>
      </c>
      <c r="L10" s="85" t="s">
        <v>1784</v>
      </c>
      <c r="M10" s="85" t="s">
        <v>1785</v>
      </c>
      <c r="N10" s="85" t="s">
        <v>1786</v>
      </c>
      <c r="O10" s="85" t="s">
        <v>1786</v>
      </c>
      <c r="P10" s="66"/>
      <c r="Q10" s="137"/>
      <c r="R10" s="137"/>
      <c r="S10" s="137"/>
      <c r="T10" s="137"/>
      <c r="U10" s="85" t="s">
        <v>1784</v>
      </c>
      <c r="V10" s="85" t="s">
        <v>1785</v>
      </c>
      <c r="W10" s="85" t="s">
        <v>1784</v>
      </c>
      <c r="X10" s="85" t="s">
        <v>1785</v>
      </c>
      <c r="Y10" s="85" t="s">
        <v>1786</v>
      </c>
      <c r="Z10" s="85" t="s">
        <v>1786</v>
      </c>
      <c r="AB10" s="73" t="s">
        <v>1026</v>
      </c>
      <c r="AC10" s="72" t="s">
        <v>1816</v>
      </c>
    </row>
    <row r="11" spans="1:31" ht="15" customHeight="1" x14ac:dyDescent="0.25">
      <c r="A11" s="80" t="s">
        <v>1787</v>
      </c>
      <c r="B11" s="80" t="s">
        <v>1788</v>
      </c>
      <c r="C11" s="80" t="s">
        <v>1789</v>
      </c>
      <c r="D11" s="80" t="s">
        <v>1790</v>
      </c>
      <c r="E11" s="64"/>
      <c r="F11" s="80" t="s">
        <v>1791</v>
      </c>
      <c r="G11" s="80" t="s">
        <v>1792</v>
      </c>
      <c r="H11" s="80" t="s">
        <v>1793</v>
      </c>
      <c r="I11" s="80" t="s">
        <v>1794</v>
      </c>
      <c r="J11" s="80" t="s">
        <v>1795</v>
      </c>
      <c r="K11" s="80" t="s">
        <v>1796</v>
      </c>
      <c r="L11" s="80" t="s">
        <v>1797</v>
      </c>
      <c r="M11" s="80" t="s">
        <v>1798</v>
      </c>
      <c r="N11" s="80" t="s">
        <v>1799</v>
      </c>
      <c r="O11" s="80" t="s">
        <v>1800</v>
      </c>
      <c r="P11" s="64"/>
      <c r="Q11" s="80" t="s">
        <v>1801</v>
      </c>
      <c r="R11" s="80" t="s">
        <v>1802</v>
      </c>
      <c r="S11" s="80" t="s">
        <v>1803</v>
      </c>
      <c r="T11" s="80" t="s">
        <v>1804</v>
      </c>
      <c r="U11" s="80" t="s">
        <v>1805</v>
      </c>
      <c r="V11" s="80" t="s">
        <v>1806</v>
      </c>
      <c r="W11" s="80" t="s">
        <v>1807</v>
      </c>
      <c r="X11" s="80" t="s">
        <v>1808</v>
      </c>
      <c r="Y11" s="80" t="s">
        <v>1809</v>
      </c>
      <c r="Z11" s="80" t="s">
        <v>1810</v>
      </c>
      <c r="AB11" s="74" t="s">
        <v>1028</v>
      </c>
      <c r="AC11" s="72" t="s">
        <v>1817</v>
      </c>
    </row>
    <row r="12" spans="1:31" ht="15" customHeight="1" x14ac:dyDescent="0.25">
      <c r="A12" s="69" t="s">
        <v>1811</v>
      </c>
      <c r="B12" s="69" t="s">
        <v>9</v>
      </c>
      <c r="C12" s="69" t="s">
        <v>9</v>
      </c>
      <c r="D12" s="69" t="s">
        <v>9</v>
      </c>
      <c r="E12" s="67"/>
      <c r="F12" s="69">
        <v>1</v>
      </c>
      <c r="G12" s="69">
        <v>1</v>
      </c>
      <c r="H12" s="69"/>
      <c r="I12" s="69"/>
      <c r="J12" s="69">
        <v>1</v>
      </c>
      <c r="K12" s="69"/>
      <c r="L12" s="69">
        <v>1</v>
      </c>
      <c r="M12" s="69"/>
      <c r="N12" s="69"/>
      <c r="O12" s="69"/>
      <c r="P12" s="67"/>
      <c r="Q12" s="87">
        <v>5.3596921587352693</v>
      </c>
      <c r="R12" s="87">
        <v>3.0704283459967852</v>
      </c>
      <c r="S12" s="87"/>
      <c r="T12" s="87"/>
      <c r="U12" s="87">
        <v>2.1690594920415247</v>
      </c>
      <c r="V12" s="87"/>
      <c r="W12" s="87">
        <v>2.2961283856402832</v>
      </c>
      <c r="X12" s="87"/>
      <c r="Y12" s="87"/>
      <c r="Z12" s="87"/>
      <c r="AB12" s="75" t="s">
        <v>1030</v>
      </c>
      <c r="AC12" s="72" t="s">
        <v>1818</v>
      </c>
    </row>
    <row r="13" spans="1:31" ht="15" customHeight="1" x14ac:dyDescent="0.25">
      <c r="A13" s="81">
        <v>1</v>
      </c>
      <c r="B13" s="82"/>
      <c r="C13" s="82"/>
      <c r="D13" s="83" t="s">
        <v>1022</v>
      </c>
      <c r="E13" s="65"/>
      <c r="F13" s="83" t="s">
        <v>1022</v>
      </c>
      <c r="G13" s="83" t="s">
        <v>1022</v>
      </c>
      <c r="H13" s="86" t="s">
        <v>1034</v>
      </c>
      <c r="I13" s="86" t="s">
        <v>1034</v>
      </c>
      <c r="J13" s="83" t="s">
        <v>1022</v>
      </c>
      <c r="K13" s="86" t="s">
        <v>1034</v>
      </c>
      <c r="L13" s="83" t="s">
        <v>1022</v>
      </c>
      <c r="M13" s="86" t="s">
        <v>1034</v>
      </c>
      <c r="N13" s="86" t="s">
        <v>1034</v>
      </c>
      <c r="O13" s="86" t="s">
        <v>1034</v>
      </c>
      <c r="P13" s="65"/>
      <c r="Q13" s="88">
        <v>5.3596921587352693</v>
      </c>
      <c r="R13" s="88">
        <v>3.0704283459967852</v>
      </c>
      <c r="S13" s="88"/>
      <c r="T13" s="88"/>
      <c r="U13" s="88">
        <v>2.1690594920415247</v>
      </c>
      <c r="V13" s="88"/>
      <c r="W13" s="88">
        <v>2.2961283856402832</v>
      </c>
      <c r="X13" s="88"/>
      <c r="Y13" s="88"/>
      <c r="Z13" s="88"/>
      <c r="AB13" s="74" t="s">
        <v>1032</v>
      </c>
      <c r="AC13" s="72" t="s">
        <v>1819</v>
      </c>
    </row>
    <row r="14" spans="1:31" ht="15" customHeight="1" x14ac:dyDescent="0.25">
      <c r="A14" s="81"/>
      <c r="B14" s="82"/>
      <c r="C14" s="82"/>
      <c r="D14" s="81"/>
      <c r="E14" s="65"/>
      <c r="F14" s="81"/>
      <c r="G14" s="81"/>
      <c r="H14" s="81"/>
      <c r="I14" s="81"/>
      <c r="J14" s="81"/>
      <c r="K14" s="81"/>
      <c r="L14" s="81"/>
      <c r="M14" s="81"/>
      <c r="N14" s="81"/>
      <c r="O14" s="81"/>
      <c r="P14" s="65"/>
      <c r="Q14" s="88"/>
      <c r="R14" s="88"/>
      <c r="S14" s="88"/>
      <c r="T14" s="88"/>
      <c r="U14" s="88"/>
      <c r="V14" s="88"/>
      <c r="W14" s="88"/>
      <c r="X14" s="88"/>
      <c r="Y14" s="88"/>
      <c r="Z14" s="88"/>
      <c r="AB14" s="76" t="s">
        <v>1034</v>
      </c>
      <c r="AC14" s="72" t="s">
        <v>1820</v>
      </c>
    </row>
    <row r="15" spans="1:31" ht="15" customHeight="1" x14ac:dyDescent="0.25">
      <c r="A15" s="81"/>
      <c r="B15" s="82"/>
      <c r="C15" s="82"/>
      <c r="D15" s="81"/>
      <c r="E15" s="65"/>
      <c r="F15" s="81"/>
      <c r="G15" s="81"/>
      <c r="H15" s="81"/>
      <c r="I15" s="81"/>
      <c r="J15" s="81"/>
      <c r="K15" s="81"/>
      <c r="L15" s="81"/>
      <c r="M15" s="81"/>
      <c r="N15" s="81"/>
      <c r="O15" s="81"/>
      <c r="P15" s="65"/>
      <c r="Q15" s="88"/>
      <c r="R15" s="88"/>
      <c r="S15" s="88"/>
      <c r="T15" s="88"/>
      <c r="U15" s="88"/>
      <c r="V15" s="88"/>
      <c r="W15" s="88"/>
      <c r="X15" s="88"/>
      <c r="Y15" s="88"/>
      <c r="Z15" s="88"/>
    </row>
    <row r="16" spans="1:31" ht="15" customHeight="1" x14ac:dyDescent="0.25">
      <c r="A16" s="81"/>
      <c r="B16" s="82"/>
      <c r="C16" s="82"/>
      <c r="D16" s="81"/>
      <c r="E16" s="65"/>
      <c r="F16" s="81"/>
      <c r="G16" s="81"/>
      <c r="H16" s="81"/>
      <c r="I16" s="81"/>
      <c r="J16" s="81"/>
      <c r="K16" s="81"/>
      <c r="L16" s="81"/>
      <c r="M16" s="81"/>
      <c r="N16" s="81"/>
      <c r="O16" s="81"/>
      <c r="P16" s="65"/>
      <c r="Q16" s="88"/>
      <c r="R16" s="88"/>
      <c r="S16" s="88"/>
      <c r="T16" s="88"/>
      <c r="U16" s="88"/>
      <c r="V16" s="88"/>
      <c r="W16" s="88"/>
      <c r="X16" s="88"/>
      <c r="Y16" s="88"/>
      <c r="Z16" s="88"/>
    </row>
    <row r="17" spans="1:26" ht="15" customHeight="1" x14ac:dyDescent="0.25">
      <c r="A17" s="81"/>
      <c r="B17" s="82"/>
      <c r="C17" s="82"/>
      <c r="D17" s="81"/>
      <c r="E17" s="65"/>
      <c r="F17" s="81"/>
      <c r="G17" s="81"/>
      <c r="H17" s="81"/>
      <c r="I17" s="81"/>
      <c r="J17" s="81"/>
      <c r="K17" s="81"/>
      <c r="L17" s="81"/>
      <c r="M17" s="81"/>
      <c r="N17" s="81"/>
      <c r="O17" s="81"/>
      <c r="P17" s="65"/>
      <c r="Q17" s="88"/>
      <c r="R17" s="88"/>
      <c r="S17" s="88"/>
      <c r="T17" s="88"/>
      <c r="U17" s="88"/>
      <c r="V17" s="88"/>
      <c r="W17" s="88"/>
      <c r="X17" s="88"/>
      <c r="Y17" s="88"/>
      <c r="Z17" s="88"/>
    </row>
    <row r="18" spans="1:26" ht="15" customHeight="1" x14ac:dyDescent="0.25">
      <c r="A18" s="81"/>
      <c r="B18" s="82"/>
      <c r="C18" s="82"/>
      <c r="D18" s="81"/>
      <c r="E18" s="65"/>
      <c r="F18" s="81"/>
      <c r="G18" s="81"/>
      <c r="H18" s="81"/>
      <c r="I18" s="81"/>
      <c r="J18" s="81"/>
      <c r="K18" s="81"/>
      <c r="L18" s="81"/>
      <c r="M18" s="81"/>
      <c r="N18" s="81"/>
      <c r="O18" s="81"/>
      <c r="P18" s="65"/>
      <c r="Q18" s="88"/>
      <c r="R18" s="88"/>
      <c r="S18" s="88"/>
      <c r="T18" s="88"/>
      <c r="U18" s="88"/>
      <c r="V18" s="88"/>
      <c r="W18" s="88"/>
      <c r="X18" s="88"/>
      <c r="Y18" s="88"/>
      <c r="Z18" s="88"/>
    </row>
    <row r="19" spans="1:26" ht="15" customHeight="1" x14ac:dyDescent="0.25">
      <c r="A19" s="81"/>
      <c r="B19" s="82"/>
      <c r="C19" s="82"/>
      <c r="D19" s="81"/>
      <c r="E19" s="65"/>
      <c r="F19" s="81"/>
      <c r="G19" s="81"/>
      <c r="H19" s="81"/>
      <c r="I19" s="81"/>
      <c r="J19" s="81"/>
      <c r="K19" s="81"/>
      <c r="L19" s="81"/>
      <c r="M19" s="81"/>
      <c r="N19" s="81"/>
      <c r="O19" s="81"/>
      <c r="P19" s="65"/>
      <c r="Q19" s="88"/>
      <c r="R19" s="88"/>
      <c r="S19" s="88"/>
      <c r="T19" s="88"/>
      <c r="U19" s="88"/>
      <c r="V19" s="88"/>
      <c r="W19" s="88"/>
      <c r="X19" s="88"/>
      <c r="Y19" s="88"/>
      <c r="Z19" s="88"/>
    </row>
    <row r="20" spans="1:26" ht="15" customHeight="1" x14ac:dyDescent="0.25">
      <c r="A20" s="81"/>
      <c r="B20" s="82"/>
      <c r="C20" s="82"/>
      <c r="D20" s="81"/>
      <c r="E20" s="65"/>
      <c r="F20" s="81"/>
      <c r="G20" s="81"/>
      <c r="H20" s="81"/>
      <c r="I20" s="81"/>
      <c r="J20" s="81"/>
      <c r="K20" s="81"/>
      <c r="L20" s="81"/>
      <c r="M20" s="81"/>
      <c r="N20" s="81"/>
      <c r="O20" s="81"/>
      <c r="P20" s="65"/>
      <c r="Q20" s="88"/>
      <c r="R20" s="88"/>
      <c r="S20" s="88"/>
      <c r="T20" s="88"/>
      <c r="U20" s="88"/>
      <c r="V20" s="88"/>
      <c r="W20" s="88"/>
      <c r="X20" s="88"/>
      <c r="Y20" s="88"/>
      <c r="Z20" s="88"/>
    </row>
    <row r="21" spans="1:26" ht="15" customHeight="1" x14ac:dyDescent="0.25">
      <c r="A21" s="81"/>
      <c r="B21" s="82"/>
      <c r="C21" s="82"/>
      <c r="D21" s="81"/>
      <c r="E21" s="65"/>
      <c r="F21" s="81"/>
      <c r="G21" s="81"/>
      <c r="H21" s="81"/>
      <c r="I21" s="81"/>
      <c r="J21" s="81"/>
      <c r="K21" s="81"/>
      <c r="L21" s="81"/>
      <c r="M21" s="81"/>
      <c r="N21" s="81"/>
      <c r="O21" s="81"/>
      <c r="P21" s="65"/>
      <c r="Q21" s="88"/>
      <c r="R21" s="88"/>
      <c r="S21" s="88"/>
      <c r="T21" s="88"/>
      <c r="U21" s="88"/>
      <c r="V21" s="88"/>
      <c r="W21" s="88"/>
      <c r="X21" s="88"/>
      <c r="Y21" s="88"/>
      <c r="Z21" s="88"/>
    </row>
    <row r="22" spans="1:26" ht="15" customHeight="1" x14ac:dyDescent="0.25">
      <c r="A22" s="81"/>
      <c r="B22" s="82"/>
      <c r="C22" s="82"/>
      <c r="D22" s="81"/>
      <c r="E22" s="65"/>
      <c r="F22" s="81"/>
      <c r="G22" s="81"/>
      <c r="H22" s="81"/>
      <c r="I22" s="81"/>
      <c r="J22" s="81"/>
      <c r="K22" s="81"/>
      <c r="L22" s="81"/>
      <c r="M22" s="81"/>
      <c r="N22" s="81"/>
      <c r="O22" s="81"/>
      <c r="P22" s="65"/>
      <c r="Q22" s="88"/>
      <c r="R22" s="88"/>
      <c r="S22" s="88"/>
      <c r="T22" s="88"/>
      <c r="U22" s="88"/>
      <c r="V22" s="88"/>
      <c r="W22" s="88"/>
      <c r="X22" s="88"/>
      <c r="Y22" s="88"/>
      <c r="Z22" s="88"/>
    </row>
    <row r="23" spans="1:26" ht="15" customHeight="1" x14ac:dyDescent="0.25">
      <c r="A23" s="81"/>
      <c r="B23" s="82"/>
      <c r="C23" s="82"/>
      <c r="D23" s="81"/>
      <c r="E23" s="65"/>
      <c r="F23" s="81"/>
      <c r="G23" s="81"/>
      <c r="H23" s="81"/>
      <c r="I23" s="81"/>
      <c r="J23" s="81"/>
      <c r="K23" s="81"/>
      <c r="L23" s="81"/>
      <c r="M23" s="81"/>
      <c r="N23" s="81"/>
      <c r="O23" s="81"/>
      <c r="P23" s="65"/>
      <c r="Q23" s="88"/>
      <c r="R23" s="88"/>
      <c r="S23" s="88"/>
      <c r="T23" s="88"/>
      <c r="U23" s="88"/>
      <c r="V23" s="88"/>
      <c r="W23" s="88"/>
      <c r="X23" s="88"/>
      <c r="Y23" s="88"/>
      <c r="Z23" s="88"/>
    </row>
    <row r="24" spans="1:26" ht="15" customHeight="1" x14ac:dyDescent="0.25">
      <c r="A24" s="81"/>
      <c r="B24" s="82"/>
      <c r="C24" s="82"/>
      <c r="D24" s="81"/>
      <c r="E24" s="65"/>
      <c r="F24" s="81"/>
      <c r="G24" s="81"/>
      <c r="H24" s="81"/>
      <c r="I24" s="81"/>
      <c r="J24" s="81"/>
      <c r="K24" s="81"/>
      <c r="L24" s="81"/>
      <c r="M24" s="81"/>
      <c r="N24" s="81"/>
      <c r="O24" s="81"/>
      <c r="P24" s="65"/>
      <c r="Q24" s="88"/>
      <c r="R24" s="88"/>
      <c r="S24" s="88"/>
      <c r="T24" s="88"/>
      <c r="U24" s="88"/>
      <c r="V24" s="88"/>
      <c r="W24" s="88"/>
      <c r="X24" s="88"/>
      <c r="Y24" s="88"/>
      <c r="Z24" s="88"/>
    </row>
    <row r="25" spans="1:26" ht="15" customHeight="1" x14ac:dyDescent="0.25">
      <c r="A25" s="81"/>
      <c r="B25" s="82"/>
      <c r="C25" s="82"/>
      <c r="D25" s="81"/>
      <c r="E25" s="65"/>
      <c r="F25" s="81"/>
      <c r="G25" s="81"/>
      <c r="H25" s="81"/>
      <c r="I25" s="81"/>
      <c r="J25" s="81"/>
      <c r="K25" s="81"/>
      <c r="L25" s="81"/>
      <c r="M25" s="81"/>
      <c r="N25" s="81"/>
      <c r="O25" s="81"/>
      <c r="P25" s="65"/>
      <c r="Q25" s="88"/>
      <c r="R25" s="88"/>
      <c r="S25" s="88"/>
      <c r="T25" s="88"/>
      <c r="U25" s="88"/>
      <c r="V25" s="88"/>
      <c r="W25" s="88"/>
      <c r="X25" s="88"/>
      <c r="Y25" s="88"/>
      <c r="Z25" s="88"/>
    </row>
    <row r="26" spans="1:26" ht="15" customHeight="1" x14ac:dyDescent="0.25">
      <c r="A26" s="81"/>
      <c r="B26" s="82"/>
      <c r="C26" s="82"/>
      <c r="D26" s="81"/>
      <c r="E26" s="65"/>
      <c r="F26" s="81"/>
      <c r="G26" s="81"/>
      <c r="H26" s="81"/>
      <c r="I26" s="81"/>
      <c r="J26" s="81"/>
      <c r="K26" s="81"/>
      <c r="L26" s="81"/>
      <c r="M26" s="81"/>
      <c r="N26" s="81"/>
      <c r="O26" s="81"/>
      <c r="P26" s="65"/>
      <c r="Q26" s="88"/>
      <c r="R26" s="88"/>
      <c r="S26" s="88"/>
      <c r="T26" s="88"/>
      <c r="U26" s="88"/>
      <c r="V26" s="88"/>
      <c r="W26" s="88"/>
      <c r="X26" s="88"/>
      <c r="Y26" s="88"/>
      <c r="Z26" s="88"/>
    </row>
    <row r="27" spans="1:26" ht="15" customHeight="1" x14ac:dyDescent="0.25">
      <c r="A27" s="81"/>
      <c r="B27" s="82"/>
      <c r="C27" s="82"/>
      <c r="D27" s="81"/>
      <c r="E27" s="65"/>
      <c r="F27" s="81"/>
      <c r="G27" s="81"/>
      <c r="H27" s="81"/>
      <c r="I27" s="81"/>
      <c r="J27" s="81"/>
      <c r="K27" s="81"/>
      <c r="L27" s="81"/>
      <c r="M27" s="81"/>
      <c r="N27" s="81"/>
      <c r="O27" s="81"/>
      <c r="P27" s="65"/>
      <c r="Q27" s="88"/>
      <c r="R27" s="88"/>
      <c r="S27" s="88"/>
      <c r="T27" s="88"/>
      <c r="U27" s="88"/>
      <c r="V27" s="88"/>
      <c r="W27" s="88"/>
      <c r="X27" s="88"/>
      <c r="Y27" s="88"/>
      <c r="Z27" s="88"/>
    </row>
    <row r="28" spans="1:26" ht="15" customHeight="1" x14ac:dyDescent="0.25">
      <c r="A28" s="81"/>
      <c r="B28" s="82"/>
      <c r="C28" s="82"/>
      <c r="D28" s="81"/>
      <c r="E28" s="65"/>
      <c r="F28" s="81"/>
      <c r="G28" s="81"/>
      <c r="H28" s="81"/>
      <c r="I28" s="81"/>
      <c r="J28" s="81"/>
      <c r="K28" s="81"/>
      <c r="L28" s="81"/>
      <c r="M28" s="81"/>
      <c r="N28" s="81"/>
      <c r="O28" s="81"/>
      <c r="P28" s="65"/>
      <c r="Q28" s="88"/>
      <c r="R28" s="88"/>
      <c r="S28" s="88"/>
      <c r="T28" s="88"/>
      <c r="U28" s="88"/>
      <c r="V28" s="88"/>
      <c r="W28" s="88"/>
      <c r="X28" s="88"/>
      <c r="Y28" s="88"/>
      <c r="Z28" s="88"/>
    </row>
    <row r="29" spans="1:26" ht="15" customHeight="1" x14ac:dyDescent="0.25">
      <c r="A29" s="81"/>
      <c r="B29" s="82"/>
      <c r="C29" s="82"/>
      <c r="D29" s="81"/>
      <c r="E29" s="65"/>
      <c r="F29" s="81"/>
      <c r="G29" s="81"/>
      <c r="H29" s="81"/>
      <c r="I29" s="81"/>
      <c r="J29" s="81"/>
      <c r="K29" s="81"/>
      <c r="L29" s="81"/>
      <c r="M29" s="81"/>
      <c r="N29" s="81"/>
      <c r="O29" s="81"/>
      <c r="P29" s="65"/>
      <c r="Q29" s="88"/>
      <c r="R29" s="88"/>
      <c r="S29" s="88"/>
      <c r="T29" s="88"/>
      <c r="U29" s="88"/>
      <c r="V29" s="88"/>
      <c r="W29" s="88"/>
      <c r="X29" s="88"/>
      <c r="Y29" s="88"/>
      <c r="Z29" s="88"/>
    </row>
    <row r="30" spans="1:26" ht="15" customHeight="1" x14ac:dyDescent="0.25">
      <c r="A30" s="81"/>
      <c r="B30" s="82"/>
      <c r="C30" s="82"/>
      <c r="D30" s="81"/>
      <c r="E30" s="65"/>
      <c r="F30" s="81"/>
      <c r="G30" s="81"/>
      <c r="H30" s="81"/>
      <c r="I30" s="81"/>
      <c r="J30" s="81"/>
      <c r="K30" s="81"/>
      <c r="L30" s="81"/>
      <c r="M30" s="81"/>
      <c r="N30" s="81"/>
      <c r="O30" s="81"/>
      <c r="P30" s="65"/>
      <c r="Q30" s="88"/>
      <c r="R30" s="88"/>
      <c r="S30" s="88"/>
      <c r="T30" s="88"/>
      <c r="U30" s="88"/>
      <c r="V30" s="88"/>
      <c r="W30" s="88"/>
      <c r="X30" s="88"/>
      <c r="Y30" s="88"/>
      <c r="Z30" s="88"/>
    </row>
    <row r="31" spans="1:26" ht="15" customHeight="1" x14ac:dyDescent="0.25">
      <c r="A31" s="81"/>
      <c r="B31" s="82"/>
      <c r="C31" s="82"/>
      <c r="D31" s="81"/>
      <c r="E31" s="65"/>
      <c r="F31" s="81"/>
      <c r="G31" s="81"/>
      <c r="H31" s="81"/>
      <c r="I31" s="81"/>
      <c r="J31" s="81"/>
      <c r="K31" s="81"/>
      <c r="L31" s="81"/>
      <c r="M31" s="81"/>
      <c r="N31" s="81"/>
      <c r="O31" s="81"/>
      <c r="P31" s="65"/>
      <c r="Q31" s="88"/>
      <c r="R31" s="88"/>
      <c r="S31" s="88"/>
      <c r="T31" s="88"/>
      <c r="U31" s="88"/>
      <c r="V31" s="88"/>
      <c r="W31" s="88"/>
      <c r="X31" s="88"/>
      <c r="Y31" s="88"/>
      <c r="Z31" s="88"/>
    </row>
    <row r="32" spans="1:26" ht="15" customHeight="1" x14ac:dyDescent="0.25">
      <c r="A32" s="81"/>
      <c r="B32" s="82"/>
      <c r="C32" s="82"/>
      <c r="D32" s="81"/>
      <c r="E32" s="65"/>
      <c r="F32" s="81"/>
      <c r="G32" s="81"/>
      <c r="H32" s="81"/>
      <c r="I32" s="81"/>
      <c r="J32" s="81"/>
      <c r="K32" s="81"/>
      <c r="L32" s="81"/>
      <c r="M32" s="81"/>
      <c r="N32" s="81"/>
      <c r="O32" s="81"/>
      <c r="P32" s="65"/>
      <c r="Q32" s="88"/>
      <c r="R32" s="88"/>
      <c r="S32" s="88"/>
      <c r="T32" s="88"/>
      <c r="U32" s="88"/>
      <c r="V32" s="88"/>
      <c r="W32" s="88"/>
      <c r="X32" s="88"/>
      <c r="Y32" s="88"/>
      <c r="Z32" s="88"/>
    </row>
    <row r="33" spans="1:49" ht="15" customHeight="1" x14ac:dyDescent="0.25">
      <c r="A33" s="81"/>
      <c r="B33" s="82"/>
      <c r="C33" s="82"/>
      <c r="D33" s="81"/>
      <c r="E33" s="65"/>
      <c r="F33" s="81"/>
      <c r="G33" s="81"/>
      <c r="H33" s="81"/>
      <c r="I33" s="81"/>
      <c r="J33" s="81"/>
      <c r="K33" s="81"/>
      <c r="L33" s="81"/>
      <c r="M33" s="81"/>
      <c r="N33" s="81"/>
      <c r="O33" s="81"/>
      <c r="P33" s="65"/>
      <c r="Q33" s="88"/>
      <c r="R33" s="88"/>
      <c r="S33" s="88"/>
      <c r="T33" s="88"/>
      <c r="U33" s="88"/>
      <c r="V33" s="88"/>
      <c r="W33" s="88"/>
      <c r="X33" s="88"/>
      <c r="Y33" s="88"/>
      <c r="Z33" s="88"/>
    </row>
    <row r="34" spans="1:49" ht="15" customHeight="1" x14ac:dyDescent="0.25">
      <c r="A34" s="81"/>
      <c r="B34" s="82"/>
      <c r="C34" s="82"/>
      <c r="D34" s="81"/>
      <c r="E34" s="65"/>
      <c r="F34" s="81"/>
      <c r="G34" s="81"/>
      <c r="H34" s="81"/>
      <c r="I34" s="81"/>
      <c r="J34" s="81"/>
      <c r="K34" s="81"/>
      <c r="L34" s="81"/>
      <c r="M34" s="81"/>
      <c r="N34" s="81"/>
      <c r="O34" s="81"/>
      <c r="P34" s="65"/>
      <c r="Q34" s="88"/>
      <c r="R34" s="88"/>
      <c r="S34" s="88"/>
      <c r="T34" s="88"/>
      <c r="U34" s="88"/>
      <c r="V34" s="88"/>
      <c r="W34" s="88"/>
      <c r="X34" s="88"/>
      <c r="Y34" s="88"/>
      <c r="Z34" s="88"/>
    </row>
    <row r="35" spans="1:49" ht="15" customHeight="1" x14ac:dyDescent="0.25">
      <c r="A35" s="81"/>
      <c r="B35" s="82"/>
      <c r="C35" s="82"/>
      <c r="D35" s="81"/>
      <c r="E35" s="65"/>
      <c r="F35" s="81"/>
      <c r="G35" s="81"/>
      <c r="H35" s="81"/>
      <c r="I35" s="81"/>
      <c r="J35" s="81"/>
      <c r="K35" s="81"/>
      <c r="L35" s="81"/>
      <c r="M35" s="81"/>
      <c r="N35" s="81"/>
      <c r="O35" s="81"/>
      <c r="P35" s="65"/>
      <c r="Q35" s="88"/>
      <c r="R35" s="88"/>
      <c r="S35" s="88"/>
      <c r="T35" s="88"/>
      <c r="U35" s="88"/>
      <c r="V35" s="88"/>
      <c r="W35" s="88"/>
      <c r="X35" s="88"/>
      <c r="Y35" s="88"/>
      <c r="Z35" s="88"/>
    </row>
    <row r="36" spans="1:49" ht="15" customHeight="1" x14ac:dyDescent="0.25">
      <c r="A36" s="81"/>
      <c r="B36" s="82"/>
      <c r="C36" s="82"/>
      <c r="D36" s="81"/>
      <c r="E36" s="65"/>
      <c r="F36" s="81"/>
      <c r="G36" s="81"/>
      <c r="H36" s="81"/>
      <c r="I36" s="81"/>
      <c r="J36" s="81"/>
      <c r="K36" s="81"/>
      <c r="L36" s="81"/>
      <c r="M36" s="81"/>
      <c r="N36" s="81"/>
      <c r="O36" s="81"/>
      <c r="P36" s="65"/>
      <c r="Q36" s="88"/>
      <c r="R36" s="88"/>
      <c r="S36" s="88"/>
      <c r="T36" s="88"/>
      <c r="U36" s="88"/>
      <c r="V36" s="88"/>
      <c r="W36" s="88"/>
      <c r="X36" s="88"/>
      <c r="Y36" s="88"/>
      <c r="Z36" s="88"/>
    </row>
    <row r="37" spans="1:49" ht="15" customHeight="1" x14ac:dyDescent="0.25">
      <c r="A37" s="81"/>
      <c r="B37" s="82"/>
      <c r="C37" s="82"/>
      <c r="D37" s="81"/>
      <c r="E37" s="65"/>
      <c r="F37" s="81"/>
      <c r="G37" s="81"/>
      <c r="H37" s="81"/>
      <c r="I37" s="81"/>
      <c r="J37" s="81"/>
      <c r="K37" s="81"/>
      <c r="L37" s="81"/>
      <c r="M37" s="81"/>
      <c r="N37" s="81"/>
      <c r="O37" s="81"/>
      <c r="P37" s="65"/>
      <c r="Q37" s="88"/>
      <c r="R37" s="88"/>
      <c r="S37" s="88"/>
      <c r="T37" s="88"/>
      <c r="U37" s="88"/>
      <c r="V37" s="88"/>
      <c r="W37" s="88"/>
      <c r="X37" s="88"/>
      <c r="Y37" s="88"/>
      <c r="Z37" s="88"/>
    </row>
    <row r="38" spans="1:49" ht="15" customHeight="1" x14ac:dyDescent="0.25">
      <c r="A38" s="81"/>
      <c r="B38" s="82"/>
      <c r="C38" s="82"/>
      <c r="D38" s="81"/>
      <c r="E38" s="65"/>
      <c r="F38" s="81"/>
      <c r="G38" s="81"/>
      <c r="H38" s="81"/>
      <c r="I38" s="81"/>
      <c r="J38" s="81"/>
      <c r="K38" s="81"/>
      <c r="L38" s="81"/>
      <c r="M38" s="81"/>
      <c r="N38" s="81"/>
      <c r="O38" s="81"/>
      <c r="P38" s="65"/>
      <c r="Q38" s="88"/>
      <c r="R38" s="88"/>
      <c r="S38" s="88"/>
      <c r="T38" s="88"/>
      <c r="U38" s="88"/>
      <c r="V38" s="88"/>
      <c r="W38" s="88"/>
      <c r="X38" s="88"/>
      <c r="Y38" s="88"/>
      <c r="Z38" s="88"/>
    </row>
    <row r="39" spans="1:49" ht="15" customHeight="1" x14ac:dyDescent="0.25">
      <c r="A39" s="81"/>
      <c r="B39" s="82"/>
      <c r="C39" s="82"/>
      <c r="D39" s="81"/>
      <c r="E39" s="65"/>
      <c r="F39" s="81"/>
      <c r="G39" s="81"/>
      <c r="H39" s="81"/>
      <c r="I39" s="81"/>
      <c r="J39" s="81"/>
      <c r="K39" s="81"/>
      <c r="L39" s="81"/>
      <c r="M39" s="81"/>
      <c r="N39" s="81"/>
      <c r="O39" s="81"/>
      <c r="P39" s="65"/>
      <c r="Q39" s="88"/>
      <c r="R39" s="88"/>
      <c r="S39" s="88"/>
      <c r="T39" s="88"/>
      <c r="U39" s="88"/>
      <c r="V39" s="88"/>
      <c r="W39" s="88"/>
      <c r="X39" s="88"/>
      <c r="Y39" s="88"/>
      <c r="Z39" s="88"/>
    </row>
    <row r="40" spans="1:49" ht="15" customHeight="1" x14ac:dyDescent="0.25">
      <c r="A40" s="81"/>
      <c r="B40" s="82"/>
      <c r="C40" s="82"/>
      <c r="D40" s="81"/>
      <c r="E40" s="65"/>
      <c r="F40" s="81"/>
      <c r="G40" s="81"/>
      <c r="H40" s="81"/>
      <c r="I40" s="81"/>
      <c r="J40" s="81"/>
      <c r="K40" s="81"/>
      <c r="L40" s="81"/>
      <c r="M40" s="81"/>
      <c r="N40" s="81"/>
      <c r="O40" s="81"/>
      <c r="P40" s="65"/>
      <c r="Q40" s="88"/>
      <c r="R40" s="88"/>
      <c r="S40" s="88"/>
      <c r="T40" s="88"/>
      <c r="U40" s="88"/>
      <c r="V40" s="88"/>
      <c r="W40" s="88"/>
      <c r="X40" s="88"/>
      <c r="Y40" s="88"/>
      <c r="Z40" s="88"/>
    </row>
    <row r="41" spans="1:49" ht="15" customHeight="1" x14ac:dyDescent="0.25">
      <c r="A41" s="81"/>
      <c r="B41" s="82"/>
      <c r="C41" s="82"/>
      <c r="D41" s="81"/>
      <c r="E41" s="65"/>
      <c r="F41" s="81"/>
      <c r="G41" s="81"/>
      <c r="H41" s="81"/>
      <c r="I41" s="81"/>
      <c r="J41" s="81"/>
      <c r="K41" s="81"/>
      <c r="L41" s="81"/>
      <c r="M41" s="81"/>
      <c r="N41" s="81"/>
      <c r="O41" s="81"/>
      <c r="P41" s="65"/>
      <c r="Q41" s="88"/>
      <c r="R41" s="88"/>
      <c r="S41" s="88"/>
      <c r="T41" s="88"/>
      <c r="U41" s="88"/>
      <c r="V41" s="88"/>
      <c r="W41" s="88"/>
      <c r="X41" s="88"/>
      <c r="Y41" s="88"/>
      <c r="Z41" s="88"/>
    </row>
    <row r="42" spans="1:49" ht="15" customHeight="1" x14ac:dyDescent="0.25">
      <c r="A42" s="81"/>
      <c r="B42" s="82"/>
      <c r="C42" s="82"/>
      <c r="D42" s="81"/>
      <c r="E42" s="65"/>
      <c r="F42" s="81"/>
      <c r="G42" s="81"/>
      <c r="H42" s="81"/>
      <c r="I42" s="81"/>
      <c r="J42" s="81"/>
      <c r="K42" s="81"/>
      <c r="L42" s="81"/>
      <c r="M42" s="81"/>
      <c r="N42" s="81"/>
      <c r="O42" s="81"/>
      <c r="P42" s="65"/>
      <c r="Q42" s="88"/>
      <c r="R42" s="88"/>
      <c r="S42" s="88"/>
      <c r="T42" s="88"/>
      <c r="U42" s="88"/>
      <c r="V42" s="88"/>
      <c r="W42" s="88"/>
      <c r="X42" s="88"/>
      <c r="Y42" s="88"/>
      <c r="Z42" s="88"/>
    </row>
    <row r="44" spans="1:49" ht="15" customHeight="1" x14ac:dyDescent="0.25">
      <c r="A44" s="44" t="s">
        <v>1821</v>
      </c>
      <c r="B44" s="43"/>
      <c r="C44" s="43"/>
      <c r="D44" s="43"/>
      <c r="E44" s="43"/>
      <c r="F44" s="43"/>
      <c r="G44" s="43"/>
      <c r="H44" s="43"/>
      <c r="I44" s="43"/>
      <c r="J44" s="43"/>
      <c r="K44" s="43"/>
      <c r="L44" s="43"/>
      <c r="M44" s="43"/>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row>
    <row r="45" spans="1:49" ht="15" customHeight="1" x14ac:dyDescent="0.25">
      <c r="A45" s="139" t="s">
        <v>1773</v>
      </c>
      <c r="B45" s="139" t="s">
        <v>1774</v>
      </c>
      <c r="C45" s="139" t="s">
        <v>1775</v>
      </c>
      <c r="D45" s="139" t="s">
        <v>1822</v>
      </c>
      <c r="E45" s="139"/>
      <c r="F45" s="139"/>
      <c r="G45" s="139" t="s">
        <v>1823</v>
      </c>
      <c r="H45" s="139"/>
      <c r="I45" s="139"/>
      <c r="J45" s="89"/>
      <c r="K45" s="139" t="s">
        <v>1824</v>
      </c>
      <c r="L45" s="139"/>
      <c r="M45" s="139"/>
      <c r="N45" s="139"/>
      <c r="O45" s="139" t="s">
        <v>1825</v>
      </c>
      <c r="P45" s="139"/>
      <c r="Q45" s="139"/>
      <c r="R45" s="139"/>
      <c r="S45" s="139"/>
      <c r="T45" s="139"/>
      <c r="U45" s="139"/>
      <c r="V45" s="139"/>
      <c r="W45" s="139"/>
      <c r="X45" s="139"/>
      <c r="Y45" s="139"/>
      <c r="Z45" s="139"/>
      <c r="AA45" s="139"/>
      <c r="AB45" s="139"/>
      <c r="AC45" s="139"/>
      <c r="AD45" s="139"/>
      <c r="AE45" s="89"/>
      <c r="AF45" s="139" t="s">
        <v>1826</v>
      </c>
      <c r="AG45" s="139"/>
      <c r="AH45" s="139"/>
      <c r="AI45" s="139"/>
      <c r="AJ45" s="139"/>
      <c r="AK45" s="139"/>
      <c r="AL45" s="139"/>
      <c r="AM45" s="139"/>
      <c r="AN45" s="139"/>
      <c r="AO45" s="139"/>
      <c r="AP45" s="139"/>
      <c r="AQ45" s="139"/>
      <c r="AR45" s="139"/>
      <c r="AS45" s="139"/>
      <c r="AT45" s="139"/>
      <c r="AU45" s="139"/>
      <c r="AV45" s="139"/>
      <c r="AW45" s="139"/>
    </row>
    <row r="46" spans="1:49" ht="15" customHeight="1" x14ac:dyDescent="0.25">
      <c r="A46" s="139"/>
      <c r="B46" s="139"/>
      <c r="C46" s="139"/>
      <c r="D46" s="139"/>
      <c r="E46" s="139"/>
      <c r="F46" s="139"/>
      <c r="G46" s="139"/>
      <c r="H46" s="139"/>
      <c r="I46" s="139"/>
      <c r="J46" s="89"/>
      <c r="K46" s="139"/>
      <c r="L46" s="139"/>
      <c r="M46" s="139"/>
      <c r="N46" s="139"/>
      <c r="O46" s="139" t="s">
        <v>1827</v>
      </c>
      <c r="P46" s="139"/>
      <c r="Q46" s="139"/>
      <c r="R46" s="139" t="s">
        <v>1828</v>
      </c>
      <c r="S46" s="139"/>
      <c r="T46" s="139"/>
      <c r="U46" s="139"/>
      <c r="V46" s="139" t="s">
        <v>1829</v>
      </c>
      <c r="W46" s="139"/>
      <c r="X46" s="139"/>
      <c r="Y46" s="139"/>
      <c r="Z46" s="139" t="s">
        <v>1830</v>
      </c>
      <c r="AA46" s="139"/>
      <c r="AB46" s="139"/>
      <c r="AC46" s="139"/>
      <c r="AD46" s="139"/>
      <c r="AE46" s="89"/>
      <c r="AF46" s="139" t="s">
        <v>1827</v>
      </c>
      <c r="AG46" s="139"/>
      <c r="AH46" s="139"/>
      <c r="AI46" s="139" t="s">
        <v>1831</v>
      </c>
      <c r="AJ46" s="139"/>
      <c r="AK46" s="139"/>
      <c r="AL46" s="139" t="s">
        <v>1832</v>
      </c>
      <c r="AM46" s="139"/>
      <c r="AN46" s="139"/>
      <c r="AO46" s="139"/>
      <c r="AP46" s="139" t="s">
        <v>1828</v>
      </c>
      <c r="AQ46" s="139"/>
      <c r="AR46" s="139"/>
      <c r="AS46" s="139"/>
      <c r="AT46" s="139" t="s">
        <v>1833</v>
      </c>
      <c r="AU46" s="139"/>
      <c r="AV46" s="139"/>
      <c r="AW46" s="139"/>
    </row>
    <row r="47" spans="1:49" ht="15" customHeight="1" x14ac:dyDescent="0.25">
      <c r="A47" s="147"/>
      <c r="B47" s="147"/>
      <c r="C47" s="147"/>
      <c r="D47" s="79" t="s">
        <v>1834</v>
      </c>
      <c r="E47" s="79" t="s">
        <v>1835</v>
      </c>
      <c r="F47" s="79" t="s">
        <v>1836</v>
      </c>
      <c r="G47" s="79" t="s">
        <v>1837</v>
      </c>
      <c r="H47" s="79" t="s">
        <v>1838</v>
      </c>
      <c r="I47" s="79" t="s">
        <v>1839</v>
      </c>
      <c r="J47" s="90"/>
      <c r="K47" s="79" t="s">
        <v>1840</v>
      </c>
      <c r="L47" s="79" t="s">
        <v>1841</v>
      </c>
      <c r="M47" s="79" t="s">
        <v>1842</v>
      </c>
      <c r="N47" s="79" t="s">
        <v>1843</v>
      </c>
      <c r="O47" s="79" t="s">
        <v>1844</v>
      </c>
      <c r="P47" s="79" t="s">
        <v>1845</v>
      </c>
      <c r="Q47" s="79" t="s">
        <v>1846</v>
      </c>
      <c r="R47" s="79" t="s">
        <v>1847</v>
      </c>
      <c r="S47" s="79" t="s">
        <v>1848</v>
      </c>
      <c r="T47" s="79" t="s">
        <v>1849</v>
      </c>
      <c r="U47" s="79" t="s">
        <v>1850</v>
      </c>
      <c r="V47" s="79" t="s">
        <v>1851</v>
      </c>
      <c r="W47" s="79" t="s">
        <v>1852</v>
      </c>
      <c r="X47" s="79" t="s">
        <v>1853</v>
      </c>
      <c r="Y47" s="79" t="s">
        <v>1854</v>
      </c>
      <c r="Z47" s="79" t="s">
        <v>1855</v>
      </c>
      <c r="AA47" s="79" t="s">
        <v>1856</v>
      </c>
      <c r="AB47" s="79" t="s">
        <v>1857</v>
      </c>
      <c r="AC47" s="79" t="s">
        <v>1801</v>
      </c>
      <c r="AD47" s="79" t="s">
        <v>1858</v>
      </c>
      <c r="AE47" s="90"/>
      <c r="AF47" s="79" t="s">
        <v>1844</v>
      </c>
      <c r="AG47" s="79" t="s">
        <v>1845</v>
      </c>
      <c r="AH47" s="79" t="s">
        <v>1846</v>
      </c>
      <c r="AI47" s="79" t="s">
        <v>1859</v>
      </c>
      <c r="AJ47" s="79" t="s">
        <v>1860</v>
      </c>
      <c r="AK47" s="79" t="s">
        <v>1861</v>
      </c>
      <c r="AL47" s="79" t="s">
        <v>1862</v>
      </c>
      <c r="AM47" s="79" t="s">
        <v>1863</v>
      </c>
      <c r="AN47" s="79" t="s">
        <v>1864</v>
      </c>
      <c r="AO47" s="79" t="s">
        <v>1865</v>
      </c>
      <c r="AP47" s="79" t="s">
        <v>1866</v>
      </c>
      <c r="AQ47" s="79" t="s">
        <v>1867</v>
      </c>
      <c r="AR47" s="79" t="s">
        <v>1868</v>
      </c>
      <c r="AS47" s="79" t="s">
        <v>1869</v>
      </c>
      <c r="AT47" s="79" t="s">
        <v>1870</v>
      </c>
      <c r="AU47" s="79" t="s">
        <v>1871</v>
      </c>
      <c r="AV47" s="79" t="s">
        <v>1872</v>
      </c>
      <c r="AW47" s="79" t="s">
        <v>1873</v>
      </c>
    </row>
    <row r="48" spans="1:49" ht="15" customHeight="1" x14ac:dyDescent="0.25">
      <c r="A48" s="148"/>
      <c r="B48" s="148"/>
      <c r="C48" s="148"/>
      <c r="D48" s="68" t="s">
        <v>1874</v>
      </c>
      <c r="E48" s="68" t="s">
        <v>1875</v>
      </c>
      <c r="F48" s="68" t="s">
        <v>1876</v>
      </c>
      <c r="G48" s="68" t="s">
        <v>1874</v>
      </c>
      <c r="H48" s="68" t="s">
        <v>1875</v>
      </c>
      <c r="I48" s="68" t="s">
        <v>1876</v>
      </c>
      <c r="J48" s="60"/>
      <c r="K48" s="68" t="s">
        <v>1887</v>
      </c>
      <c r="L48" s="68" t="s">
        <v>1888</v>
      </c>
      <c r="M48" s="68" t="s">
        <v>1889</v>
      </c>
      <c r="N48" s="68" t="s">
        <v>1890</v>
      </c>
      <c r="O48" s="68" t="s">
        <v>1903</v>
      </c>
      <c r="P48" s="68" t="s">
        <v>1904</v>
      </c>
      <c r="Q48" s="68" t="s">
        <v>1905</v>
      </c>
      <c r="R48" s="68" t="s">
        <v>1891</v>
      </c>
      <c r="S48" s="68" t="s">
        <v>1892</v>
      </c>
      <c r="T48" s="68" t="s">
        <v>1893</v>
      </c>
      <c r="U48" s="68" t="s">
        <v>1894</v>
      </c>
      <c r="V48" s="68" t="s">
        <v>1895</v>
      </c>
      <c r="W48" s="68" t="s">
        <v>1896</v>
      </c>
      <c r="X48" s="68" t="s">
        <v>1897</v>
      </c>
      <c r="Y48" s="68" t="s">
        <v>1898</v>
      </c>
      <c r="Z48" s="68" t="s">
        <v>1877</v>
      </c>
      <c r="AA48" s="68" t="s">
        <v>1878</v>
      </c>
      <c r="AB48" s="68" t="s">
        <v>1879</v>
      </c>
      <c r="AC48" s="68" t="s">
        <v>1880</v>
      </c>
      <c r="AD48" s="68" t="s">
        <v>1881</v>
      </c>
      <c r="AE48" s="60"/>
      <c r="AF48" s="68" t="s">
        <v>1903</v>
      </c>
      <c r="AG48" s="68" t="s">
        <v>1904</v>
      </c>
      <c r="AH48" s="68" t="s">
        <v>1905</v>
      </c>
      <c r="AI48" s="68" t="s">
        <v>1882</v>
      </c>
      <c r="AJ48" s="68" t="s">
        <v>312</v>
      </c>
      <c r="AK48" s="68" t="s">
        <v>1883</v>
      </c>
      <c r="AL48" s="68" t="s">
        <v>1899</v>
      </c>
      <c r="AM48" s="68" t="s">
        <v>1900</v>
      </c>
      <c r="AN48" s="68" t="s">
        <v>1901</v>
      </c>
      <c r="AO48" s="68" t="s">
        <v>1902</v>
      </c>
      <c r="AP48" s="68" t="s">
        <v>1891</v>
      </c>
      <c r="AQ48" s="68" t="s">
        <v>1892</v>
      </c>
      <c r="AR48" s="68" t="s">
        <v>1893</v>
      </c>
      <c r="AS48" s="68" t="s">
        <v>1894</v>
      </c>
      <c r="AT48" s="68" t="s">
        <v>1877</v>
      </c>
      <c r="AU48" s="68" t="s">
        <v>1878</v>
      </c>
      <c r="AV48" s="68" t="s">
        <v>1884</v>
      </c>
      <c r="AW48" s="68" t="s">
        <v>1881</v>
      </c>
    </row>
    <row r="49" spans="1:49" ht="15" customHeight="1" x14ac:dyDescent="0.25">
      <c r="A49" s="93">
        <v>1</v>
      </c>
      <c r="B49" s="94"/>
      <c r="C49" s="97" t="s">
        <v>1022</v>
      </c>
      <c r="D49" s="91">
        <v>100</v>
      </c>
      <c r="E49" s="91">
        <v>21.979347772207557</v>
      </c>
      <c r="F49" s="91">
        <v>7.1190958956222374</v>
      </c>
      <c r="G49" s="91">
        <v>100</v>
      </c>
      <c r="H49" s="91">
        <v>21.840166406277831</v>
      </c>
      <c r="I49" s="91">
        <v>5.0932337915340193</v>
      </c>
      <c r="J49" s="92"/>
      <c r="K49" s="95">
        <v>-3.5000000000000001E-3</v>
      </c>
      <c r="L49" s="95"/>
      <c r="M49" s="95">
        <v>-2.5000000000000001E-2</v>
      </c>
      <c r="N49" s="95">
        <v>2.5000000000000001E-2</v>
      </c>
      <c r="O49" s="95">
        <v>-1.0267679074059987E-4</v>
      </c>
      <c r="P49" s="96">
        <v>1.7877586000752093E-6</v>
      </c>
      <c r="Q49" s="96">
        <v>6.5822268427572216E-7</v>
      </c>
      <c r="R49" s="95">
        <v>-6.5302257971955942E-4</v>
      </c>
      <c r="S49" s="95"/>
      <c r="T49" s="95">
        <v>-5.0129922320024342E-4</v>
      </c>
      <c r="U49" s="95">
        <v>3.1569232224731538E-4</v>
      </c>
      <c r="V49" s="91">
        <v>-10.627182222863397</v>
      </c>
      <c r="W49" s="91"/>
      <c r="X49" s="91">
        <v>-100.25984464004867</v>
      </c>
      <c r="Y49" s="91">
        <v>63.138464449463079</v>
      </c>
      <c r="Z49" s="91">
        <v>0.64196216227743252</v>
      </c>
      <c r="AA49" s="91">
        <v>0.37487733539156443</v>
      </c>
      <c r="AB49" s="93" t="s">
        <v>1885</v>
      </c>
      <c r="AC49" s="91">
        <v>5.3596921587352693</v>
      </c>
      <c r="AD49" s="97" t="s">
        <v>1022</v>
      </c>
      <c r="AE49" s="92"/>
      <c r="AF49" s="95">
        <v>-2.1540391431371011E-4</v>
      </c>
      <c r="AG49" s="96">
        <v>1.131329716605484E-5</v>
      </c>
      <c r="AH49" s="96">
        <v>3.2849076592199381E-6</v>
      </c>
      <c r="AI49" s="93" t="s">
        <v>1886</v>
      </c>
      <c r="AJ49" s="93" t="s">
        <v>317</v>
      </c>
      <c r="AK49" s="93" t="s">
        <v>603</v>
      </c>
      <c r="AL49" s="91">
        <v>3.0704283459967852</v>
      </c>
      <c r="AM49" s="91">
        <v>99.999995460628242</v>
      </c>
      <c r="AN49" s="91">
        <v>67.058666181914802</v>
      </c>
      <c r="AO49" s="91">
        <v>15.638408691095581</v>
      </c>
      <c r="AP49" s="95">
        <v>-3.5000000000005352E-3</v>
      </c>
      <c r="AQ49" s="95"/>
      <c r="AR49" s="95">
        <v>-2.7069432852450349E-3</v>
      </c>
      <c r="AS49" s="95">
        <v>2.3746826863942131E-3</v>
      </c>
      <c r="AT49" s="91">
        <v>0.61958937859480756</v>
      </c>
      <c r="AU49" s="91">
        <v>0.32807940019356135</v>
      </c>
      <c r="AV49" s="91">
        <v>3.0704283459967852</v>
      </c>
      <c r="AW49" s="97" t="s">
        <v>1022</v>
      </c>
    </row>
    <row r="50" spans="1:49" ht="15" customHeight="1" x14ac:dyDescent="0.25">
      <c r="A50" s="93"/>
      <c r="B50" s="94"/>
      <c r="C50" s="93"/>
      <c r="D50" s="91"/>
      <c r="E50" s="91"/>
      <c r="F50" s="91"/>
      <c r="G50" s="91"/>
      <c r="H50" s="91"/>
      <c r="I50" s="91"/>
      <c r="J50" s="92"/>
      <c r="K50" s="95"/>
      <c r="L50" s="95"/>
      <c r="M50" s="95"/>
      <c r="N50" s="95"/>
      <c r="O50" s="95"/>
      <c r="P50" s="96"/>
      <c r="Q50" s="96"/>
      <c r="R50" s="95"/>
      <c r="S50" s="95"/>
      <c r="T50" s="95"/>
      <c r="U50" s="95"/>
      <c r="V50" s="91"/>
      <c r="W50" s="91"/>
      <c r="X50" s="91"/>
      <c r="Y50" s="91"/>
      <c r="Z50" s="91"/>
      <c r="AA50" s="91"/>
      <c r="AB50" s="93"/>
      <c r="AC50" s="91"/>
      <c r="AD50" s="93"/>
      <c r="AE50" s="92"/>
      <c r="AF50" s="95"/>
      <c r="AG50" s="96"/>
      <c r="AH50" s="96"/>
      <c r="AI50" s="93"/>
      <c r="AJ50" s="93"/>
      <c r="AK50" s="93"/>
      <c r="AL50" s="91"/>
      <c r="AM50" s="91"/>
      <c r="AN50" s="91"/>
      <c r="AO50" s="91"/>
      <c r="AP50" s="95"/>
      <c r="AQ50" s="95"/>
      <c r="AR50" s="95"/>
      <c r="AS50" s="95"/>
      <c r="AT50" s="91"/>
      <c r="AU50" s="91"/>
      <c r="AV50" s="91"/>
      <c r="AW50" s="93"/>
    </row>
    <row r="51" spans="1:49" ht="15" customHeight="1" x14ac:dyDescent="0.25">
      <c r="A51" s="93"/>
      <c r="B51" s="94"/>
      <c r="C51" s="93"/>
      <c r="D51" s="91"/>
      <c r="E51" s="91"/>
      <c r="F51" s="91"/>
      <c r="G51" s="91"/>
      <c r="H51" s="91"/>
      <c r="I51" s="91"/>
      <c r="J51" s="92"/>
      <c r="K51" s="95"/>
      <c r="L51" s="95"/>
      <c r="M51" s="95"/>
      <c r="N51" s="95"/>
      <c r="O51" s="95"/>
      <c r="P51" s="96"/>
      <c r="Q51" s="96"/>
      <c r="R51" s="95"/>
      <c r="S51" s="95"/>
      <c r="T51" s="95"/>
      <c r="U51" s="95"/>
      <c r="V51" s="91"/>
      <c r="W51" s="91"/>
      <c r="X51" s="91"/>
      <c r="Y51" s="91"/>
      <c r="Z51" s="91"/>
      <c r="AA51" s="91"/>
      <c r="AB51" s="93"/>
      <c r="AC51" s="91"/>
      <c r="AD51" s="93"/>
      <c r="AE51" s="92"/>
      <c r="AF51" s="95"/>
      <c r="AG51" s="96"/>
      <c r="AH51" s="96"/>
      <c r="AI51" s="93"/>
      <c r="AJ51" s="93"/>
      <c r="AK51" s="93"/>
      <c r="AL51" s="91"/>
      <c r="AM51" s="91"/>
      <c r="AN51" s="91"/>
      <c r="AO51" s="91"/>
      <c r="AP51" s="95"/>
      <c r="AQ51" s="95"/>
      <c r="AR51" s="95"/>
      <c r="AS51" s="95"/>
      <c r="AT51" s="91"/>
      <c r="AU51" s="91"/>
      <c r="AV51" s="91"/>
      <c r="AW51" s="93"/>
    </row>
    <row r="52" spans="1:49" ht="15" customHeight="1" x14ac:dyDescent="0.25">
      <c r="A52" s="93"/>
      <c r="B52" s="94"/>
      <c r="C52" s="93"/>
      <c r="D52" s="91"/>
      <c r="E52" s="91"/>
      <c r="F52" s="91"/>
      <c r="G52" s="91"/>
      <c r="H52" s="91"/>
      <c r="I52" s="91"/>
      <c r="J52" s="92"/>
      <c r="K52" s="95"/>
      <c r="L52" s="95"/>
      <c r="M52" s="95"/>
      <c r="N52" s="95"/>
      <c r="O52" s="95"/>
      <c r="P52" s="96"/>
      <c r="Q52" s="96"/>
      <c r="R52" s="95"/>
      <c r="S52" s="95"/>
      <c r="T52" s="95"/>
      <c r="U52" s="95"/>
      <c r="V52" s="91"/>
      <c r="W52" s="91"/>
      <c r="X52" s="91"/>
      <c r="Y52" s="91"/>
      <c r="Z52" s="91"/>
      <c r="AA52" s="91"/>
      <c r="AB52" s="93"/>
      <c r="AC52" s="91"/>
      <c r="AD52" s="93"/>
      <c r="AE52" s="92"/>
      <c r="AF52" s="95"/>
      <c r="AG52" s="96"/>
      <c r="AH52" s="96"/>
      <c r="AI52" s="93"/>
      <c r="AJ52" s="93"/>
      <c r="AK52" s="93"/>
      <c r="AL52" s="91"/>
      <c r="AM52" s="91"/>
      <c r="AN52" s="91"/>
      <c r="AO52" s="91"/>
      <c r="AP52" s="95"/>
      <c r="AQ52" s="95"/>
      <c r="AR52" s="95"/>
      <c r="AS52" s="95"/>
      <c r="AT52" s="91"/>
      <c r="AU52" s="91"/>
      <c r="AV52" s="91"/>
      <c r="AW52" s="93"/>
    </row>
    <row r="53" spans="1:49" ht="15" customHeight="1" x14ac:dyDescent="0.25">
      <c r="A53" s="93"/>
      <c r="B53" s="94"/>
      <c r="C53" s="93"/>
      <c r="D53" s="91"/>
      <c r="E53" s="91"/>
      <c r="F53" s="91"/>
      <c r="G53" s="91"/>
      <c r="H53" s="91"/>
      <c r="I53" s="91"/>
      <c r="J53" s="92"/>
      <c r="K53" s="95"/>
      <c r="L53" s="95"/>
      <c r="M53" s="95"/>
      <c r="N53" s="95"/>
      <c r="O53" s="95"/>
      <c r="P53" s="96"/>
      <c r="Q53" s="96"/>
      <c r="R53" s="95"/>
      <c r="S53" s="95"/>
      <c r="T53" s="95"/>
      <c r="U53" s="95"/>
      <c r="V53" s="91"/>
      <c r="W53" s="91"/>
      <c r="X53" s="91"/>
      <c r="Y53" s="91"/>
      <c r="Z53" s="91"/>
      <c r="AA53" s="91"/>
      <c r="AB53" s="93"/>
      <c r="AC53" s="91"/>
      <c r="AD53" s="93"/>
      <c r="AE53" s="92"/>
      <c r="AF53" s="95"/>
      <c r="AG53" s="96"/>
      <c r="AH53" s="96"/>
      <c r="AI53" s="93"/>
      <c r="AJ53" s="93"/>
      <c r="AK53" s="93"/>
      <c r="AL53" s="91"/>
      <c r="AM53" s="91"/>
      <c r="AN53" s="91"/>
      <c r="AO53" s="91"/>
      <c r="AP53" s="95"/>
      <c r="AQ53" s="95"/>
      <c r="AR53" s="95"/>
      <c r="AS53" s="95"/>
      <c r="AT53" s="91"/>
      <c r="AU53" s="91"/>
      <c r="AV53" s="91"/>
      <c r="AW53" s="93"/>
    </row>
    <row r="54" spans="1:49" ht="15" customHeight="1" x14ac:dyDescent="0.25">
      <c r="A54" s="93"/>
      <c r="B54" s="94"/>
      <c r="C54" s="93"/>
      <c r="D54" s="91"/>
      <c r="E54" s="91"/>
      <c r="F54" s="91"/>
      <c r="G54" s="91"/>
      <c r="H54" s="91"/>
      <c r="I54" s="91"/>
      <c r="J54" s="92"/>
      <c r="K54" s="95"/>
      <c r="L54" s="95"/>
      <c r="M54" s="95"/>
      <c r="N54" s="95"/>
      <c r="O54" s="95"/>
      <c r="P54" s="96"/>
      <c r="Q54" s="96"/>
      <c r="R54" s="95"/>
      <c r="S54" s="95"/>
      <c r="T54" s="95"/>
      <c r="U54" s="95"/>
      <c r="V54" s="91"/>
      <c r="W54" s="91"/>
      <c r="X54" s="91"/>
      <c r="Y54" s="91"/>
      <c r="Z54" s="91"/>
      <c r="AA54" s="91"/>
      <c r="AB54" s="93"/>
      <c r="AC54" s="91"/>
      <c r="AD54" s="93"/>
      <c r="AE54" s="92"/>
      <c r="AF54" s="95"/>
      <c r="AG54" s="96"/>
      <c r="AH54" s="96"/>
      <c r="AI54" s="93"/>
      <c r="AJ54" s="93"/>
      <c r="AK54" s="93"/>
      <c r="AL54" s="91"/>
      <c r="AM54" s="91"/>
      <c r="AN54" s="91"/>
      <c r="AO54" s="91"/>
      <c r="AP54" s="95"/>
      <c r="AQ54" s="95"/>
      <c r="AR54" s="95"/>
      <c r="AS54" s="95"/>
      <c r="AT54" s="91"/>
      <c r="AU54" s="91"/>
      <c r="AV54" s="91"/>
      <c r="AW54" s="93"/>
    </row>
    <row r="55" spans="1:49" ht="15" customHeight="1" x14ac:dyDescent="0.25">
      <c r="A55" s="93"/>
      <c r="B55" s="94"/>
      <c r="C55" s="93"/>
      <c r="D55" s="91"/>
      <c r="E55" s="91"/>
      <c r="F55" s="91"/>
      <c r="G55" s="91"/>
      <c r="H55" s="91"/>
      <c r="I55" s="91"/>
      <c r="J55" s="92"/>
      <c r="K55" s="95"/>
      <c r="L55" s="95"/>
      <c r="M55" s="95"/>
      <c r="N55" s="95"/>
      <c r="O55" s="95"/>
      <c r="P55" s="96"/>
      <c r="Q55" s="96"/>
      <c r="R55" s="95"/>
      <c r="S55" s="95"/>
      <c r="T55" s="95"/>
      <c r="U55" s="95"/>
      <c r="V55" s="91"/>
      <c r="W55" s="91"/>
      <c r="X55" s="91"/>
      <c r="Y55" s="91"/>
      <c r="Z55" s="91"/>
      <c r="AA55" s="91"/>
      <c r="AB55" s="93"/>
      <c r="AC55" s="91"/>
      <c r="AD55" s="93"/>
      <c r="AE55" s="92"/>
      <c r="AF55" s="95"/>
      <c r="AG55" s="96"/>
      <c r="AH55" s="96"/>
      <c r="AI55" s="93"/>
      <c r="AJ55" s="93"/>
      <c r="AK55" s="93"/>
      <c r="AL55" s="91"/>
      <c r="AM55" s="91"/>
      <c r="AN55" s="91"/>
      <c r="AO55" s="91"/>
      <c r="AP55" s="95"/>
      <c r="AQ55" s="95"/>
      <c r="AR55" s="95"/>
      <c r="AS55" s="95"/>
      <c r="AT55" s="91"/>
      <c r="AU55" s="91"/>
      <c r="AV55" s="91"/>
      <c r="AW55" s="93"/>
    </row>
    <row r="56" spans="1:49" ht="15" customHeight="1" x14ac:dyDescent="0.25">
      <c r="A56" s="93"/>
      <c r="B56" s="94"/>
      <c r="C56" s="93"/>
      <c r="D56" s="91"/>
      <c r="E56" s="91"/>
      <c r="F56" s="91"/>
      <c r="G56" s="91"/>
      <c r="H56" s="91"/>
      <c r="I56" s="91"/>
      <c r="J56" s="92"/>
      <c r="K56" s="95"/>
      <c r="L56" s="95"/>
      <c r="M56" s="95"/>
      <c r="N56" s="95"/>
      <c r="O56" s="95"/>
      <c r="P56" s="96"/>
      <c r="Q56" s="96"/>
      <c r="R56" s="95"/>
      <c r="S56" s="95"/>
      <c r="T56" s="95"/>
      <c r="U56" s="95"/>
      <c r="V56" s="91"/>
      <c r="W56" s="91"/>
      <c r="X56" s="91"/>
      <c r="Y56" s="91"/>
      <c r="Z56" s="91"/>
      <c r="AA56" s="91"/>
      <c r="AB56" s="93"/>
      <c r="AC56" s="91"/>
      <c r="AD56" s="93"/>
      <c r="AE56" s="92"/>
      <c r="AF56" s="95"/>
      <c r="AG56" s="96"/>
      <c r="AH56" s="96"/>
      <c r="AI56" s="93"/>
      <c r="AJ56" s="93"/>
      <c r="AK56" s="93"/>
      <c r="AL56" s="91"/>
      <c r="AM56" s="91"/>
      <c r="AN56" s="91"/>
      <c r="AO56" s="91"/>
      <c r="AP56" s="95"/>
      <c r="AQ56" s="95"/>
      <c r="AR56" s="95"/>
      <c r="AS56" s="95"/>
      <c r="AT56" s="91"/>
      <c r="AU56" s="91"/>
      <c r="AV56" s="91"/>
      <c r="AW56" s="93"/>
    </row>
    <row r="57" spans="1:49" ht="15" customHeight="1" x14ac:dyDescent="0.25">
      <c r="A57" s="93"/>
      <c r="B57" s="94"/>
      <c r="C57" s="93"/>
      <c r="D57" s="91"/>
      <c r="E57" s="91"/>
      <c r="F57" s="91"/>
      <c r="G57" s="91"/>
      <c r="H57" s="91"/>
      <c r="I57" s="91"/>
      <c r="J57" s="92"/>
      <c r="K57" s="95"/>
      <c r="L57" s="95"/>
      <c r="M57" s="95"/>
      <c r="N57" s="95"/>
      <c r="O57" s="95"/>
      <c r="P57" s="96"/>
      <c r="Q57" s="96"/>
      <c r="R57" s="95"/>
      <c r="S57" s="95"/>
      <c r="T57" s="95"/>
      <c r="U57" s="95"/>
      <c r="V57" s="91"/>
      <c r="W57" s="91"/>
      <c r="X57" s="91"/>
      <c r="Y57" s="91"/>
      <c r="Z57" s="91"/>
      <c r="AA57" s="91"/>
      <c r="AB57" s="93"/>
      <c r="AC57" s="91"/>
      <c r="AD57" s="93"/>
      <c r="AE57" s="92"/>
      <c r="AF57" s="95"/>
      <c r="AG57" s="96"/>
      <c r="AH57" s="96"/>
      <c r="AI57" s="93"/>
      <c r="AJ57" s="93"/>
      <c r="AK57" s="93"/>
      <c r="AL57" s="91"/>
      <c r="AM57" s="91"/>
      <c r="AN57" s="91"/>
      <c r="AO57" s="91"/>
      <c r="AP57" s="95"/>
      <c r="AQ57" s="95"/>
      <c r="AR57" s="95"/>
      <c r="AS57" s="95"/>
      <c r="AT57" s="91"/>
      <c r="AU57" s="91"/>
      <c r="AV57" s="91"/>
      <c r="AW57" s="93"/>
    </row>
    <row r="58" spans="1:49" ht="15" customHeight="1" x14ac:dyDescent="0.25">
      <c r="A58" s="93"/>
      <c r="B58" s="94"/>
      <c r="C58" s="93"/>
      <c r="D58" s="91"/>
      <c r="E58" s="91"/>
      <c r="F58" s="91"/>
      <c r="G58" s="91"/>
      <c r="H58" s="91"/>
      <c r="I58" s="91"/>
      <c r="J58" s="92"/>
      <c r="K58" s="95"/>
      <c r="L58" s="95"/>
      <c r="M58" s="95"/>
      <c r="N58" s="95"/>
      <c r="O58" s="95"/>
      <c r="P58" s="96"/>
      <c r="Q58" s="96"/>
      <c r="R58" s="95"/>
      <c r="S58" s="95"/>
      <c r="T58" s="95"/>
      <c r="U58" s="95"/>
      <c r="V58" s="91"/>
      <c r="W58" s="91"/>
      <c r="X58" s="91"/>
      <c r="Y58" s="91"/>
      <c r="Z58" s="91"/>
      <c r="AA58" s="91"/>
      <c r="AB58" s="93"/>
      <c r="AC58" s="91"/>
      <c r="AD58" s="93"/>
      <c r="AE58" s="92"/>
      <c r="AF58" s="95"/>
      <c r="AG58" s="96"/>
      <c r="AH58" s="96"/>
      <c r="AI58" s="93"/>
      <c r="AJ58" s="93"/>
      <c r="AK58" s="93"/>
      <c r="AL58" s="91"/>
      <c r="AM58" s="91"/>
      <c r="AN58" s="91"/>
      <c r="AO58" s="91"/>
      <c r="AP58" s="95"/>
      <c r="AQ58" s="95"/>
      <c r="AR58" s="95"/>
      <c r="AS58" s="95"/>
      <c r="AT58" s="91"/>
      <c r="AU58" s="91"/>
      <c r="AV58" s="91"/>
      <c r="AW58" s="93"/>
    </row>
    <row r="59" spans="1:49" ht="15" customHeight="1" x14ac:dyDescent="0.25">
      <c r="A59" s="93"/>
      <c r="B59" s="94"/>
      <c r="C59" s="93"/>
      <c r="D59" s="91"/>
      <c r="E59" s="91"/>
      <c r="F59" s="91"/>
      <c r="G59" s="91"/>
      <c r="H59" s="91"/>
      <c r="I59" s="91"/>
      <c r="J59" s="92"/>
      <c r="K59" s="95"/>
      <c r="L59" s="95"/>
      <c r="M59" s="95"/>
      <c r="N59" s="95"/>
      <c r="O59" s="95"/>
      <c r="P59" s="96"/>
      <c r="Q59" s="96"/>
      <c r="R59" s="95"/>
      <c r="S59" s="95"/>
      <c r="T59" s="95"/>
      <c r="U59" s="95"/>
      <c r="V59" s="91"/>
      <c r="W59" s="91"/>
      <c r="X59" s="91"/>
      <c r="Y59" s="91"/>
      <c r="Z59" s="91"/>
      <c r="AA59" s="91"/>
      <c r="AB59" s="93"/>
      <c r="AC59" s="91"/>
      <c r="AD59" s="93"/>
      <c r="AE59" s="92"/>
      <c r="AF59" s="95"/>
      <c r="AG59" s="96"/>
      <c r="AH59" s="96"/>
      <c r="AI59" s="93"/>
      <c r="AJ59" s="93"/>
      <c r="AK59" s="93"/>
      <c r="AL59" s="91"/>
      <c r="AM59" s="91"/>
      <c r="AN59" s="91"/>
      <c r="AO59" s="91"/>
      <c r="AP59" s="95"/>
      <c r="AQ59" s="95"/>
      <c r="AR59" s="95"/>
      <c r="AS59" s="95"/>
      <c r="AT59" s="91"/>
      <c r="AU59" s="91"/>
      <c r="AV59" s="91"/>
      <c r="AW59" s="93"/>
    </row>
    <row r="60" spans="1:49" ht="15" customHeight="1" x14ac:dyDescent="0.25">
      <c r="A60" s="93"/>
      <c r="B60" s="94"/>
      <c r="C60" s="93"/>
      <c r="D60" s="91"/>
      <c r="E60" s="91"/>
      <c r="F60" s="91"/>
      <c r="G60" s="91"/>
      <c r="H60" s="91"/>
      <c r="I60" s="91"/>
      <c r="J60" s="92"/>
      <c r="K60" s="95"/>
      <c r="L60" s="95"/>
      <c r="M60" s="95"/>
      <c r="N60" s="95"/>
      <c r="O60" s="95"/>
      <c r="P60" s="96"/>
      <c r="Q60" s="96"/>
      <c r="R60" s="95"/>
      <c r="S60" s="95"/>
      <c r="T60" s="95"/>
      <c r="U60" s="95"/>
      <c r="V60" s="91"/>
      <c r="W60" s="91"/>
      <c r="X60" s="91"/>
      <c r="Y60" s="91"/>
      <c r="Z60" s="91"/>
      <c r="AA60" s="91"/>
      <c r="AB60" s="93"/>
      <c r="AC60" s="91"/>
      <c r="AD60" s="93"/>
      <c r="AE60" s="92"/>
      <c r="AF60" s="95"/>
      <c r="AG60" s="96"/>
      <c r="AH60" s="96"/>
      <c r="AI60" s="93"/>
      <c r="AJ60" s="93"/>
      <c r="AK60" s="93"/>
      <c r="AL60" s="91"/>
      <c r="AM60" s="91"/>
      <c r="AN60" s="91"/>
      <c r="AO60" s="91"/>
      <c r="AP60" s="95"/>
      <c r="AQ60" s="95"/>
      <c r="AR60" s="95"/>
      <c r="AS60" s="95"/>
      <c r="AT60" s="91"/>
      <c r="AU60" s="91"/>
      <c r="AV60" s="91"/>
      <c r="AW60" s="93"/>
    </row>
    <row r="61" spans="1:49" ht="15" customHeight="1" x14ac:dyDescent="0.25">
      <c r="A61" s="93"/>
      <c r="B61" s="94"/>
      <c r="C61" s="93"/>
      <c r="D61" s="91"/>
      <c r="E61" s="91"/>
      <c r="F61" s="91"/>
      <c r="G61" s="91"/>
      <c r="H61" s="91"/>
      <c r="I61" s="91"/>
      <c r="J61" s="92"/>
      <c r="K61" s="95"/>
      <c r="L61" s="95"/>
      <c r="M61" s="95"/>
      <c r="N61" s="95"/>
      <c r="O61" s="95"/>
      <c r="P61" s="96"/>
      <c r="Q61" s="96"/>
      <c r="R61" s="95"/>
      <c r="S61" s="95"/>
      <c r="T61" s="95"/>
      <c r="U61" s="95"/>
      <c r="V61" s="91"/>
      <c r="W61" s="91"/>
      <c r="X61" s="91"/>
      <c r="Y61" s="91"/>
      <c r="Z61" s="91"/>
      <c r="AA61" s="91"/>
      <c r="AB61" s="93"/>
      <c r="AC61" s="91"/>
      <c r="AD61" s="93"/>
      <c r="AE61" s="92"/>
      <c r="AF61" s="95"/>
      <c r="AG61" s="96"/>
      <c r="AH61" s="96"/>
      <c r="AI61" s="93"/>
      <c r="AJ61" s="93"/>
      <c r="AK61" s="93"/>
      <c r="AL61" s="91"/>
      <c r="AM61" s="91"/>
      <c r="AN61" s="91"/>
      <c r="AO61" s="91"/>
      <c r="AP61" s="95"/>
      <c r="AQ61" s="95"/>
      <c r="AR61" s="95"/>
      <c r="AS61" s="95"/>
      <c r="AT61" s="91"/>
      <c r="AU61" s="91"/>
      <c r="AV61" s="91"/>
      <c r="AW61" s="93"/>
    </row>
    <row r="62" spans="1:49" ht="15" customHeight="1" x14ac:dyDescent="0.25">
      <c r="A62" s="93"/>
      <c r="B62" s="94"/>
      <c r="C62" s="93"/>
      <c r="D62" s="91"/>
      <c r="E62" s="91"/>
      <c r="F62" s="91"/>
      <c r="G62" s="91"/>
      <c r="H62" s="91"/>
      <c r="I62" s="91"/>
      <c r="J62" s="92"/>
      <c r="K62" s="95"/>
      <c r="L62" s="95"/>
      <c r="M62" s="95"/>
      <c r="N62" s="95"/>
      <c r="O62" s="95"/>
      <c r="P62" s="96"/>
      <c r="Q62" s="96"/>
      <c r="R62" s="95"/>
      <c r="S62" s="95"/>
      <c r="T62" s="95"/>
      <c r="U62" s="95"/>
      <c r="V62" s="91"/>
      <c r="W62" s="91"/>
      <c r="X62" s="91"/>
      <c r="Y62" s="91"/>
      <c r="Z62" s="91"/>
      <c r="AA62" s="91"/>
      <c r="AB62" s="93"/>
      <c r="AC62" s="91"/>
      <c r="AD62" s="93"/>
      <c r="AE62" s="92"/>
      <c r="AF62" s="95"/>
      <c r="AG62" s="96"/>
      <c r="AH62" s="96"/>
      <c r="AI62" s="93"/>
      <c r="AJ62" s="93"/>
      <c r="AK62" s="93"/>
      <c r="AL62" s="91"/>
      <c r="AM62" s="91"/>
      <c r="AN62" s="91"/>
      <c r="AO62" s="91"/>
      <c r="AP62" s="95"/>
      <c r="AQ62" s="95"/>
      <c r="AR62" s="95"/>
      <c r="AS62" s="95"/>
      <c r="AT62" s="91"/>
      <c r="AU62" s="91"/>
      <c r="AV62" s="91"/>
      <c r="AW62" s="93"/>
    </row>
    <row r="63" spans="1:49" ht="15" customHeight="1" x14ac:dyDescent="0.25">
      <c r="A63" s="93"/>
      <c r="B63" s="94"/>
      <c r="C63" s="93"/>
      <c r="D63" s="91"/>
      <c r="E63" s="91"/>
      <c r="F63" s="91"/>
      <c r="G63" s="91"/>
      <c r="H63" s="91"/>
      <c r="I63" s="91"/>
      <c r="J63" s="92"/>
      <c r="K63" s="95"/>
      <c r="L63" s="95"/>
      <c r="M63" s="95"/>
      <c r="N63" s="95"/>
      <c r="O63" s="95"/>
      <c r="P63" s="96"/>
      <c r="Q63" s="96"/>
      <c r="R63" s="95"/>
      <c r="S63" s="95"/>
      <c r="T63" s="95"/>
      <c r="U63" s="95"/>
      <c r="V63" s="91"/>
      <c r="W63" s="91"/>
      <c r="X63" s="91"/>
      <c r="Y63" s="91"/>
      <c r="Z63" s="91"/>
      <c r="AA63" s="91"/>
      <c r="AB63" s="93"/>
      <c r="AC63" s="91"/>
      <c r="AD63" s="93"/>
      <c r="AE63" s="92"/>
      <c r="AF63" s="95"/>
      <c r="AG63" s="96"/>
      <c r="AH63" s="96"/>
      <c r="AI63" s="93"/>
      <c r="AJ63" s="93"/>
      <c r="AK63" s="93"/>
      <c r="AL63" s="91"/>
      <c r="AM63" s="91"/>
      <c r="AN63" s="91"/>
      <c r="AO63" s="91"/>
      <c r="AP63" s="95"/>
      <c r="AQ63" s="95"/>
      <c r="AR63" s="95"/>
      <c r="AS63" s="95"/>
      <c r="AT63" s="91"/>
      <c r="AU63" s="91"/>
      <c r="AV63" s="91"/>
      <c r="AW63" s="93"/>
    </row>
    <row r="64" spans="1:49" ht="15" customHeight="1" x14ac:dyDescent="0.25">
      <c r="A64" s="93"/>
      <c r="B64" s="94"/>
      <c r="C64" s="93"/>
      <c r="D64" s="91"/>
      <c r="E64" s="91"/>
      <c r="F64" s="91"/>
      <c r="G64" s="91"/>
      <c r="H64" s="91"/>
      <c r="I64" s="91"/>
      <c r="J64" s="92"/>
      <c r="K64" s="95"/>
      <c r="L64" s="95"/>
      <c r="M64" s="95"/>
      <c r="N64" s="95"/>
      <c r="O64" s="95"/>
      <c r="P64" s="96"/>
      <c r="Q64" s="96"/>
      <c r="R64" s="95"/>
      <c r="S64" s="95"/>
      <c r="T64" s="95"/>
      <c r="U64" s="95"/>
      <c r="V64" s="91"/>
      <c r="W64" s="91"/>
      <c r="X64" s="91"/>
      <c r="Y64" s="91"/>
      <c r="Z64" s="91"/>
      <c r="AA64" s="91"/>
      <c r="AB64" s="93"/>
      <c r="AC64" s="91"/>
      <c r="AD64" s="93"/>
      <c r="AE64" s="92"/>
      <c r="AF64" s="95"/>
      <c r="AG64" s="96"/>
      <c r="AH64" s="96"/>
      <c r="AI64" s="93"/>
      <c r="AJ64" s="93"/>
      <c r="AK64" s="93"/>
      <c r="AL64" s="91"/>
      <c r="AM64" s="91"/>
      <c r="AN64" s="91"/>
      <c r="AO64" s="91"/>
      <c r="AP64" s="95"/>
      <c r="AQ64" s="95"/>
      <c r="AR64" s="95"/>
      <c r="AS64" s="95"/>
      <c r="AT64" s="91"/>
      <c r="AU64" s="91"/>
      <c r="AV64" s="91"/>
      <c r="AW64" s="93"/>
    </row>
    <row r="65" spans="1:72" ht="15" customHeight="1" x14ac:dyDescent="0.25">
      <c r="A65" s="93"/>
      <c r="B65" s="94"/>
      <c r="C65" s="93"/>
      <c r="D65" s="91"/>
      <c r="E65" s="91"/>
      <c r="F65" s="91"/>
      <c r="G65" s="91"/>
      <c r="H65" s="91"/>
      <c r="I65" s="91"/>
      <c r="J65" s="92"/>
      <c r="K65" s="95"/>
      <c r="L65" s="95"/>
      <c r="M65" s="95"/>
      <c r="N65" s="95"/>
      <c r="O65" s="95"/>
      <c r="P65" s="96"/>
      <c r="Q65" s="96"/>
      <c r="R65" s="95"/>
      <c r="S65" s="95"/>
      <c r="T65" s="95"/>
      <c r="U65" s="95"/>
      <c r="V65" s="91"/>
      <c r="W65" s="91"/>
      <c r="X65" s="91"/>
      <c r="Y65" s="91"/>
      <c r="Z65" s="91"/>
      <c r="AA65" s="91"/>
      <c r="AB65" s="93"/>
      <c r="AC65" s="91"/>
      <c r="AD65" s="93"/>
      <c r="AE65" s="92"/>
      <c r="AF65" s="95"/>
      <c r="AG65" s="96"/>
      <c r="AH65" s="96"/>
      <c r="AI65" s="93"/>
      <c r="AJ65" s="93"/>
      <c r="AK65" s="93"/>
      <c r="AL65" s="91"/>
      <c r="AM65" s="91"/>
      <c r="AN65" s="91"/>
      <c r="AO65" s="91"/>
      <c r="AP65" s="95"/>
      <c r="AQ65" s="95"/>
      <c r="AR65" s="95"/>
      <c r="AS65" s="95"/>
      <c r="AT65" s="91"/>
      <c r="AU65" s="91"/>
      <c r="AV65" s="91"/>
      <c r="AW65" s="93"/>
    </row>
    <row r="66" spans="1:72" ht="15" customHeight="1" x14ac:dyDescent="0.25">
      <c r="A66" s="93"/>
      <c r="B66" s="94"/>
      <c r="C66" s="93"/>
      <c r="D66" s="91"/>
      <c r="E66" s="91"/>
      <c r="F66" s="91"/>
      <c r="G66" s="91"/>
      <c r="H66" s="91"/>
      <c r="I66" s="91"/>
      <c r="J66" s="92"/>
      <c r="K66" s="95"/>
      <c r="L66" s="95"/>
      <c r="M66" s="95"/>
      <c r="N66" s="95"/>
      <c r="O66" s="95"/>
      <c r="P66" s="96"/>
      <c r="Q66" s="96"/>
      <c r="R66" s="95"/>
      <c r="S66" s="95"/>
      <c r="T66" s="95"/>
      <c r="U66" s="95"/>
      <c r="V66" s="91"/>
      <c r="W66" s="91"/>
      <c r="X66" s="91"/>
      <c r="Y66" s="91"/>
      <c r="Z66" s="91"/>
      <c r="AA66" s="91"/>
      <c r="AB66" s="93"/>
      <c r="AC66" s="91"/>
      <c r="AD66" s="93"/>
      <c r="AE66" s="92"/>
      <c r="AF66" s="95"/>
      <c r="AG66" s="96"/>
      <c r="AH66" s="96"/>
      <c r="AI66" s="93"/>
      <c r="AJ66" s="93"/>
      <c r="AK66" s="93"/>
      <c r="AL66" s="91"/>
      <c r="AM66" s="91"/>
      <c r="AN66" s="91"/>
      <c r="AO66" s="91"/>
      <c r="AP66" s="95"/>
      <c r="AQ66" s="95"/>
      <c r="AR66" s="95"/>
      <c r="AS66" s="95"/>
      <c r="AT66" s="91"/>
      <c r="AU66" s="91"/>
      <c r="AV66" s="91"/>
      <c r="AW66" s="93"/>
    </row>
    <row r="67" spans="1:72" ht="15" customHeight="1" x14ac:dyDescent="0.25">
      <c r="A67" s="93"/>
      <c r="B67" s="94"/>
      <c r="C67" s="93"/>
      <c r="D67" s="91"/>
      <c r="E67" s="91"/>
      <c r="F67" s="91"/>
      <c r="G67" s="91"/>
      <c r="H67" s="91"/>
      <c r="I67" s="91"/>
      <c r="J67" s="92"/>
      <c r="K67" s="95"/>
      <c r="L67" s="95"/>
      <c r="M67" s="95"/>
      <c r="N67" s="95"/>
      <c r="O67" s="95"/>
      <c r="P67" s="96"/>
      <c r="Q67" s="96"/>
      <c r="R67" s="95"/>
      <c r="S67" s="95"/>
      <c r="T67" s="95"/>
      <c r="U67" s="95"/>
      <c r="V67" s="91"/>
      <c r="W67" s="91"/>
      <c r="X67" s="91"/>
      <c r="Y67" s="91"/>
      <c r="Z67" s="91"/>
      <c r="AA67" s="91"/>
      <c r="AB67" s="93"/>
      <c r="AC67" s="91"/>
      <c r="AD67" s="93"/>
      <c r="AE67" s="92"/>
      <c r="AF67" s="95"/>
      <c r="AG67" s="96"/>
      <c r="AH67" s="96"/>
      <c r="AI67" s="93"/>
      <c r="AJ67" s="93"/>
      <c r="AK67" s="93"/>
      <c r="AL67" s="91"/>
      <c r="AM67" s="91"/>
      <c r="AN67" s="91"/>
      <c r="AO67" s="91"/>
      <c r="AP67" s="95"/>
      <c r="AQ67" s="95"/>
      <c r="AR67" s="95"/>
      <c r="AS67" s="95"/>
      <c r="AT67" s="91"/>
      <c r="AU67" s="91"/>
      <c r="AV67" s="91"/>
      <c r="AW67" s="93"/>
    </row>
    <row r="68" spans="1:72" ht="15" customHeight="1" x14ac:dyDescent="0.25">
      <c r="A68" s="93"/>
      <c r="B68" s="94"/>
      <c r="C68" s="93"/>
      <c r="D68" s="91"/>
      <c r="E68" s="91"/>
      <c r="F68" s="91"/>
      <c r="G68" s="91"/>
      <c r="H68" s="91"/>
      <c r="I68" s="91"/>
      <c r="J68" s="92"/>
      <c r="K68" s="95"/>
      <c r="L68" s="95"/>
      <c r="M68" s="95"/>
      <c r="N68" s="95"/>
      <c r="O68" s="95"/>
      <c r="P68" s="96"/>
      <c r="Q68" s="96"/>
      <c r="R68" s="95"/>
      <c r="S68" s="95"/>
      <c r="T68" s="95"/>
      <c r="U68" s="95"/>
      <c r="V68" s="91"/>
      <c r="W68" s="91"/>
      <c r="X68" s="91"/>
      <c r="Y68" s="91"/>
      <c r="Z68" s="91"/>
      <c r="AA68" s="91"/>
      <c r="AB68" s="93"/>
      <c r="AC68" s="91"/>
      <c r="AD68" s="93"/>
      <c r="AE68" s="92"/>
      <c r="AF68" s="95"/>
      <c r="AG68" s="96"/>
      <c r="AH68" s="96"/>
      <c r="AI68" s="93"/>
      <c r="AJ68" s="93"/>
      <c r="AK68" s="93"/>
      <c r="AL68" s="91"/>
      <c r="AM68" s="91"/>
      <c r="AN68" s="91"/>
      <c r="AO68" s="91"/>
      <c r="AP68" s="95"/>
      <c r="AQ68" s="95"/>
      <c r="AR68" s="95"/>
      <c r="AS68" s="95"/>
      <c r="AT68" s="91"/>
      <c r="AU68" s="91"/>
      <c r="AV68" s="91"/>
      <c r="AW68" s="93"/>
    </row>
    <row r="69" spans="1:72" ht="15" customHeight="1" x14ac:dyDescent="0.25">
      <c r="A69" s="93"/>
      <c r="B69" s="94"/>
      <c r="C69" s="93"/>
      <c r="D69" s="91"/>
      <c r="E69" s="91"/>
      <c r="F69" s="91"/>
      <c r="G69" s="91"/>
      <c r="H69" s="91"/>
      <c r="I69" s="91"/>
      <c r="J69" s="92"/>
      <c r="K69" s="95"/>
      <c r="L69" s="95"/>
      <c r="M69" s="95"/>
      <c r="N69" s="95"/>
      <c r="O69" s="95"/>
      <c r="P69" s="96"/>
      <c r="Q69" s="96"/>
      <c r="R69" s="95"/>
      <c r="S69" s="95"/>
      <c r="T69" s="95"/>
      <c r="U69" s="95"/>
      <c r="V69" s="91"/>
      <c r="W69" s="91"/>
      <c r="X69" s="91"/>
      <c r="Y69" s="91"/>
      <c r="Z69" s="91"/>
      <c r="AA69" s="91"/>
      <c r="AB69" s="93"/>
      <c r="AC69" s="91"/>
      <c r="AD69" s="93"/>
      <c r="AE69" s="92"/>
      <c r="AF69" s="95"/>
      <c r="AG69" s="96"/>
      <c r="AH69" s="96"/>
      <c r="AI69" s="93"/>
      <c r="AJ69" s="93"/>
      <c r="AK69" s="93"/>
      <c r="AL69" s="91"/>
      <c r="AM69" s="91"/>
      <c r="AN69" s="91"/>
      <c r="AO69" s="91"/>
      <c r="AP69" s="95"/>
      <c r="AQ69" s="95"/>
      <c r="AR69" s="95"/>
      <c r="AS69" s="95"/>
      <c r="AT69" s="91"/>
      <c r="AU69" s="91"/>
      <c r="AV69" s="91"/>
      <c r="AW69" s="93"/>
    </row>
    <row r="70" spans="1:72" ht="15" customHeight="1" x14ac:dyDescent="0.25">
      <c r="A70" s="93"/>
      <c r="B70" s="94"/>
      <c r="C70" s="93"/>
      <c r="D70" s="91"/>
      <c r="E70" s="91"/>
      <c r="F70" s="91"/>
      <c r="G70" s="91"/>
      <c r="H70" s="91"/>
      <c r="I70" s="91"/>
      <c r="J70" s="92"/>
      <c r="K70" s="95"/>
      <c r="L70" s="95"/>
      <c r="M70" s="95"/>
      <c r="N70" s="95"/>
      <c r="O70" s="95"/>
      <c r="P70" s="96"/>
      <c r="Q70" s="96"/>
      <c r="R70" s="95"/>
      <c r="S70" s="95"/>
      <c r="T70" s="95"/>
      <c r="U70" s="95"/>
      <c r="V70" s="91"/>
      <c r="W70" s="91"/>
      <c r="X70" s="91"/>
      <c r="Y70" s="91"/>
      <c r="Z70" s="91"/>
      <c r="AA70" s="91"/>
      <c r="AB70" s="93"/>
      <c r="AC70" s="91"/>
      <c r="AD70" s="93"/>
      <c r="AE70" s="92"/>
      <c r="AF70" s="95"/>
      <c r="AG70" s="96"/>
      <c r="AH70" s="96"/>
      <c r="AI70" s="93"/>
      <c r="AJ70" s="93"/>
      <c r="AK70" s="93"/>
      <c r="AL70" s="91"/>
      <c r="AM70" s="91"/>
      <c r="AN70" s="91"/>
      <c r="AO70" s="91"/>
      <c r="AP70" s="95"/>
      <c r="AQ70" s="95"/>
      <c r="AR70" s="95"/>
      <c r="AS70" s="95"/>
      <c r="AT70" s="91"/>
      <c r="AU70" s="91"/>
      <c r="AV70" s="91"/>
      <c r="AW70" s="93"/>
    </row>
    <row r="71" spans="1:72" ht="15" customHeight="1" x14ac:dyDescent="0.25">
      <c r="A71" s="93"/>
      <c r="B71" s="94"/>
      <c r="C71" s="93"/>
      <c r="D71" s="91"/>
      <c r="E71" s="91"/>
      <c r="F71" s="91"/>
      <c r="G71" s="91"/>
      <c r="H71" s="91"/>
      <c r="I71" s="91"/>
      <c r="J71" s="92"/>
      <c r="K71" s="95"/>
      <c r="L71" s="95"/>
      <c r="M71" s="95"/>
      <c r="N71" s="95"/>
      <c r="O71" s="95"/>
      <c r="P71" s="96"/>
      <c r="Q71" s="96"/>
      <c r="R71" s="95"/>
      <c r="S71" s="95"/>
      <c r="T71" s="95"/>
      <c r="U71" s="95"/>
      <c r="V71" s="91"/>
      <c r="W71" s="91"/>
      <c r="X71" s="91"/>
      <c r="Y71" s="91"/>
      <c r="Z71" s="91"/>
      <c r="AA71" s="91"/>
      <c r="AB71" s="93"/>
      <c r="AC71" s="91"/>
      <c r="AD71" s="93"/>
      <c r="AE71" s="92"/>
      <c r="AF71" s="95"/>
      <c r="AG71" s="96"/>
      <c r="AH71" s="96"/>
      <c r="AI71" s="93"/>
      <c r="AJ71" s="93"/>
      <c r="AK71" s="93"/>
      <c r="AL71" s="91"/>
      <c r="AM71" s="91"/>
      <c r="AN71" s="91"/>
      <c r="AO71" s="91"/>
      <c r="AP71" s="95"/>
      <c r="AQ71" s="95"/>
      <c r="AR71" s="95"/>
      <c r="AS71" s="95"/>
      <c r="AT71" s="91"/>
      <c r="AU71" s="91"/>
      <c r="AV71" s="91"/>
      <c r="AW71" s="93"/>
    </row>
    <row r="72" spans="1:72" ht="15" customHeight="1" x14ac:dyDescent="0.25">
      <c r="A72" s="93"/>
      <c r="B72" s="94"/>
      <c r="C72" s="93"/>
      <c r="D72" s="91"/>
      <c r="E72" s="91"/>
      <c r="F72" s="91"/>
      <c r="G72" s="91"/>
      <c r="H72" s="91"/>
      <c r="I72" s="91"/>
      <c r="J72" s="92"/>
      <c r="K72" s="95"/>
      <c r="L72" s="95"/>
      <c r="M72" s="95"/>
      <c r="N72" s="95"/>
      <c r="O72" s="95"/>
      <c r="P72" s="96"/>
      <c r="Q72" s="96"/>
      <c r="R72" s="95"/>
      <c r="S72" s="95"/>
      <c r="T72" s="95"/>
      <c r="U72" s="95"/>
      <c r="V72" s="91"/>
      <c r="W72" s="91"/>
      <c r="X72" s="91"/>
      <c r="Y72" s="91"/>
      <c r="Z72" s="91"/>
      <c r="AA72" s="91"/>
      <c r="AB72" s="93"/>
      <c r="AC72" s="91"/>
      <c r="AD72" s="93"/>
      <c r="AE72" s="92"/>
      <c r="AF72" s="95"/>
      <c r="AG72" s="96"/>
      <c r="AH72" s="96"/>
      <c r="AI72" s="93"/>
      <c r="AJ72" s="93"/>
      <c r="AK72" s="93"/>
      <c r="AL72" s="91"/>
      <c r="AM72" s="91"/>
      <c r="AN72" s="91"/>
      <c r="AO72" s="91"/>
      <c r="AP72" s="95"/>
      <c r="AQ72" s="95"/>
      <c r="AR72" s="95"/>
      <c r="AS72" s="95"/>
      <c r="AT72" s="91"/>
      <c r="AU72" s="91"/>
      <c r="AV72" s="91"/>
      <c r="AW72" s="93"/>
    </row>
    <row r="73" spans="1:72" ht="15" customHeight="1" x14ac:dyDescent="0.25">
      <c r="A73" s="93"/>
      <c r="B73" s="94"/>
      <c r="C73" s="93"/>
      <c r="D73" s="91"/>
      <c r="E73" s="91"/>
      <c r="F73" s="91"/>
      <c r="G73" s="91"/>
      <c r="H73" s="91"/>
      <c r="I73" s="91"/>
      <c r="J73" s="92"/>
      <c r="K73" s="95"/>
      <c r="L73" s="95"/>
      <c r="M73" s="95"/>
      <c r="N73" s="95"/>
      <c r="O73" s="95"/>
      <c r="P73" s="96"/>
      <c r="Q73" s="96"/>
      <c r="R73" s="95"/>
      <c r="S73" s="95"/>
      <c r="T73" s="95"/>
      <c r="U73" s="95"/>
      <c r="V73" s="91"/>
      <c r="W73" s="91"/>
      <c r="X73" s="91"/>
      <c r="Y73" s="91"/>
      <c r="Z73" s="91"/>
      <c r="AA73" s="91"/>
      <c r="AB73" s="93"/>
      <c r="AC73" s="91"/>
      <c r="AD73" s="93"/>
      <c r="AE73" s="92"/>
      <c r="AF73" s="95"/>
      <c r="AG73" s="96"/>
      <c r="AH73" s="96"/>
      <c r="AI73" s="93"/>
      <c r="AJ73" s="93"/>
      <c r="AK73" s="93"/>
      <c r="AL73" s="91"/>
      <c r="AM73" s="91"/>
      <c r="AN73" s="91"/>
      <c r="AO73" s="91"/>
      <c r="AP73" s="95"/>
      <c r="AQ73" s="95"/>
      <c r="AR73" s="95"/>
      <c r="AS73" s="95"/>
      <c r="AT73" s="91"/>
      <c r="AU73" s="91"/>
      <c r="AV73" s="91"/>
      <c r="AW73" s="93"/>
    </row>
    <row r="74" spans="1:72" ht="15" customHeight="1" x14ac:dyDescent="0.25">
      <c r="A74" s="93"/>
      <c r="B74" s="94"/>
      <c r="C74" s="93"/>
      <c r="D74" s="91"/>
      <c r="E74" s="91"/>
      <c r="F74" s="91"/>
      <c r="G74" s="91"/>
      <c r="H74" s="91"/>
      <c r="I74" s="91"/>
      <c r="J74" s="92"/>
      <c r="K74" s="95"/>
      <c r="L74" s="95"/>
      <c r="M74" s="95"/>
      <c r="N74" s="95"/>
      <c r="O74" s="95"/>
      <c r="P74" s="96"/>
      <c r="Q74" s="96"/>
      <c r="R74" s="95"/>
      <c r="S74" s="95"/>
      <c r="T74" s="95"/>
      <c r="U74" s="95"/>
      <c r="V74" s="91"/>
      <c r="W74" s="91"/>
      <c r="X74" s="91"/>
      <c r="Y74" s="91"/>
      <c r="Z74" s="91"/>
      <c r="AA74" s="91"/>
      <c r="AB74" s="93"/>
      <c r="AC74" s="91"/>
      <c r="AD74" s="93"/>
      <c r="AE74" s="92"/>
      <c r="AF74" s="95"/>
      <c r="AG74" s="96"/>
      <c r="AH74" s="96"/>
      <c r="AI74" s="93"/>
      <c r="AJ74" s="93"/>
      <c r="AK74" s="93"/>
      <c r="AL74" s="91"/>
      <c r="AM74" s="91"/>
      <c r="AN74" s="91"/>
      <c r="AO74" s="91"/>
      <c r="AP74" s="95"/>
      <c r="AQ74" s="95"/>
      <c r="AR74" s="95"/>
      <c r="AS74" s="95"/>
      <c r="AT74" s="91"/>
      <c r="AU74" s="91"/>
      <c r="AV74" s="91"/>
      <c r="AW74" s="93"/>
    </row>
    <row r="75" spans="1:72" ht="15" customHeight="1" x14ac:dyDescent="0.25">
      <c r="A75" s="93"/>
      <c r="B75" s="94"/>
      <c r="C75" s="93"/>
      <c r="D75" s="91"/>
      <c r="E75" s="91"/>
      <c r="F75" s="91"/>
      <c r="G75" s="91"/>
      <c r="H75" s="91"/>
      <c r="I75" s="91"/>
      <c r="J75" s="92"/>
      <c r="K75" s="95"/>
      <c r="L75" s="95"/>
      <c r="M75" s="95"/>
      <c r="N75" s="95"/>
      <c r="O75" s="95"/>
      <c r="P75" s="96"/>
      <c r="Q75" s="96"/>
      <c r="R75" s="95"/>
      <c r="S75" s="95"/>
      <c r="T75" s="95"/>
      <c r="U75" s="95"/>
      <c r="V75" s="91"/>
      <c r="W75" s="91"/>
      <c r="X75" s="91"/>
      <c r="Y75" s="91"/>
      <c r="Z75" s="91"/>
      <c r="AA75" s="91"/>
      <c r="AB75" s="93"/>
      <c r="AC75" s="91"/>
      <c r="AD75" s="93"/>
      <c r="AE75" s="92"/>
      <c r="AF75" s="95"/>
      <c r="AG75" s="96"/>
      <c r="AH75" s="96"/>
      <c r="AI75" s="93"/>
      <c r="AJ75" s="93"/>
      <c r="AK75" s="93"/>
      <c r="AL75" s="91"/>
      <c r="AM75" s="91"/>
      <c r="AN75" s="91"/>
      <c r="AO75" s="91"/>
      <c r="AP75" s="95"/>
      <c r="AQ75" s="95"/>
      <c r="AR75" s="95"/>
      <c r="AS75" s="95"/>
      <c r="AT75" s="91"/>
      <c r="AU75" s="91"/>
      <c r="AV75" s="91"/>
      <c r="AW75" s="93"/>
    </row>
    <row r="76" spans="1:72" ht="15" customHeight="1" x14ac:dyDescent="0.25">
      <c r="A76" s="93"/>
      <c r="B76" s="94"/>
      <c r="C76" s="93"/>
      <c r="D76" s="91"/>
      <c r="E76" s="91"/>
      <c r="F76" s="91"/>
      <c r="G76" s="91"/>
      <c r="H76" s="91"/>
      <c r="I76" s="91"/>
      <c r="J76" s="92"/>
      <c r="K76" s="95"/>
      <c r="L76" s="95"/>
      <c r="M76" s="95"/>
      <c r="N76" s="95"/>
      <c r="O76" s="95"/>
      <c r="P76" s="96"/>
      <c r="Q76" s="96"/>
      <c r="R76" s="95"/>
      <c r="S76" s="95"/>
      <c r="T76" s="95"/>
      <c r="U76" s="95"/>
      <c r="V76" s="91"/>
      <c r="W76" s="91"/>
      <c r="X76" s="91"/>
      <c r="Y76" s="91"/>
      <c r="Z76" s="91"/>
      <c r="AA76" s="91"/>
      <c r="AB76" s="93"/>
      <c r="AC76" s="91"/>
      <c r="AD76" s="93"/>
      <c r="AE76" s="92"/>
      <c r="AF76" s="95"/>
      <c r="AG76" s="96"/>
      <c r="AH76" s="96"/>
      <c r="AI76" s="93"/>
      <c r="AJ76" s="93"/>
      <c r="AK76" s="93"/>
      <c r="AL76" s="91"/>
      <c r="AM76" s="91"/>
      <c r="AN76" s="91"/>
      <c r="AO76" s="91"/>
      <c r="AP76" s="95"/>
      <c r="AQ76" s="95"/>
      <c r="AR76" s="95"/>
      <c r="AS76" s="95"/>
      <c r="AT76" s="91"/>
      <c r="AU76" s="91"/>
      <c r="AV76" s="91"/>
      <c r="AW76" s="93"/>
    </row>
    <row r="77" spans="1:72" ht="15" customHeight="1" x14ac:dyDescent="0.25">
      <c r="A77" s="93"/>
      <c r="B77" s="94"/>
      <c r="C77" s="93"/>
      <c r="D77" s="91"/>
      <c r="E77" s="91"/>
      <c r="F77" s="91"/>
      <c r="G77" s="91"/>
      <c r="H77" s="91"/>
      <c r="I77" s="91"/>
      <c r="J77" s="92"/>
      <c r="K77" s="95"/>
      <c r="L77" s="95"/>
      <c r="M77" s="95"/>
      <c r="N77" s="95"/>
      <c r="O77" s="95"/>
      <c r="P77" s="96"/>
      <c r="Q77" s="96"/>
      <c r="R77" s="95"/>
      <c r="S77" s="95"/>
      <c r="T77" s="95"/>
      <c r="U77" s="95"/>
      <c r="V77" s="91"/>
      <c r="W77" s="91"/>
      <c r="X77" s="91"/>
      <c r="Y77" s="91"/>
      <c r="Z77" s="91"/>
      <c r="AA77" s="91"/>
      <c r="AB77" s="93"/>
      <c r="AC77" s="91"/>
      <c r="AD77" s="93"/>
      <c r="AE77" s="92"/>
      <c r="AF77" s="95"/>
      <c r="AG77" s="96"/>
      <c r="AH77" s="96"/>
      <c r="AI77" s="93"/>
      <c r="AJ77" s="93"/>
      <c r="AK77" s="93"/>
      <c r="AL77" s="91"/>
      <c r="AM77" s="91"/>
      <c r="AN77" s="91"/>
      <c r="AO77" s="91"/>
      <c r="AP77" s="95"/>
      <c r="AQ77" s="95"/>
      <c r="AR77" s="95"/>
      <c r="AS77" s="95"/>
      <c r="AT77" s="91"/>
      <c r="AU77" s="91"/>
      <c r="AV77" s="91"/>
      <c r="AW77" s="93"/>
    </row>
    <row r="78" spans="1:72" ht="15" customHeight="1" x14ac:dyDescent="0.25">
      <c r="A78" s="93"/>
      <c r="B78" s="94"/>
      <c r="C78" s="93"/>
      <c r="D78" s="91"/>
      <c r="E78" s="91"/>
      <c r="F78" s="91"/>
      <c r="G78" s="91"/>
      <c r="H78" s="91"/>
      <c r="I78" s="91"/>
      <c r="J78" s="92"/>
      <c r="K78" s="95"/>
      <c r="L78" s="95"/>
      <c r="M78" s="95"/>
      <c r="N78" s="95"/>
      <c r="O78" s="95"/>
      <c r="P78" s="96"/>
      <c r="Q78" s="96"/>
      <c r="R78" s="95"/>
      <c r="S78" s="95"/>
      <c r="T78" s="95"/>
      <c r="U78" s="95"/>
      <c r="V78" s="91"/>
      <c r="W78" s="91"/>
      <c r="X78" s="91"/>
      <c r="Y78" s="91"/>
      <c r="Z78" s="91"/>
      <c r="AA78" s="91"/>
      <c r="AB78" s="93"/>
      <c r="AC78" s="91"/>
      <c r="AD78" s="93"/>
      <c r="AE78" s="92"/>
      <c r="AF78" s="95"/>
      <c r="AG78" s="96"/>
      <c r="AH78" s="96"/>
      <c r="AI78" s="93"/>
      <c r="AJ78" s="93"/>
      <c r="AK78" s="93"/>
      <c r="AL78" s="91"/>
      <c r="AM78" s="91"/>
      <c r="AN78" s="91"/>
      <c r="AO78" s="91"/>
      <c r="AP78" s="95"/>
      <c r="AQ78" s="95"/>
      <c r="AR78" s="95"/>
      <c r="AS78" s="95"/>
      <c r="AT78" s="91"/>
      <c r="AU78" s="91"/>
      <c r="AV78" s="91"/>
      <c r="AW78" s="93"/>
    </row>
    <row r="80" spans="1:72" ht="15" customHeight="1" x14ac:dyDescent="0.25">
      <c r="A80" s="44" t="s">
        <v>1906</v>
      </c>
      <c r="B80" s="43"/>
      <c r="C80" s="43"/>
      <c r="D80" s="43"/>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row>
    <row r="81" spans="1:72" ht="15" customHeight="1" x14ac:dyDescent="0.25">
      <c r="A81" s="142" t="s">
        <v>1773</v>
      </c>
      <c r="B81" s="142" t="s">
        <v>1774</v>
      </c>
      <c r="C81" s="142" t="s">
        <v>1775</v>
      </c>
      <c r="D81" s="139" t="s">
        <v>1822</v>
      </c>
      <c r="E81" s="139"/>
      <c r="F81" s="139"/>
      <c r="G81" s="139" t="s">
        <v>1823</v>
      </c>
      <c r="H81" s="139"/>
      <c r="I81" s="139"/>
      <c r="J81" s="89"/>
      <c r="K81" s="139" t="s">
        <v>1907</v>
      </c>
      <c r="L81" s="139"/>
      <c r="M81" s="139"/>
      <c r="N81" s="139"/>
      <c r="O81" s="139"/>
      <c r="P81" s="139"/>
      <c r="Q81" s="139"/>
      <c r="R81" s="139"/>
      <c r="S81" s="139"/>
      <c r="T81" s="139"/>
      <c r="U81" s="139"/>
      <c r="V81" s="139"/>
      <c r="W81" s="139"/>
      <c r="X81" s="139"/>
      <c r="Y81" s="139"/>
      <c r="Z81" s="139" t="s">
        <v>1908</v>
      </c>
      <c r="AA81" s="139"/>
      <c r="AB81" s="139"/>
      <c r="AC81" s="139"/>
      <c r="AD81" s="89"/>
      <c r="AE81" s="139" t="s">
        <v>1909</v>
      </c>
      <c r="AF81" s="139"/>
      <c r="AG81" s="139"/>
      <c r="AH81" s="139"/>
      <c r="AI81" s="139"/>
      <c r="AJ81" s="139"/>
      <c r="AK81" s="139"/>
      <c r="AL81" s="139"/>
      <c r="AM81" s="139"/>
      <c r="AN81" s="139"/>
      <c r="AO81" s="139"/>
      <c r="AP81" s="139"/>
      <c r="AQ81" s="139"/>
      <c r="AR81" s="139"/>
      <c r="AS81" s="89"/>
      <c r="AT81" s="139" t="s">
        <v>1910</v>
      </c>
      <c r="AU81" s="139"/>
      <c r="AV81" s="139"/>
      <c r="AW81" s="139"/>
      <c r="AX81" s="139"/>
      <c r="AY81" s="139"/>
      <c r="AZ81" s="139"/>
      <c r="BA81" s="139"/>
      <c r="BB81" s="139"/>
      <c r="BC81" s="139"/>
      <c r="BD81" s="139"/>
      <c r="BE81" s="139"/>
      <c r="BF81" s="139"/>
      <c r="BG81" s="139"/>
      <c r="BH81" s="139"/>
      <c r="BI81" s="139"/>
      <c r="BJ81" s="139"/>
      <c r="BK81" s="139"/>
      <c r="BL81" s="139"/>
      <c r="BM81" s="139"/>
      <c r="BN81" s="139"/>
      <c r="BO81" s="139"/>
      <c r="BP81" s="89"/>
      <c r="BQ81" s="139" t="s">
        <v>1779</v>
      </c>
      <c r="BR81" s="139"/>
      <c r="BS81" s="139"/>
      <c r="BT81" s="139"/>
    </row>
    <row r="82" spans="1:72" ht="15" customHeight="1" x14ac:dyDescent="0.25">
      <c r="A82" s="143"/>
      <c r="B82" s="143"/>
      <c r="C82" s="143"/>
      <c r="D82" s="139"/>
      <c r="E82" s="139"/>
      <c r="F82" s="139"/>
      <c r="G82" s="139"/>
      <c r="H82" s="139"/>
      <c r="I82" s="139"/>
      <c r="J82" s="89"/>
      <c r="K82" s="139" t="s">
        <v>1911</v>
      </c>
      <c r="L82" s="139"/>
      <c r="M82" s="139"/>
      <c r="N82" s="139"/>
      <c r="O82" s="139" t="s">
        <v>1912</v>
      </c>
      <c r="P82" s="139"/>
      <c r="Q82" s="139"/>
      <c r="R82" s="139"/>
      <c r="S82" s="139" t="s">
        <v>1913</v>
      </c>
      <c r="T82" s="139"/>
      <c r="U82" s="139"/>
      <c r="V82" s="139" t="s">
        <v>1914</v>
      </c>
      <c r="W82" s="139"/>
      <c r="X82" s="139"/>
      <c r="Y82" s="84"/>
      <c r="Z82" s="139"/>
      <c r="AA82" s="139"/>
      <c r="AB82" s="139"/>
      <c r="AC82" s="139"/>
      <c r="AD82" s="89"/>
      <c r="AE82" s="139" t="s">
        <v>1915</v>
      </c>
      <c r="AF82" s="139"/>
      <c r="AG82" s="139"/>
      <c r="AH82" s="139"/>
      <c r="AI82" s="139"/>
      <c r="AJ82" s="139"/>
      <c r="AK82" s="139" t="s">
        <v>1916</v>
      </c>
      <c r="AL82" s="139"/>
      <c r="AM82" s="139"/>
      <c r="AN82" s="139"/>
      <c r="AO82" s="139" t="s">
        <v>1917</v>
      </c>
      <c r="AP82" s="139"/>
      <c r="AQ82" s="139"/>
      <c r="AR82" s="139"/>
      <c r="AS82" s="89"/>
      <c r="AT82" s="139" t="s">
        <v>1918</v>
      </c>
      <c r="AU82" s="139"/>
      <c r="AV82" s="139"/>
      <c r="AW82" s="139"/>
      <c r="AX82" s="139"/>
      <c r="AY82" s="139"/>
      <c r="AZ82" s="139" t="s">
        <v>1996</v>
      </c>
      <c r="BA82" s="139"/>
      <c r="BB82" s="139"/>
      <c r="BC82" s="139" t="s">
        <v>1919</v>
      </c>
      <c r="BD82" s="139"/>
      <c r="BE82" s="139"/>
      <c r="BF82" s="139"/>
      <c r="BG82" s="139" t="s">
        <v>1916</v>
      </c>
      <c r="BH82" s="139"/>
      <c r="BI82" s="139"/>
      <c r="BJ82" s="139"/>
      <c r="BK82" s="84"/>
      <c r="BL82" s="139" t="s">
        <v>1917</v>
      </c>
      <c r="BM82" s="139"/>
      <c r="BN82" s="139"/>
      <c r="BO82" s="139"/>
      <c r="BP82" s="89"/>
      <c r="BQ82" s="139"/>
      <c r="BR82" s="139"/>
      <c r="BS82" s="139"/>
      <c r="BT82" s="139"/>
    </row>
    <row r="83" spans="1:72" ht="15" customHeight="1" x14ac:dyDescent="0.25">
      <c r="A83" s="144"/>
      <c r="B83" s="144"/>
      <c r="C83" s="144"/>
      <c r="D83" s="79" t="s">
        <v>1920</v>
      </c>
      <c r="E83" s="79" t="s">
        <v>1921</v>
      </c>
      <c r="F83" s="79" t="s">
        <v>1922</v>
      </c>
      <c r="G83" s="79" t="s">
        <v>1923</v>
      </c>
      <c r="H83" s="79" t="s">
        <v>1838</v>
      </c>
      <c r="I83" s="79" t="s">
        <v>1839</v>
      </c>
      <c r="J83" s="90"/>
      <c r="K83" s="79" t="s">
        <v>1924</v>
      </c>
      <c r="L83" s="79" t="s">
        <v>1925</v>
      </c>
      <c r="M83" s="79" t="s">
        <v>1926</v>
      </c>
      <c r="N83" s="79" t="s">
        <v>1927</v>
      </c>
      <c r="O83" s="79" t="s">
        <v>1928</v>
      </c>
      <c r="P83" s="79" t="s">
        <v>1929</v>
      </c>
      <c r="Q83" s="79" t="s">
        <v>1930</v>
      </c>
      <c r="R83" s="79" t="s">
        <v>1931</v>
      </c>
      <c r="S83" s="79" t="s">
        <v>1932</v>
      </c>
      <c r="T83" s="79" t="s">
        <v>1933</v>
      </c>
      <c r="U83" s="79" t="s">
        <v>1934</v>
      </c>
      <c r="V83" s="79" t="s">
        <v>1935</v>
      </c>
      <c r="W83" s="79" t="s">
        <v>1936</v>
      </c>
      <c r="X83" s="79" t="s">
        <v>1937</v>
      </c>
      <c r="Y83" s="79" t="s">
        <v>1938</v>
      </c>
      <c r="Z83" s="79" t="s">
        <v>1939</v>
      </c>
      <c r="AA83" s="79" t="s">
        <v>1940</v>
      </c>
      <c r="AB83" s="79" t="s">
        <v>1941</v>
      </c>
      <c r="AC83" s="79" t="s">
        <v>1942</v>
      </c>
      <c r="AD83" s="90"/>
      <c r="AE83" s="79" t="s">
        <v>1943</v>
      </c>
      <c r="AF83" s="79" t="s">
        <v>1944</v>
      </c>
      <c r="AG83" s="79" t="s">
        <v>1945</v>
      </c>
      <c r="AH83" s="79" t="s">
        <v>1946</v>
      </c>
      <c r="AI83" s="79" t="s">
        <v>1947</v>
      </c>
      <c r="AJ83" s="79" t="s">
        <v>1948</v>
      </c>
      <c r="AK83" s="79" t="s">
        <v>1949</v>
      </c>
      <c r="AL83" s="79" t="s">
        <v>1950</v>
      </c>
      <c r="AM83" s="79" t="s">
        <v>1951</v>
      </c>
      <c r="AN83" s="79" t="s">
        <v>1952</v>
      </c>
      <c r="AO83" s="79" t="s">
        <v>1953</v>
      </c>
      <c r="AP83" s="79" t="s">
        <v>1954</v>
      </c>
      <c r="AQ83" s="79" t="s">
        <v>1955</v>
      </c>
      <c r="AR83" s="79" t="s">
        <v>1956</v>
      </c>
      <c r="AS83" s="90"/>
      <c r="AT83" s="79" t="s">
        <v>1957</v>
      </c>
      <c r="AU83" s="79" t="s">
        <v>1855</v>
      </c>
      <c r="AV83" s="79" t="s">
        <v>1958</v>
      </c>
      <c r="AW83" s="79" t="s">
        <v>1959</v>
      </c>
      <c r="AX83" s="79" t="s">
        <v>1960</v>
      </c>
      <c r="AY83" s="79" t="s">
        <v>1961</v>
      </c>
      <c r="AZ83" s="79" t="s">
        <v>1962</v>
      </c>
      <c r="BA83" s="79" t="s">
        <v>1963</v>
      </c>
      <c r="BB83" s="79" t="s">
        <v>1964</v>
      </c>
      <c r="BC83" s="79" t="s">
        <v>1965</v>
      </c>
      <c r="BD83" s="79" t="s">
        <v>1966</v>
      </c>
      <c r="BE83" s="79" t="s">
        <v>1967</v>
      </c>
      <c r="BF83" s="79" t="s">
        <v>1968</v>
      </c>
      <c r="BG83" s="79" t="s">
        <v>1969</v>
      </c>
      <c r="BH83" s="79" t="s">
        <v>1970</v>
      </c>
      <c r="BI83" s="79" t="s">
        <v>1971</v>
      </c>
      <c r="BJ83" s="79" t="s">
        <v>1972</v>
      </c>
      <c r="BK83" s="79" t="s">
        <v>1973</v>
      </c>
      <c r="BL83" s="79" t="s">
        <v>1974</v>
      </c>
      <c r="BM83" s="79" t="s">
        <v>1975</v>
      </c>
      <c r="BN83" s="79" t="s">
        <v>1976</v>
      </c>
      <c r="BO83" s="79" t="s">
        <v>1977</v>
      </c>
      <c r="BP83" s="90"/>
      <c r="BQ83" s="79" t="s">
        <v>1978</v>
      </c>
      <c r="BR83" s="79" t="s">
        <v>1979</v>
      </c>
      <c r="BS83" s="79" t="s">
        <v>1980</v>
      </c>
      <c r="BT83" s="79" t="s">
        <v>1981</v>
      </c>
    </row>
    <row r="84" spans="1:72" ht="15" customHeight="1" x14ac:dyDescent="0.25">
      <c r="A84" s="145"/>
      <c r="B84" s="145"/>
      <c r="C84" s="145"/>
      <c r="D84" s="68" t="s">
        <v>1874</v>
      </c>
      <c r="E84" s="68" t="s">
        <v>1875</v>
      </c>
      <c r="F84" s="68" t="s">
        <v>1876</v>
      </c>
      <c r="G84" s="68" t="s">
        <v>1874</v>
      </c>
      <c r="H84" s="68" t="s">
        <v>1875</v>
      </c>
      <c r="I84" s="68" t="s">
        <v>1876</v>
      </c>
      <c r="J84" s="60"/>
      <c r="K84" s="68" t="s">
        <v>1997</v>
      </c>
      <c r="L84" s="68" t="s">
        <v>1998</v>
      </c>
      <c r="M84" s="68" t="s">
        <v>1999</v>
      </c>
      <c r="N84" s="68" t="s">
        <v>2000</v>
      </c>
      <c r="O84" s="68" t="s">
        <v>1883</v>
      </c>
      <c r="P84" s="68" t="s">
        <v>1999</v>
      </c>
      <c r="Q84" s="68" t="s">
        <v>2001</v>
      </c>
      <c r="R84" s="68" t="s">
        <v>2000</v>
      </c>
      <c r="S84" s="68" t="s">
        <v>1891</v>
      </c>
      <c r="T84" s="68" t="s">
        <v>1892</v>
      </c>
      <c r="U84" s="68" t="s">
        <v>1982</v>
      </c>
      <c r="V84" s="68" t="s">
        <v>1891</v>
      </c>
      <c r="W84" s="68" t="s">
        <v>1892</v>
      </c>
      <c r="X84" s="68" t="s">
        <v>1982</v>
      </c>
      <c r="Y84" s="68" t="s">
        <v>1983</v>
      </c>
      <c r="Z84" s="68" t="s">
        <v>1891</v>
      </c>
      <c r="AA84" s="68" t="s">
        <v>1892</v>
      </c>
      <c r="AB84" s="68" t="s">
        <v>1879</v>
      </c>
      <c r="AC84" s="68" t="s">
        <v>1881</v>
      </c>
      <c r="AD84" s="60"/>
      <c r="AE84" s="68" t="s">
        <v>1988</v>
      </c>
      <c r="AF84" s="68" t="s">
        <v>1984</v>
      </c>
      <c r="AG84" s="68" t="s">
        <v>505</v>
      </c>
      <c r="AH84" s="68" t="s">
        <v>1985</v>
      </c>
      <c r="AI84" s="68" t="s">
        <v>1989</v>
      </c>
      <c r="AJ84" s="68" t="s">
        <v>1986</v>
      </c>
      <c r="AK84" s="68" t="s">
        <v>1987</v>
      </c>
      <c r="AL84" s="68" t="s">
        <v>1992</v>
      </c>
      <c r="AM84" s="68" t="s">
        <v>1990</v>
      </c>
      <c r="AN84" s="68" t="s">
        <v>1991</v>
      </c>
      <c r="AO84" s="68" t="s">
        <v>1993</v>
      </c>
      <c r="AP84" s="68" t="s">
        <v>1994</v>
      </c>
      <c r="AQ84" s="68" t="s">
        <v>1995</v>
      </c>
      <c r="AR84" s="68" t="s">
        <v>1881</v>
      </c>
      <c r="AS84" s="60"/>
      <c r="AT84" s="68" t="s">
        <v>2002</v>
      </c>
      <c r="AU84" s="68" t="s">
        <v>1877</v>
      </c>
      <c r="AV84" s="68" t="s">
        <v>2003</v>
      </c>
      <c r="AW84" s="68" t="s">
        <v>2004</v>
      </c>
      <c r="AX84" s="68" t="s">
        <v>2005</v>
      </c>
      <c r="AY84" s="68" t="s">
        <v>2006</v>
      </c>
      <c r="AZ84" s="68" t="s">
        <v>2007</v>
      </c>
      <c r="BA84" s="68" t="s">
        <v>2008</v>
      </c>
      <c r="BB84" s="68" t="s">
        <v>2009</v>
      </c>
      <c r="BC84" s="68" t="s">
        <v>2010</v>
      </c>
      <c r="BD84" s="68" t="s">
        <v>2011</v>
      </c>
      <c r="BE84" s="68" t="s">
        <v>2012</v>
      </c>
      <c r="BF84" s="68" t="s">
        <v>2013</v>
      </c>
      <c r="BG84" s="68" t="s">
        <v>1987</v>
      </c>
      <c r="BH84" s="68" t="s">
        <v>1992</v>
      </c>
      <c r="BI84" s="68" t="s">
        <v>2014</v>
      </c>
      <c r="BJ84" s="68" t="s">
        <v>2015</v>
      </c>
      <c r="BK84" s="68" t="s">
        <v>1991</v>
      </c>
      <c r="BL84" s="68" t="s">
        <v>1993</v>
      </c>
      <c r="BM84" s="68" t="s">
        <v>1994</v>
      </c>
      <c r="BN84" s="68" t="s">
        <v>1995</v>
      </c>
      <c r="BO84" s="68" t="s">
        <v>1881</v>
      </c>
      <c r="BP84" s="60"/>
      <c r="BQ84" s="68" t="s">
        <v>2016</v>
      </c>
      <c r="BR84" s="68" t="s">
        <v>2017</v>
      </c>
      <c r="BS84" s="68" t="s">
        <v>2018</v>
      </c>
      <c r="BT84" s="68" t="s">
        <v>1881</v>
      </c>
    </row>
    <row r="85" spans="1:72" ht="15" customHeight="1" x14ac:dyDescent="0.25">
      <c r="A85" s="93">
        <v>1</v>
      </c>
      <c r="B85" s="94"/>
      <c r="C85" s="98" t="s">
        <v>1034</v>
      </c>
      <c r="D85" s="91"/>
      <c r="E85" s="91"/>
      <c r="F85" s="91"/>
      <c r="G85" s="91"/>
      <c r="H85" s="91"/>
      <c r="I85" s="91"/>
      <c r="J85" s="92"/>
      <c r="K85" s="91"/>
      <c r="L85" s="91"/>
      <c r="M85" s="91"/>
      <c r="N85" s="91"/>
      <c r="O85" s="91"/>
      <c r="P85" s="91"/>
      <c r="Q85" s="91"/>
      <c r="R85" s="91"/>
      <c r="S85" s="96"/>
      <c r="T85" s="96"/>
      <c r="U85" s="98"/>
      <c r="V85" s="96"/>
      <c r="W85" s="96"/>
      <c r="X85" s="98"/>
      <c r="Y85" s="98"/>
      <c r="Z85" s="96"/>
      <c r="AA85" s="96"/>
      <c r="AB85" s="93"/>
      <c r="AC85" s="98"/>
      <c r="AD85" s="92"/>
      <c r="AE85" s="91"/>
      <c r="AF85" s="93"/>
      <c r="AG85" s="93"/>
      <c r="AH85" s="93"/>
      <c r="AI85" s="91"/>
      <c r="AJ85" s="91"/>
      <c r="AK85" s="93"/>
      <c r="AL85" s="91"/>
      <c r="AM85" s="91"/>
      <c r="AN85" s="91"/>
      <c r="AO85" s="96"/>
      <c r="AP85" s="96"/>
      <c r="AQ85" s="91"/>
      <c r="AR85" s="98"/>
      <c r="AS85" s="92"/>
      <c r="AT85" s="91"/>
      <c r="AU85" s="91"/>
      <c r="AV85" s="91"/>
      <c r="AW85" s="91"/>
      <c r="AX85" s="91"/>
      <c r="AY85" s="91"/>
      <c r="AZ85" s="91"/>
      <c r="BA85" s="91"/>
      <c r="BB85" s="91"/>
      <c r="BC85" s="91"/>
      <c r="BD85" s="91"/>
      <c r="BE85" s="91"/>
      <c r="BF85" s="91"/>
      <c r="BG85" s="93"/>
      <c r="BH85" s="91"/>
      <c r="BI85" s="91"/>
      <c r="BJ85" s="91"/>
      <c r="BK85" s="91"/>
      <c r="BL85" s="96"/>
      <c r="BM85" s="96"/>
      <c r="BN85" s="91"/>
      <c r="BO85" s="98"/>
      <c r="BP85" s="92"/>
      <c r="BQ85" s="91"/>
      <c r="BR85" s="91"/>
      <c r="BS85" s="91"/>
      <c r="BT85" s="98"/>
    </row>
    <row r="86" spans="1:72" ht="15" customHeight="1" x14ac:dyDescent="0.25">
      <c r="A86" s="93"/>
      <c r="B86" s="94"/>
      <c r="C86" s="93"/>
      <c r="D86" s="91"/>
      <c r="E86" s="91"/>
      <c r="F86" s="91"/>
      <c r="G86" s="91"/>
      <c r="H86" s="91"/>
      <c r="I86" s="91"/>
      <c r="J86" s="92"/>
      <c r="K86" s="91"/>
      <c r="L86" s="91"/>
      <c r="M86" s="91"/>
      <c r="N86" s="91"/>
      <c r="O86" s="91"/>
      <c r="P86" s="91"/>
      <c r="Q86" s="91"/>
      <c r="R86" s="91"/>
      <c r="S86" s="96"/>
      <c r="T86" s="96"/>
      <c r="U86" s="93"/>
      <c r="V86" s="96"/>
      <c r="W86" s="96"/>
      <c r="X86" s="93"/>
      <c r="Y86" s="93"/>
      <c r="Z86" s="96"/>
      <c r="AA86" s="96"/>
      <c r="AB86" s="93"/>
      <c r="AC86" s="93"/>
      <c r="AD86" s="92"/>
      <c r="AE86" s="91"/>
      <c r="AF86" s="93"/>
      <c r="AG86" s="93"/>
      <c r="AH86" s="93"/>
      <c r="AI86" s="91"/>
      <c r="AJ86" s="91"/>
      <c r="AK86" s="93"/>
      <c r="AL86" s="91"/>
      <c r="AM86" s="91"/>
      <c r="AN86" s="91"/>
      <c r="AO86" s="96"/>
      <c r="AP86" s="96"/>
      <c r="AQ86" s="91"/>
      <c r="AR86" s="93"/>
      <c r="AS86" s="92"/>
      <c r="AT86" s="91"/>
      <c r="AU86" s="91"/>
      <c r="AV86" s="91"/>
      <c r="AW86" s="91"/>
      <c r="AX86" s="91"/>
      <c r="AY86" s="91"/>
      <c r="AZ86" s="91"/>
      <c r="BA86" s="91"/>
      <c r="BB86" s="91"/>
      <c r="BC86" s="91"/>
      <c r="BD86" s="91"/>
      <c r="BE86" s="91"/>
      <c r="BF86" s="91"/>
      <c r="BG86" s="93"/>
      <c r="BH86" s="91"/>
      <c r="BI86" s="91"/>
      <c r="BJ86" s="91"/>
      <c r="BK86" s="91"/>
      <c r="BL86" s="96"/>
      <c r="BM86" s="96"/>
      <c r="BN86" s="91"/>
      <c r="BO86" s="93"/>
      <c r="BP86" s="92"/>
      <c r="BQ86" s="91"/>
      <c r="BR86" s="91"/>
      <c r="BS86" s="91"/>
      <c r="BT86" s="93"/>
    </row>
    <row r="87" spans="1:72" ht="15" customHeight="1" x14ac:dyDescent="0.25">
      <c r="A87" s="93"/>
      <c r="B87" s="94"/>
      <c r="C87" s="93"/>
      <c r="D87" s="91"/>
      <c r="E87" s="91"/>
      <c r="F87" s="91"/>
      <c r="G87" s="91"/>
      <c r="H87" s="91"/>
      <c r="I87" s="91"/>
      <c r="J87" s="92"/>
      <c r="K87" s="91"/>
      <c r="L87" s="91"/>
      <c r="M87" s="91"/>
      <c r="N87" s="91"/>
      <c r="O87" s="91"/>
      <c r="P87" s="91"/>
      <c r="Q87" s="91"/>
      <c r="R87" s="91"/>
      <c r="S87" s="96"/>
      <c r="T87" s="96"/>
      <c r="U87" s="93"/>
      <c r="V87" s="96"/>
      <c r="W87" s="96"/>
      <c r="X87" s="93"/>
      <c r="Y87" s="93"/>
      <c r="Z87" s="96"/>
      <c r="AA87" s="96"/>
      <c r="AB87" s="93"/>
      <c r="AC87" s="93"/>
      <c r="AD87" s="92"/>
      <c r="AE87" s="91"/>
      <c r="AF87" s="93"/>
      <c r="AG87" s="93"/>
      <c r="AH87" s="93"/>
      <c r="AI87" s="91"/>
      <c r="AJ87" s="91"/>
      <c r="AK87" s="93"/>
      <c r="AL87" s="91"/>
      <c r="AM87" s="91"/>
      <c r="AN87" s="91"/>
      <c r="AO87" s="96"/>
      <c r="AP87" s="96"/>
      <c r="AQ87" s="91"/>
      <c r="AR87" s="93"/>
      <c r="AS87" s="92"/>
      <c r="AT87" s="91"/>
      <c r="AU87" s="91"/>
      <c r="AV87" s="91"/>
      <c r="AW87" s="91"/>
      <c r="AX87" s="91"/>
      <c r="AY87" s="91"/>
      <c r="AZ87" s="91"/>
      <c r="BA87" s="91"/>
      <c r="BB87" s="91"/>
      <c r="BC87" s="91"/>
      <c r="BD87" s="91"/>
      <c r="BE87" s="91"/>
      <c r="BF87" s="91"/>
      <c r="BG87" s="93"/>
      <c r="BH87" s="91"/>
      <c r="BI87" s="91"/>
      <c r="BJ87" s="91"/>
      <c r="BK87" s="91"/>
      <c r="BL87" s="96"/>
      <c r="BM87" s="96"/>
      <c r="BN87" s="91"/>
      <c r="BO87" s="93"/>
      <c r="BP87" s="92"/>
      <c r="BQ87" s="91"/>
      <c r="BR87" s="91"/>
      <c r="BS87" s="91"/>
      <c r="BT87" s="93"/>
    </row>
    <row r="88" spans="1:72" ht="15" customHeight="1" x14ac:dyDescent="0.25">
      <c r="A88" s="93"/>
      <c r="B88" s="94"/>
      <c r="C88" s="93"/>
      <c r="D88" s="91"/>
      <c r="E88" s="91"/>
      <c r="F88" s="91"/>
      <c r="G88" s="91"/>
      <c r="H88" s="91"/>
      <c r="I88" s="91"/>
      <c r="J88" s="92"/>
      <c r="K88" s="91"/>
      <c r="L88" s="91"/>
      <c r="M88" s="91"/>
      <c r="N88" s="91"/>
      <c r="O88" s="91"/>
      <c r="P88" s="91"/>
      <c r="Q88" s="91"/>
      <c r="R88" s="91"/>
      <c r="S88" s="96"/>
      <c r="T88" s="96"/>
      <c r="U88" s="93"/>
      <c r="V88" s="96"/>
      <c r="W88" s="96"/>
      <c r="X88" s="93"/>
      <c r="Y88" s="93"/>
      <c r="Z88" s="96"/>
      <c r="AA88" s="96"/>
      <c r="AB88" s="93"/>
      <c r="AC88" s="93"/>
      <c r="AD88" s="92"/>
      <c r="AE88" s="91"/>
      <c r="AF88" s="93"/>
      <c r="AG88" s="93"/>
      <c r="AH88" s="93"/>
      <c r="AI88" s="91"/>
      <c r="AJ88" s="91"/>
      <c r="AK88" s="93"/>
      <c r="AL88" s="91"/>
      <c r="AM88" s="91"/>
      <c r="AN88" s="91"/>
      <c r="AO88" s="96"/>
      <c r="AP88" s="96"/>
      <c r="AQ88" s="91"/>
      <c r="AR88" s="93"/>
      <c r="AS88" s="92"/>
      <c r="AT88" s="91"/>
      <c r="AU88" s="91"/>
      <c r="AV88" s="91"/>
      <c r="AW88" s="91"/>
      <c r="AX88" s="91"/>
      <c r="AY88" s="91"/>
      <c r="AZ88" s="91"/>
      <c r="BA88" s="91"/>
      <c r="BB88" s="91"/>
      <c r="BC88" s="91"/>
      <c r="BD88" s="91"/>
      <c r="BE88" s="91"/>
      <c r="BF88" s="91"/>
      <c r="BG88" s="93"/>
      <c r="BH88" s="91"/>
      <c r="BI88" s="91"/>
      <c r="BJ88" s="91"/>
      <c r="BK88" s="91"/>
      <c r="BL88" s="96"/>
      <c r="BM88" s="96"/>
      <c r="BN88" s="91"/>
      <c r="BO88" s="93"/>
      <c r="BP88" s="92"/>
      <c r="BQ88" s="91"/>
      <c r="BR88" s="91"/>
      <c r="BS88" s="91"/>
      <c r="BT88" s="93"/>
    </row>
    <row r="89" spans="1:72" ht="15" customHeight="1" x14ac:dyDescent="0.25">
      <c r="A89" s="93"/>
      <c r="B89" s="94"/>
      <c r="C89" s="93"/>
      <c r="D89" s="91"/>
      <c r="E89" s="91"/>
      <c r="F89" s="91"/>
      <c r="G89" s="91"/>
      <c r="H89" s="91"/>
      <c r="I89" s="91"/>
      <c r="J89" s="92"/>
      <c r="K89" s="91"/>
      <c r="L89" s="91"/>
      <c r="M89" s="91"/>
      <c r="N89" s="91"/>
      <c r="O89" s="91"/>
      <c r="P89" s="91"/>
      <c r="Q89" s="91"/>
      <c r="R89" s="91"/>
      <c r="S89" s="96"/>
      <c r="T89" s="96"/>
      <c r="U89" s="93"/>
      <c r="V89" s="96"/>
      <c r="W89" s="96"/>
      <c r="X89" s="93"/>
      <c r="Y89" s="93"/>
      <c r="Z89" s="96"/>
      <c r="AA89" s="96"/>
      <c r="AB89" s="93"/>
      <c r="AC89" s="93"/>
      <c r="AD89" s="92"/>
      <c r="AE89" s="91"/>
      <c r="AF89" s="93"/>
      <c r="AG89" s="93"/>
      <c r="AH89" s="93"/>
      <c r="AI89" s="91"/>
      <c r="AJ89" s="91"/>
      <c r="AK89" s="93"/>
      <c r="AL89" s="91"/>
      <c r="AM89" s="91"/>
      <c r="AN89" s="91"/>
      <c r="AO89" s="96"/>
      <c r="AP89" s="96"/>
      <c r="AQ89" s="91"/>
      <c r="AR89" s="93"/>
      <c r="AS89" s="92"/>
      <c r="AT89" s="91"/>
      <c r="AU89" s="91"/>
      <c r="AV89" s="91"/>
      <c r="AW89" s="91"/>
      <c r="AX89" s="91"/>
      <c r="AY89" s="91"/>
      <c r="AZ89" s="91"/>
      <c r="BA89" s="91"/>
      <c r="BB89" s="91"/>
      <c r="BC89" s="91"/>
      <c r="BD89" s="91"/>
      <c r="BE89" s="91"/>
      <c r="BF89" s="91"/>
      <c r="BG89" s="93"/>
      <c r="BH89" s="91"/>
      <c r="BI89" s="91"/>
      <c r="BJ89" s="91"/>
      <c r="BK89" s="91"/>
      <c r="BL89" s="96"/>
      <c r="BM89" s="96"/>
      <c r="BN89" s="91"/>
      <c r="BO89" s="93"/>
      <c r="BP89" s="92"/>
      <c r="BQ89" s="91"/>
      <c r="BR89" s="91"/>
      <c r="BS89" s="91"/>
      <c r="BT89" s="93"/>
    </row>
    <row r="90" spans="1:72" ht="15" customHeight="1" x14ac:dyDescent="0.25">
      <c r="A90" s="93"/>
      <c r="B90" s="94"/>
      <c r="C90" s="93"/>
      <c r="D90" s="91"/>
      <c r="E90" s="91"/>
      <c r="F90" s="91"/>
      <c r="G90" s="91"/>
      <c r="H90" s="91"/>
      <c r="I90" s="91"/>
      <c r="J90" s="92"/>
      <c r="K90" s="91"/>
      <c r="L90" s="91"/>
      <c r="M90" s="91"/>
      <c r="N90" s="91"/>
      <c r="O90" s="91"/>
      <c r="P90" s="91"/>
      <c r="Q90" s="91"/>
      <c r="R90" s="91"/>
      <c r="S90" s="96"/>
      <c r="T90" s="96"/>
      <c r="U90" s="93"/>
      <c r="V90" s="96"/>
      <c r="W90" s="96"/>
      <c r="X90" s="93"/>
      <c r="Y90" s="93"/>
      <c r="Z90" s="96"/>
      <c r="AA90" s="96"/>
      <c r="AB90" s="93"/>
      <c r="AC90" s="93"/>
      <c r="AD90" s="92"/>
      <c r="AE90" s="91"/>
      <c r="AF90" s="93"/>
      <c r="AG90" s="93"/>
      <c r="AH90" s="93"/>
      <c r="AI90" s="91"/>
      <c r="AJ90" s="91"/>
      <c r="AK90" s="93"/>
      <c r="AL90" s="91"/>
      <c r="AM90" s="91"/>
      <c r="AN90" s="91"/>
      <c r="AO90" s="96"/>
      <c r="AP90" s="96"/>
      <c r="AQ90" s="91"/>
      <c r="AR90" s="93"/>
      <c r="AS90" s="92"/>
      <c r="AT90" s="91"/>
      <c r="AU90" s="91"/>
      <c r="AV90" s="91"/>
      <c r="AW90" s="91"/>
      <c r="AX90" s="91"/>
      <c r="AY90" s="91"/>
      <c r="AZ90" s="91"/>
      <c r="BA90" s="91"/>
      <c r="BB90" s="91"/>
      <c r="BC90" s="91"/>
      <c r="BD90" s="91"/>
      <c r="BE90" s="91"/>
      <c r="BF90" s="91"/>
      <c r="BG90" s="93"/>
      <c r="BH90" s="91"/>
      <c r="BI90" s="91"/>
      <c r="BJ90" s="91"/>
      <c r="BK90" s="91"/>
      <c r="BL90" s="96"/>
      <c r="BM90" s="96"/>
      <c r="BN90" s="91"/>
      <c r="BO90" s="93"/>
      <c r="BP90" s="92"/>
      <c r="BQ90" s="91"/>
      <c r="BR90" s="91"/>
      <c r="BS90" s="91"/>
      <c r="BT90" s="93"/>
    </row>
    <row r="91" spans="1:72" ht="15" customHeight="1" x14ac:dyDescent="0.25">
      <c r="A91" s="93"/>
      <c r="B91" s="94"/>
      <c r="C91" s="93"/>
      <c r="D91" s="91"/>
      <c r="E91" s="91"/>
      <c r="F91" s="91"/>
      <c r="G91" s="91"/>
      <c r="H91" s="91"/>
      <c r="I91" s="91"/>
      <c r="J91" s="92"/>
      <c r="K91" s="91"/>
      <c r="L91" s="91"/>
      <c r="M91" s="91"/>
      <c r="N91" s="91"/>
      <c r="O91" s="91"/>
      <c r="P91" s="91"/>
      <c r="Q91" s="91"/>
      <c r="R91" s="91"/>
      <c r="S91" s="96"/>
      <c r="T91" s="96"/>
      <c r="U91" s="93"/>
      <c r="V91" s="96"/>
      <c r="W91" s="96"/>
      <c r="X91" s="93"/>
      <c r="Y91" s="93"/>
      <c r="Z91" s="96"/>
      <c r="AA91" s="96"/>
      <c r="AB91" s="93"/>
      <c r="AC91" s="93"/>
      <c r="AD91" s="92"/>
      <c r="AE91" s="91"/>
      <c r="AF91" s="93"/>
      <c r="AG91" s="93"/>
      <c r="AH91" s="93"/>
      <c r="AI91" s="91"/>
      <c r="AJ91" s="91"/>
      <c r="AK91" s="93"/>
      <c r="AL91" s="91"/>
      <c r="AM91" s="91"/>
      <c r="AN91" s="91"/>
      <c r="AO91" s="96"/>
      <c r="AP91" s="96"/>
      <c r="AQ91" s="91"/>
      <c r="AR91" s="93"/>
      <c r="AS91" s="92"/>
      <c r="AT91" s="91"/>
      <c r="AU91" s="91"/>
      <c r="AV91" s="91"/>
      <c r="AW91" s="91"/>
      <c r="AX91" s="91"/>
      <c r="AY91" s="91"/>
      <c r="AZ91" s="91"/>
      <c r="BA91" s="91"/>
      <c r="BB91" s="91"/>
      <c r="BC91" s="91"/>
      <c r="BD91" s="91"/>
      <c r="BE91" s="91"/>
      <c r="BF91" s="91"/>
      <c r="BG91" s="93"/>
      <c r="BH91" s="91"/>
      <c r="BI91" s="91"/>
      <c r="BJ91" s="91"/>
      <c r="BK91" s="91"/>
      <c r="BL91" s="96"/>
      <c r="BM91" s="96"/>
      <c r="BN91" s="91"/>
      <c r="BO91" s="93"/>
      <c r="BP91" s="92"/>
      <c r="BQ91" s="91"/>
      <c r="BR91" s="91"/>
      <c r="BS91" s="91"/>
      <c r="BT91" s="93"/>
    </row>
    <row r="92" spans="1:72" ht="15" customHeight="1" x14ac:dyDescent="0.25">
      <c r="A92" s="93"/>
      <c r="B92" s="94"/>
      <c r="C92" s="93"/>
      <c r="D92" s="91"/>
      <c r="E92" s="91"/>
      <c r="F92" s="91"/>
      <c r="G92" s="91"/>
      <c r="H92" s="91"/>
      <c r="I92" s="91"/>
      <c r="J92" s="92"/>
      <c r="K92" s="91"/>
      <c r="L92" s="91"/>
      <c r="M92" s="91"/>
      <c r="N92" s="91"/>
      <c r="O92" s="91"/>
      <c r="P92" s="91"/>
      <c r="Q92" s="91"/>
      <c r="R92" s="91"/>
      <c r="S92" s="96"/>
      <c r="T92" s="96"/>
      <c r="U92" s="93"/>
      <c r="V92" s="96"/>
      <c r="W92" s="96"/>
      <c r="X92" s="93"/>
      <c r="Y92" s="93"/>
      <c r="Z92" s="96"/>
      <c r="AA92" s="96"/>
      <c r="AB92" s="93"/>
      <c r="AC92" s="93"/>
      <c r="AD92" s="92"/>
      <c r="AE92" s="91"/>
      <c r="AF92" s="93"/>
      <c r="AG92" s="93"/>
      <c r="AH92" s="93"/>
      <c r="AI92" s="91"/>
      <c r="AJ92" s="91"/>
      <c r="AK92" s="93"/>
      <c r="AL92" s="91"/>
      <c r="AM92" s="91"/>
      <c r="AN92" s="91"/>
      <c r="AO92" s="96"/>
      <c r="AP92" s="96"/>
      <c r="AQ92" s="91"/>
      <c r="AR92" s="93"/>
      <c r="AS92" s="92"/>
      <c r="AT92" s="91"/>
      <c r="AU92" s="91"/>
      <c r="AV92" s="91"/>
      <c r="AW92" s="91"/>
      <c r="AX92" s="91"/>
      <c r="AY92" s="91"/>
      <c r="AZ92" s="91"/>
      <c r="BA92" s="91"/>
      <c r="BB92" s="91"/>
      <c r="BC92" s="91"/>
      <c r="BD92" s="91"/>
      <c r="BE92" s="91"/>
      <c r="BF92" s="91"/>
      <c r="BG92" s="93"/>
      <c r="BH92" s="91"/>
      <c r="BI92" s="91"/>
      <c r="BJ92" s="91"/>
      <c r="BK92" s="91"/>
      <c r="BL92" s="96"/>
      <c r="BM92" s="96"/>
      <c r="BN92" s="91"/>
      <c r="BO92" s="93"/>
      <c r="BP92" s="92"/>
      <c r="BQ92" s="91"/>
      <c r="BR92" s="91"/>
      <c r="BS92" s="91"/>
      <c r="BT92" s="93"/>
    </row>
    <row r="93" spans="1:72" ht="15" customHeight="1" x14ac:dyDescent="0.25">
      <c r="A93" s="93"/>
      <c r="B93" s="94"/>
      <c r="C93" s="93"/>
      <c r="D93" s="91"/>
      <c r="E93" s="91"/>
      <c r="F93" s="91"/>
      <c r="G93" s="91"/>
      <c r="H93" s="91"/>
      <c r="I93" s="91"/>
      <c r="J93" s="92"/>
      <c r="K93" s="91"/>
      <c r="L93" s="91"/>
      <c r="M93" s="91"/>
      <c r="N93" s="91"/>
      <c r="O93" s="91"/>
      <c r="P93" s="91"/>
      <c r="Q93" s="91"/>
      <c r="R93" s="91"/>
      <c r="S93" s="96"/>
      <c r="T93" s="96"/>
      <c r="U93" s="93"/>
      <c r="V93" s="96"/>
      <c r="W93" s="96"/>
      <c r="X93" s="93"/>
      <c r="Y93" s="93"/>
      <c r="Z93" s="96"/>
      <c r="AA93" s="96"/>
      <c r="AB93" s="93"/>
      <c r="AC93" s="93"/>
      <c r="AD93" s="92"/>
      <c r="AE93" s="91"/>
      <c r="AF93" s="93"/>
      <c r="AG93" s="93"/>
      <c r="AH93" s="93"/>
      <c r="AI93" s="91"/>
      <c r="AJ93" s="91"/>
      <c r="AK93" s="93"/>
      <c r="AL93" s="91"/>
      <c r="AM93" s="91"/>
      <c r="AN93" s="91"/>
      <c r="AO93" s="96"/>
      <c r="AP93" s="96"/>
      <c r="AQ93" s="91"/>
      <c r="AR93" s="93"/>
      <c r="AS93" s="92"/>
      <c r="AT93" s="91"/>
      <c r="AU93" s="91"/>
      <c r="AV93" s="91"/>
      <c r="AW93" s="91"/>
      <c r="AX93" s="91"/>
      <c r="AY93" s="91"/>
      <c r="AZ93" s="91"/>
      <c r="BA93" s="91"/>
      <c r="BB93" s="91"/>
      <c r="BC93" s="91"/>
      <c r="BD93" s="91"/>
      <c r="BE93" s="91"/>
      <c r="BF93" s="91"/>
      <c r="BG93" s="93"/>
      <c r="BH93" s="91"/>
      <c r="BI93" s="91"/>
      <c r="BJ93" s="91"/>
      <c r="BK93" s="91"/>
      <c r="BL93" s="96"/>
      <c r="BM93" s="96"/>
      <c r="BN93" s="91"/>
      <c r="BO93" s="93"/>
      <c r="BP93" s="92"/>
      <c r="BQ93" s="91"/>
      <c r="BR93" s="91"/>
      <c r="BS93" s="91"/>
      <c r="BT93" s="93"/>
    </row>
    <row r="94" spans="1:72" ht="15" customHeight="1" x14ac:dyDescent="0.25">
      <c r="A94" s="93"/>
      <c r="B94" s="94"/>
      <c r="C94" s="93"/>
      <c r="D94" s="91"/>
      <c r="E94" s="91"/>
      <c r="F94" s="91"/>
      <c r="G94" s="91"/>
      <c r="H94" s="91"/>
      <c r="I94" s="91"/>
      <c r="J94" s="92"/>
      <c r="K94" s="91"/>
      <c r="L94" s="91"/>
      <c r="M94" s="91"/>
      <c r="N94" s="91"/>
      <c r="O94" s="91"/>
      <c r="P94" s="91"/>
      <c r="Q94" s="91"/>
      <c r="R94" s="91"/>
      <c r="S94" s="96"/>
      <c r="T94" s="96"/>
      <c r="U94" s="93"/>
      <c r="V94" s="96"/>
      <c r="W94" s="96"/>
      <c r="X94" s="93"/>
      <c r="Y94" s="93"/>
      <c r="Z94" s="96"/>
      <c r="AA94" s="96"/>
      <c r="AB94" s="93"/>
      <c r="AC94" s="93"/>
      <c r="AD94" s="92"/>
      <c r="AE94" s="91"/>
      <c r="AF94" s="93"/>
      <c r="AG94" s="93"/>
      <c r="AH94" s="93"/>
      <c r="AI94" s="91"/>
      <c r="AJ94" s="91"/>
      <c r="AK94" s="93"/>
      <c r="AL94" s="91"/>
      <c r="AM94" s="91"/>
      <c r="AN94" s="91"/>
      <c r="AO94" s="96"/>
      <c r="AP94" s="96"/>
      <c r="AQ94" s="91"/>
      <c r="AR94" s="93"/>
      <c r="AS94" s="92"/>
      <c r="AT94" s="91"/>
      <c r="AU94" s="91"/>
      <c r="AV94" s="91"/>
      <c r="AW94" s="91"/>
      <c r="AX94" s="91"/>
      <c r="AY94" s="91"/>
      <c r="AZ94" s="91"/>
      <c r="BA94" s="91"/>
      <c r="BB94" s="91"/>
      <c r="BC94" s="91"/>
      <c r="BD94" s="91"/>
      <c r="BE94" s="91"/>
      <c r="BF94" s="91"/>
      <c r="BG94" s="93"/>
      <c r="BH94" s="91"/>
      <c r="BI94" s="91"/>
      <c r="BJ94" s="91"/>
      <c r="BK94" s="91"/>
      <c r="BL94" s="96"/>
      <c r="BM94" s="96"/>
      <c r="BN94" s="91"/>
      <c r="BO94" s="93"/>
      <c r="BP94" s="92"/>
      <c r="BQ94" s="91"/>
      <c r="BR94" s="91"/>
      <c r="BS94" s="91"/>
      <c r="BT94" s="93"/>
    </row>
    <row r="95" spans="1:72" ht="15" customHeight="1" x14ac:dyDescent="0.25">
      <c r="A95" s="93"/>
      <c r="B95" s="94"/>
      <c r="C95" s="93"/>
      <c r="D95" s="91"/>
      <c r="E95" s="91"/>
      <c r="F95" s="91"/>
      <c r="G95" s="91"/>
      <c r="H95" s="91"/>
      <c r="I95" s="91"/>
      <c r="J95" s="92"/>
      <c r="K95" s="91"/>
      <c r="L95" s="91"/>
      <c r="M95" s="91"/>
      <c r="N95" s="91"/>
      <c r="O95" s="91"/>
      <c r="P95" s="91"/>
      <c r="Q95" s="91"/>
      <c r="R95" s="91"/>
      <c r="S95" s="96"/>
      <c r="T95" s="96"/>
      <c r="U95" s="93"/>
      <c r="V95" s="96"/>
      <c r="W95" s="96"/>
      <c r="X95" s="93"/>
      <c r="Y95" s="93"/>
      <c r="Z95" s="96"/>
      <c r="AA95" s="96"/>
      <c r="AB95" s="93"/>
      <c r="AC95" s="93"/>
      <c r="AD95" s="92"/>
      <c r="AE95" s="91"/>
      <c r="AF95" s="93"/>
      <c r="AG95" s="93"/>
      <c r="AH95" s="93"/>
      <c r="AI95" s="91"/>
      <c r="AJ95" s="91"/>
      <c r="AK95" s="93"/>
      <c r="AL95" s="91"/>
      <c r="AM95" s="91"/>
      <c r="AN95" s="91"/>
      <c r="AO95" s="96"/>
      <c r="AP95" s="96"/>
      <c r="AQ95" s="91"/>
      <c r="AR95" s="93"/>
      <c r="AS95" s="92"/>
      <c r="AT95" s="91"/>
      <c r="AU95" s="91"/>
      <c r="AV95" s="91"/>
      <c r="AW95" s="91"/>
      <c r="AX95" s="91"/>
      <c r="AY95" s="91"/>
      <c r="AZ95" s="91"/>
      <c r="BA95" s="91"/>
      <c r="BB95" s="91"/>
      <c r="BC95" s="91"/>
      <c r="BD95" s="91"/>
      <c r="BE95" s="91"/>
      <c r="BF95" s="91"/>
      <c r="BG95" s="93"/>
      <c r="BH95" s="91"/>
      <c r="BI95" s="91"/>
      <c r="BJ95" s="91"/>
      <c r="BK95" s="91"/>
      <c r="BL95" s="96"/>
      <c r="BM95" s="96"/>
      <c r="BN95" s="91"/>
      <c r="BO95" s="93"/>
      <c r="BP95" s="92"/>
      <c r="BQ95" s="91"/>
      <c r="BR95" s="91"/>
      <c r="BS95" s="91"/>
      <c r="BT95" s="93"/>
    </row>
    <row r="96" spans="1:72" ht="15" customHeight="1" x14ac:dyDescent="0.25">
      <c r="A96" s="93"/>
      <c r="B96" s="94"/>
      <c r="C96" s="93"/>
      <c r="D96" s="91"/>
      <c r="E96" s="91"/>
      <c r="F96" s="91"/>
      <c r="G96" s="91"/>
      <c r="H96" s="91"/>
      <c r="I96" s="91"/>
      <c r="J96" s="92"/>
      <c r="K96" s="91"/>
      <c r="L96" s="91"/>
      <c r="M96" s="91"/>
      <c r="N96" s="91"/>
      <c r="O96" s="91"/>
      <c r="P96" s="91"/>
      <c r="Q96" s="91"/>
      <c r="R96" s="91"/>
      <c r="S96" s="96"/>
      <c r="T96" s="96"/>
      <c r="U96" s="93"/>
      <c r="V96" s="96"/>
      <c r="W96" s="96"/>
      <c r="X96" s="93"/>
      <c r="Y96" s="93"/>
      <c r="Z96" s="96"/>
      <c r="AA96" s="96"/>
      <c r="AB96" s="93"/>
      <c r="AC96" s="93"/>
      <c r="AD96" s="92"/>
      <c r="AE96" s="91"/>
      <c r="AF96" s="93"/>
      <c r="AG96" s="93"/>
      <c r="AH96" s="93"/>
      <c r="AI96" s="91"/>
      <c r="AJ96" s="91"/>
      <c r="AK96" s="93"/>
      <c r="AL96" s="91"/>
      <c r="AM96" s="91"/>
      <c r="AN96" s="91"/>
      <c r="AO96" s="96"/>
      <c r="AP96" s="96"/>
      <c r="AQ96" s="91"/>
      <c r="AR96" s="93"/>
      <c r="AS96" s="92"/>
      <c r="AT96" s="91"/>
      <c r="AU96" s="91"/>
      <c r="AV96" s="91"/>
      <c r="AW96" s="91"/>
      <c r="AX96" s="91"/>
      <c r="AY96" s="91"/>
      <c r="AZ96" s="91"/>
      <c r="BA96" s="91"/>
      <c r="BB96" s="91"/>
      <c r="BC96" s="91"/>
      <c r="BD96" s="91"/>
      <c r="BE96" s="91"/>
      <c r="BF96" s="91"/>
      <c r="BG96" s="93"/>
      <c r="BH96" s="91"/>
      <c r="BI96" s="91"/>
      <c r="BJ96" s="91"/>
      <c r="BK96" s="91"/>
      <c r="BL96" s="96"/>
      <c r="BM96" s="96"/>
      <c r="BN96" s="91"/>
      <c r="BO96" s="93"/>
      <c r="BP96" s="92"/>
      <c r="BQ96" s="91"/>
      <c r="BR96" s="91"/>
      <c r="BS96" s="91"/>
      <c r="BT96" s="93"/>
    </row>
    <row r="97" spans="1:72" ht="15" customHeight="1" x14ac:dyDescent="0.25">
      <c r="A97" s="93"/>
      <c r="B97" s="94"/>
      <c r="C97" s="93"/>
      <c r="D97" s="91"/>
      <c r="E97" s="91"/>
      <c r="F97" s="91"/>
      <c r="G97" s="91"/>
      <c r="H97" s="91"/>
      <c r="I97" s="91"/>
      <c r="J97" s="92"/>
      <c r="K97" s="91"/>
      <c r="L97" s="91"/>
      <c r="M97" s="91"/>
      <c r="N97" s="91"/>
      <c r="O97" s="91"/>
      <c r="P97" s="91"/>
      <c r="Q97" s="91"/>
      <c r="R97" s="91"/>
      <c r="S97" s="96"/>
      <c r="T97" s="96"/>
      <c r="U97" s="93"/>
      <c r="V97" s="96"/>
      <c r="W97" s="96"/>
      <c r="X97" s="93"/>
      <c r="Y97" s="93"/>
      <c r="Z97" s="96"/>
      <c r="AA97" s="96"/>
      <c r="AB97" s="93"/>
      <c r="AC97" s="93"/>
      <c r="AD97" s="92"/>
      <c r="AE97" s="91"/>
      <c r="AF97" s="93"/>
      <c r="AG97" s="93"/>
      <c r="AH97" s="93"/>
      <c r="AI97" s="91"/>
      <c r="AJ97" s="91"/>
      <c r="AK97" s="93"/>
      <c r="AL97" s="91"/>
      <c r="AM97" s="91"/>
      <c r="AN97" s="91"/>
      <c r="AO97" s="96"/>
      <c r="AP97" s="96"/>
      <c r="AQ97" s="91"/>
      <c r="AR97" s="93"/>
      <c r="AS97" s="92"/>
      <c r="AT97" s="91"/>
      <c r="AU97" s="91"/>
      <c r="AV97" s="91"/>
      <c r="AW97" s="91"/>
      <c r="AX97" s="91"/>
      <c r="AY97" s="91"/>
      <c r="AZ97" s="91"/>
      <c r="BA97" s="91"/>
      <c r="BB97" s="91"/>
      <c r="BC97" s="91"/>
      <c r="BD97" s="91"/>
      <c r="BE97" s="91"/>
      <c r="BF97" s="91"/>
      <c r="BG97" s="93"/>
      <c r="BH97" s="91"/>
      <c r="BI97" s="91"/>
      <c r="BJ97" s="91"/>
      <c r="BK97" s="91"/>
      <c r="BL97" s="96"/>
      <c r="BM97" s="96"/>
      <c r="BN97" s="91"/>
      <c r="BO97" s="93"/>
      <c r="BP97" s="92"/>
      <c r="BQ97" s="91"/>
      <c r="BR97" s="91"/>
      <c r="BS97" s="91"/>
      <c r="BT97" s="93"/>
    </row>
    <row r="98" spans="1:72" ht="15" customHeight="1" x14ac:dyDescent="0.25">
      <c r="A98" s="93"/>
      <c r="B98" s="94"/>
      <c r="C98" s="93"/>
      <c r="D98" s="91"/>
      <c r="E98" s="91"/>
      <c r="F98" s="91"/>
      <c r="G98" s="91"/>
      <c r="H98" s="91"/>
      <c r="I98" s="91"/>
      <c r="J98" s="92"/>
      <c r="K98" s="91"/>
      <c r="L98" s="91"/>
      <c r="M98" s="91"/>
      <c r="N98" s="91"/>
      <c r="O98" s="91"/>
      <c r="P98" s="91"/>
      <c r="Q98" s="91"/>
      <c r="R98" s="91"/>
      <c r="S98" s="96"/>
      <c r="T98" s="96"/>
      <c r="U98" s="93"/>
      <c r="V98" s="96"/>
      <c r="W98" s="96"/>
      <c r="X98" s="93"/>
      <c r="Y98" s="93"/>
      <c r="Z98" s="96"/>
      <c r="AA98" s="96"/>
      <c r="AB98" s="93"/>
      <c r="AC98" s="93"/>
      <c r="AD98" s="92"/>
      <c r="AE98" s="91"/>
      <c r="AF98" s="93"/>
      <c r="AG98" s="93"/>
      <c r="AH98" s="93"/>
      <c r="AI98" s="91"/>
      <c r="AJ98" s="91"/>
      <c r="AK98" s="93"/>
      <c r="AL98" s="91"/>
      <c r="AM98" s="91"/>
      <c r="AN98" s="91"/>
      <c r="AO98" s="96"/>
      <c r="AP98" s="96"/>
      <c r="AQ98" s="91"/>
      <c r="AR98" s="93"/>
      <c r="AS98" s="92"/>
      <c r="AT98" s="91"/>
      <c r="AU98" s="91"/>
      <c r="AV98" s="91"/>
      <c r="AW98" s="91"/>
      <c r="AX98" s="91"/>
      <c r="AY98" s="91"/>
      <c r="AZ98" s="91"/>
      <c r="BA98" s="91"/>
      <c r="BB98" s="91"/>
      <c r="BC98" s="91"/>
      <c r="BD98" s="91"/>
      <c r="BE98" s="91"/>
      <c r="BF98" s="91"/>
      <c r="BG98" s="93"/>
      <c r="BH98" s="91"/>
      <c r="BI98" s="91"/>
      <c r="BJ98" s="91"/>
      <c r="BK98" s="91"/>
      <c r="BL98" s="96"/>
      <c r="BM98" s="96"/>
      <c r="BN98" s="91"/>
      <c r="BO98" s="93"/>
      <c r="BP98" s="92"/>
      <c r="BQ98" s="91"/>
      <c r="BR98" s="91"/>
      <c r="BS98" s="91"/>
      <c r="BT98" s="93"/>
    </row>
    <row r="99" spans="1:72" ht="15" customHeight="1" x14ac:dyDescent="0.25">
      <c r="A99" s="93"/>
      <c r="B99" s="94"/>
      <c r="C99" s="93"/>
      <c r="D99" s="91"/>
      <c r="E99" s="91"/>
      <c r="F99" s="91"/>
      <c r="G99" s="91"/>
      <c r="H99" s="91"/>
      <c r="I99" s="91"/>
      <c r="J99" s="92"/>
      <c r="K99" s="91"/>
      <c r="L99" s="91"/>
      <c r="M99" s="91"/>
      <c r="N99" s="91"/>
      <c r="O99" s="91"/>
      <c r="P99" s="91"/>
      <c r="Q99" s="91"/>
      <c r="R99" s="91"/>
      <c r="S99" s="96"/>
      <c r="T99" s="96"/>
      <c r="U99" s="93"/>
      <c r="V99" s="96"/>
      <c r="W99" s="96"/>
      <c r="X99" s="93"/>
      <c r="Y99" s="93"/>
      <c r="Z99" s="96"/>
      <c r="AA99" s="96"/>
      <c r="AB99" s="93"/>
      <c r="AC99" s="93"/>
      <c r="AD99" s="92"/>
      <c r="AE99" s="91"/>
      <c r="AF99" s="93"/>
      <c r="AG99" s="93"/>
      <c r="AH99" s="93"/>
      <c r="AI99" s="91"/>
      <c r="AJ99" s="91"/>
      <c r="AK99" s="93"/>
      <c r="AL99" s="91"/>
      <c r="AM99" s="91"/>
      <c r="AN99" s="91"/>
      <c r="AO99" s="96"/>
      <c r="AP99" s="96"/>
      <c r="AQ99" s="91"/>
      <c r="AR99" s="93"/>
      <c r="AS99" s="92"/>
      <c r="AT99" s="91"/>
      <c r="AU99" s="91"/>
      <c r="AV99" s="91"/>
      <c r="AW99" s="91"/>
      <c r="AX99" s="91"/>
      <c r="AY99" s="91"/>
      <c r="AZ99" s="91"/>
      <c r="BA99" s="91"/>
      <c r="BB99" s="91"/>
      <c r="BC99" s="91"/>
      <c r="BD99" s="91"/>
      <c r="BE99" s="91"/>
      <c r="BF99" s="91"/>
      <c r="BG99" s="93"/>
      <c r="BH99" s="91"/>
      <c r="BI99" s="91"/>
      <c r="BJ99" s="91"/>
      <c r="BK99" s="91"/>
      <c r="BL99" s="96"/>
      <c r="BM99" s="96"/>
      <c r="BN99" s="91"/>
      <c r="BO99" s="93"/>
      <c r="BP99" s="92"/>
      <c r="BQ99" s="91"/>
      <c r="BR99" s="91"/>
      <c r="BS99" s="91"/>
      <c r="BT99" s="93"/>
    </row>
    <row r="100" spans="1:72" ht="15" customHeight="1" x14ac:dyDescent="0.25">
      <c r="A100" s="93"/>
      <c r="B100" s="94"/>
      <c r="C100" s="93"/>
      <c r="D100" s="91"/>
      <c r="E100" s="91"/>
      <c r="F100" s="91"/>
      <c r="G100" s="91"/>
      <c r="H100" s="91"/>
      <c r="I100" s="91"/>
      <c r="J100" s="92"/>
      <c r="K100" s="91"/>
      <c r="L100" s="91"/>
      <c r="M100" s="91"/>
      <c r="N100" s="91"/>
      <c r="O100" s="91"/>
      <c r="P100" s="91"/>
      <c r="Q100" s="91"/>
      <c r="R100" s="91"/>
      <c r="S100" s="96"/>
      <c r="T100" s="96"/>
      <c r="U100" s="93"/>
      <c r="V100" s="96"/>
      <c r="W100" s="96"/>
      <c r="X100" s="93"/>
      <c r="Y100" s="93"/>
      <c r="Z100" s="96"/>
      <c r="AA100" s="96"/>
      <c r="AB100" s="93"/>
      <c r="AC100" s="93"/>
      <c r="AD100" s="92"/>
      <c r="AE100" s="91"/>
      <c r="AF100" s="93"/>
      <c r="AG100" s="93"/>
      <c r="AH100" s="93"/>
      <c r="AI100" s="91"/>
      <c r="AJ100" s="91"/>
      <c r="AK100" s="93"/>
      <c r="AL100" s="91"/>
      <c r="AM100" s="91"/>
      <c r="AN100" s="91"/>
      <c r="AO100" s="96"/>
      <c r="AP100" s="96"/>
      <c r="AQ100" s="91"/>
      <c r="AR100" s="93"/>
      <c r="AS100" s="92"/>
      <c r="AT100" s="91"/>
      <c r="AU100" s="91"/>
      <c r="AV100" s="91"/>
      <c r="AW100" s="91"/>
      <c r="AX100" s="91"/>
      <c r="AY100" s="91"/>
      <c r="AZ100" s="91"/>
      <c r="BA100" s="91"/>
      <c r="BB100" s="91"/>
      <c r="BC100" s="91"/>
      <c r="BD100" s="91"/>
      <c r="BE100" s="91"/>
      <c r="BF100" s="91"/>
      <c r="BG100" s="93"/>
      <c r="BH100" s="91"/>
      <c r="BI100" s="91"/>
      <c r="BJ100" s="91"/>
      <c r="BK100" s="91"/>
      <c r="BL100" s="96"/>
      <c r="BM100" s="96"/>
      <c r="BN100" s="91"/>
      <c r="BO100" s="93"/>
      <c r="BP100" s="92"/>
      <c r="BQ100" s="91"/>
      <c r="BR100" s="91"/>
      <c r="BS100" s="91"/>
      <c r="BT100" s="93"/>
    </row>
    <row r="101" spans="1:72" ht="15" customHeight="1" x14ac:dyDescent="0.25">
      <c r="A101" s="93"/>
      <c r="B101" s="94"/>
      <c r="C101" s="93"/>
      <c r="D101" s="91"/>
      <c r="E101" s="91"/>
      <c r="F101" s="91"/>
      <c r="G101" s="91"/>
      <c r="H101" s="91"/>
      <c r="I101" s="91"/>
      <c r="J101" s="92"/>
      <c r="K101" s="91"/>
      <c r="L101" s="91"/>
      <c r="M101" s="91"/>
      <c r="N101" s="91"/>
      <c r="O101" s="91"/>
      <c r="P101" s="91"/>
      <c r="Q101" s="91"/>
      <c r="R101" s="91"/>
      <c r="S101" s="96"/>
      <c r="T101" s="96"/>
      <c r="U101" s="93"/>
      <c r="V101" s="96"/>
      <c r="W101" s="96"/>
      <c r="X101" s="93"/>
      <c r="Y101" s="93"/>
      <c r="Z101" s="96"/>
      <c r="AA101" s="96"/>
      <c r="AB101" s="93"/>
      <c r="AC101" s="93"/>
      <c r="AD101" s="92"/>
      <c r="AE101" s="91"/>
      <c r="AF101" s="93"/>
      <c r="AG101" s="93"/>
      <c r="AH101" s="93"/>
      <c r="AI101" s="91"/>
      <c r="AJ101" s="91"/>
      <c r="AK101" s="93"/>
      <c r="AL101" s="91"/>
      <c r="AM101" s="91"/>
      <c r="AN101" s="91"/>
      <c r="AO101" s="96"/>
      <c r="AP101" s="96"/>
      <c r="AQ101" s="91"/>
      <c r="AR101" s="93"/>
      <c r="AS101" s="92"/>
      <c r="AT101" s="91"/>
      <c r="AU101" s="91"/>
      <c r="AV101" s="91"/>
      <c r="AW101" s="91"/>
      <c r="AX101" s="91"/>
      <c r="AY101" s="91"/>
      <c r="AZ101" s="91"/>
      <c r="BA101" s="91"/>
      <c r="BB101" s="91"/>
      <c r="BC101" s="91"/>
      <c r="BD101" s="91"/>
      <c r="BE101" s="91"/>
      <c r="BF101" s="91"/>
      <c r="BG101" s="93"/>
      <c r="BH101" s="91"/>
      <c r="BI101" s="91"/>
      <c r="BJ101" s="91"/>
      <c r="BK101" s="91"/>
      <c r="BL101" s="96"/>
      <c r="BM101" s="96"/>
      <c r="BN101" s="91"/>
      <c r="BO101" s="93"/>
      <c r="BP101" s="92"/>
      <c r="BQ101" s="91"/>
      <c r="BR101" s="91"/>
      <c r="BS101" s="91"/>
      <c r="BT101" s="93"/>
    </row>
    <row r="102" spans="1:72" ht="15" customHeight="1" x14ac:dyDescent="0.25">
      <c r="A102" s="93"/>
      <c r="B102" s="94"/>
      <c r="C102" s="93"/>
      <c r="D102" s="91"/>
      <c r="E102" s="91"/>
      <c r="F102" s="91"/>
      <c r="G102" s="91"/>
      <c r="H102" s="91"/>
      <c r="I102" s="91"/>
      <c r="J102" s="92"/>
      <c r="K102" s="91"/>
      <c r="L102" s="91"/>
      <c r="M102" s="91"/>
      <c r="N102" s="91"/>
      <c r="O102" s="91"/>
      <c r="P102" s="91"/>
      <c r="Q102" s="91"/>
      <c r="R102" s="91"/>
      <c r="S102" s="96"/>
      <c r="T102" s="96"/>
      <c r="U102" s="93"/>
      <c r="V102" s="96"/>
      <c r="W102" s="96"/>
      <c r="X102" s="93"/>
      <c r="Y102" s="93"/>
      <c r="Z102" s="96"/>
      <c r="AA102" s="96"/>
      <c r="AB102" s="93"/>
      <c r="AC102" s="93"/>
      <c r="AD102" s="92"/>
      <c r="AE102" s="91"/>
      <c r="AF102" s="93"/>
      <c r="AG102" s="93"/>
      <c r="AH102" s="93"/>
      <c r="AI102" s="91"/>
      <c r="AJ102" s="91"/>
      <c r="AK102" s="93"/>
      <c r="AL102" s="91"/>
      <c r="AM102" s="91"/>
      <c r="AN102" s="91"/>
      <c r="AO102" s="96"/>
      <c r="AP102" s="96"/>
      <c r="AQ102" s="91"/>
      <c r="AR102" s="93"/>
      <c r="AS102" s="92"/>
      <c r="AT102" s="91"/>
      <c r="AU102" s="91"/>
      <c r="AV102" s="91"/>
      <c r="AW102" s="91"/>
      <c r="AX102" s="91"/>
      <c r="AY102" s="91"/>
      <c r="AZ102" s="91"/>
      <c r="BA102" s="91"/>
      <c r="BB102" s="91"/>
      <c r="BC102" s="91"/>
      <c r="BD102" s="91"/>
      <c r="BE102" s="91"/>
      <c r="BF102" s="91"/>
      <c r="BG102" s="93"/>
      <c r="BH102" s="91"/>
      <c r="BI102" s="91"/>
      <c r="BJ102" s="91"/>
      <c r="BK102" s="91"/>
      <c r="BL102" s="96"/>
      <c r="BM102" s="96"/>
      <c r="BN102" s="91"/>
      <c r="BO102" s="93"/>
      <c r="BP102" s="92"/>
      <c r="BQ102" s="91"/>
      <c r="BR102" s="91"/>
      <c r="BS102" s="91"/>
      <c r="BT102" s="93"/>
    </row>
    <row r="103" spans="1:72" ht="15" customHeight="1" x14ac:dyDescent="0.25">
      <c r="A103" s="93"/>
      <c r="B103" s="94"/>
      <c r="C103" s="93"/>
      <c r="D103" s="91"/>
      <c r="E103" s="91"/>
      <c r="F103" s="91"/>
      <c r="G103" s="91"/>
      <c r="H103" s="91"/>
      <c r="I103" s="91"/>
      <c r="J103" s="92"/>
      <c r="K103" s="91"/>
      <c r="L103" s="91"/>
      <c r="M103" s="91"/>
      <c r="N103" s="91"/>
      <c r="O103" s="91"/>
      <c r="P103" s="91"/>
      <c r="Q103" s="91"/>
      <c r="R103" s="91"/>
      <c r="S103" s="96"/>
      <c r="T103" s="96"/>
      <c r="U103" s="93"/>
      <c r="V103" s="96"/>
      <c r="W103" s="96"/>
      <c r="X103" s="93"/>
      <c r="Y103" s="93"/>
      <c r="Z103" s="96"/>
      <c r="AA103" s="96"/>
      <c r="AB103" s="93"/>
      <c r="AC103" s="93"/>
      <c r="AD103" s="92"/>
      <c r="AE103" s="91"/>
      <c r="AF103" s="93"/>
      <c r="AG103" s="93"/>
      <c r="AH103" s="93"/>
      <c r="AI103" s="91"/>
      <c r="AJ103" s="91"/>
      <c r="AK103" s="93"/>
      <c r="AL103" s="91"/>
      <c r="AM103" s="91"/>
      <c r="AN103" s="91"/>
      <c r="AO103" s="96"/>
      <c r="AP103" s="96"/>
      <c r="AQ103" s="91"/>
      <c r="AR103" s="93"/>
      <c r="AS103" s="92"/>
      <c r="AT103" s="91"/>
      <c r="AU103" s="91"/>
      <c r="AV103" s="91"/>
      <c r="AW103" s="91"/>
      <c r="AX103" s="91"/>
      <c r="AY103" s="91"/>
      <c r="AZ103" s="91"/>
      <c r="BA103" s="91"/>
      <c r="BB103" s="91"/>
      <c r="BC103" s="91"/>
      <c r="BD103" s="91"/>
      <c r="BE103" s="91"/>
      <c r="BF103" s="91"/>
      <c r="BG103" s="93"/>
      <c r="BH103" s="91"/>
      <c r="BI103" s="91"/>
      <c r="BJ103" s="91"/>
      <c r="BK103" s="91"/>
      <c r="BL103" s="96"/>
      <c r="BM103" s="96"/>
      <c r="BN103" s="91"/>
      <c r="BO103" s="93"/>
      <c r="BP103" s="92"/>
      <c r="BQ103" s="91"/>
      <c r="BR103" s="91"/>
      <c r="BS103" s="91"/>
      <c r="BT103" s="93"/>
    </row>
    <row r="104" spans="1:72" ht="15" customHeight="1" x14ac:dyDescent="0.25">
      <c r="A104" s="93"/>
      <c r="B104" s="94"/>
      <c r="C104" s="93"/>
      <c r="D104" s="91"/>
      <c r="E104" s="91"/>
      <c r="F104" s="91"/>
      <c r="G104" s="91"/>
      <c r="H104" s="91"/>
      <c r="I104" s="91"/>
      <c r="J104" s="92"/>
      <c r="K104" s="91"/>
      <c r="L104" s="91"/>
      <c r="M104" s="91"/>
      <c r="N104" s="91"/>
      <c r="O104" s="91"/>
      <c r="P104" s="91"/>
      <c r="Q104" s="91"/>
      <c r="R104" s="91"/>
      <c r="S104" s="96"/>
      <c r="T104" s="96"/>
      <c r="U104" s="93"/>
      <c r="V104" s="96"/>
      <c r="W104" s="96"/>
      <c r="X104" s="93"/>
      <c r="Y104" s="93"/>
      <c r="Z104" s="96"/>
      <c r="AA104" s="96"/>
      <c r="AB104" s="93"/>
      <c r="AC104" s="93"/>
      <c r="AD104" s="92"/>
      <c r="AE104" s="91"/>
      <c r="AF104" s="93"/>
      <c r="AG104" s="93"/>
      <c r="AH104" s="93"/>
      <c r="AI104" s="91"/>
      <c r="AJ104" s="91"/>
      <c r="AK104" s="93"/>
      <c r="AL104" s="91"/>
      <c r="AM104" s="91"/>
      <c r="AN104" s="91"/>
      <c r="AO104" s="96"/>
      <c r="AP104" s="96"/>
      <c r="AQ104" s="91"/>
      <c r="AR104" s="93"/>
      <c r="AS104" s="92"/>
      <c r="AT104" s="91"/>
      <c r="AU104" s="91"/>
      <c r="AV104" s="91"/>
      <c r="AW104" s="91"/>
      <c r="AX104" s="91"/>
      <c r="AY104" s="91"/>
      <c r="AZ104" s="91"/>
      <c r="BA104" s="91"/>
      <c r="BB104" s="91"/>
      <c r="BC104" s="91"/>
      <c r="BD104" s="91"/>
      <c r="BE104" s="91"/>
      <c r="BF104" s="91"/>
      <c r="BG104" s="93"/>
      <c r="BH104" s="91"/>
      <c r="BI104" s="91"/>
      <c r="BJ104" s="91"/>
      <c r="BK104" s="91"/>
      <c r="BL104" s="96"/>
      <c r="BM104" s="96"/>
      <c r="BN104" s="91"/>
      <c r="BO104" s="93"/>
      <c r="BP104" s="92"/>
      <c r="BQ104" s="91"/>
      <c r="BR104" s="91"/>
      <c r="BS104" s="91"/>
      <c r="BT104" s="93"/>
    </row>
    <row r="105" spans="1:72" ht="15" customHeight="1" x14ac:dyDescent="0.25">
      <c r="A105" s="93"/>
      <c r="B105" s="94"/>
      <c r="C105" s="93"/>
      <c r="D105" s="91"/>
      <c r="E105" s="91"/>
      <c r="F105" s="91"/>
      <c r="G105" s="91"/>
      <c r="H105" s="91"/>
      <c r="I105" s="91"/>
      <c r="J105" s="92"/>
      <c r="K105" s="91"/>
      <c r="L105" s="91"/>
      <c r="M105" s="91"/>
      <c r="N105" s="91"/>
      <c r="O105" s="91"/>
      <c r="P105" s="91"/>
      <c r="Q105" s="91"/>
      <c r="R105" s="91"/>
      <c r="S105" s="96"/>
      <c r="T105" s="96"/>
      <c r="U105" s="93"/>
      <c r="V105" s="96"/>
      <c r="W105" s="96"/>
      <c r="X105" s="93"/>
      <c r="Y105" s="93"/>
      <c r="Z105" s="96"/>
      <c r="AA105" s="96"/>
      <c r="AB105" s="93"/>
      <c r="AC105" s="93"/>
      <c r="AD105" s="92"/>
      <c r="AE105" s="91"/>
      <c r="AF105" s="93"/>
      <c r="AG105" s="93"/>
      <c r="AH105" s="93"/>
      <c r="AI105" s="91"/>
      <c r="AJ105" s="91"/>
      <c r="AK105" s="93"/>
      <c r="AL105" s="91"/>
      <c r="AM105" s="91"/>
      <c r="AN105" s="91"/>
      <c r="AO105" s="96"/>
      <c r="AP105" s="96"/>
      <c r="AQ105" s="91"/>
      <c r="AR105" s="93"/>
      <c r="AS105" s="92"/>
      <c r="AT105" s="91"/>
      <c r="AU105" s="91"/>
      <c r="AV105" s="91"/>
      <c r="AW105" s="91"/>
      <c r="AX105" s="91"/>
      <c r="AY105" s="91"/>
      <c r="AZ105" s="91"/>
      <c r="BA105" s="91"/>
      <c r="BB105" s="91"/>
      <c r="BC105" s="91"/>
      <c r="BD105" s="91"/>
      <c r="BE105" s="91"/>
      <c r="BF105" s="91"/>
      <c r="BG105" s="93"/>
      <c r="BH105" s="91"/>
      <c r="BI105" s="91"/>
      <c r="BJ105" s="91"/>
      <c r="BK105" s="91"/>
      <c r="BL105" s="96"/>
      <c r="BM105" s="96"/>
      <c r="BN105" s="91"/>
      <c r="BO105" s="93"/>
      <c r="BP105" s="92"/>
      <c r="BQ105" s="91"/>
      <c r="BR105" s="91"/>
      <c r="BS105" s="91"/>
      <c r="BT105" s="93"/>
    </row>
    <row r="106" spans="1:72" ht="15" customHeight="1" x14ac:dyDescent="0.25">
      <c r="A106" s="93"/>
      <c r="B106" s="94"/>
      <c r="C106" s="93"/>
      <c r="D106" s="91"/>
      <c r="E106" s="91"/>
      <c r="F106" s="91"/>
      <c r="G106" s="91"/>
      <c r="H106" s="91"/>
      <c r="I106" s="91"/>
      <c r="J106" s="92"/>
      <c r="K106" s="91"/>
      <c r="L106" s="91"/>
      <c r="M106" s="91"/>
      <c r="N106" s="91"/>
      <c r="O106" s="91"/>
      <c r="P106" s="91"/>
      <c r="Q106" s="91"/>
      <c r="R106" s="91"/>
      <c r="S106" s="96"/>
      <c r="T106" s="96"/>
      <c r="U106" s="93"/>
      <c r="V106" s="96"/>
      <c r="W106" s="96"/>
      <c r="X106" s="93"/>
      <c r="Y106" s="93"/>
      <c r="Z106" s="96"/>
      <c r="AA106" s="96"/>
      <c r="AB106" s="93"/>
      <c r="AC106" s="93"/>
      <c r="AD106" s="92"/>
      <c r="AE106" s="91"/>
      <c r="AF106" s="93"/>
      <c r="AG106" s="93"/>
      <c r="AH106" s="93"/>
      <c r="AI106" s="91"/>
      <c r="AJ106" s="91"/>
      <c r="AK106" s="93"/>
      <c r="AL106" s="91"/>
      <c r="AM106" s="91"/>
      <c r="AN106" s="91"/>
      <c r="AO106" s="96"/>
      <c r="AP106" s="96"/>
      <c r="AQ106" s="91"/>
      <c r="AR106" s="93"/>
      <c r="AS106" s="92"/>
      <c r="AT106" s="91"/>
      <c r="AU106" s="91"/>
      <c r="AV106" s="91"/>
      <c r="AW106" s="91"/>
      <c r="AX106" s="91"/>
      <c r="AY106" s="91"/>
      <c r="AZ106" s="91"/>
      <c r="BA106" s="91"/>
      <c r="BB106" s="91"/>
      <c r="BC106" s="91"/>
      <c r="BD106" s="91"/>
      <c r="BE106" s="91"/>
      <c r="BF106" s="91"/>
      <c r="BG106" s="93"/>
      <c r="BH106" s="91"/>
      <c r="BI106" s="91"/>
      <c r="BJ106" s="91"/>
      <c r="BK106" s="91"/>
      <c r="BL106" s="96"/>
      <c r="BM106" s="96"/>
      <c r="BN106" s="91"/>
      <c r="BO106" s="93"/>
      <c r="BP106" s="92"/>
      <c r="BQ106" s="91"/>
      <c r="BR106" s="91"/>
      <c r="BS106" s="91"/>
      <c r="BT106" s="93"/>
    </row>
    <row r="107" spans="1:72" ht="15" customHeight="1" x14ac:dyDescent="0.25">
      <c r="A107" s="93"/>
      <c r="B107" s="94"/>
      <c r="C107" s="93"/>
      <c r="D107" s="91"/>
      <c r="E107" s="91"/>
      <c r="F107" s="91"/>
      <c r="G107" s="91"/>
      <c r="H107" s="91"/>
      <c r="I107" s="91"/>
      <c r="J107" s="92"/>
      <c r="K107" s="91"/>
      <c r="L107" s="91"/>
      <c r="M107" s="91"/>
      <c r="N107" s="91"/>
      <c r="O107" s="91"/>
      <c r="P107" s="91"/>
      <c r="Q107" s="91"/>
      <c r="R107" s="91"/>
      <c r="S107" s="96"/>
      <c r="T107" s="96"/>
      <c r="U107" s="93"/>
      <c r="V107" s="96"/>
      <c r="W107" s="96"/>
      <c r="X107" s="93"/>
      <c r="Y107" s="93"/>
      <c r="Z107" s="96"/>
      <c r="AA107" s="96"/>
      <c r="AB107" s="93"/>
      <c r="AC107" s="93"/>
      <c r="AD107" s="92"/>
      <c r="AE107" s="91"/>
      <c r="AF107" s="93"/>
      <c r="AG107" s="93"/>
      <c r="AH107" s="93"/>
      <c r="AI107" s="91"/>
      <c r="AJ107" s="91"/>
      <c r="AK107" s="93"/>
      <c r="AL107" s="91"/>
      <c r="AM107" s="91"/>
      <c r="AN107" s="91"/>
      <c r="AO107" s="96"/>
      <c r="AP107" s="96"/>
      <c r="AQ107" s="91"/>
      <c r="AR107" s="93"/>
      <c r="AS107" s="92"/>
      <c r="AT107" s="91"/>
      <c r="AU107" s="91"/>
      <c r="AV107" s="91"/>
      <c r="AW107" s="91"/>
      <c r="AX107" s="91"/>
      <c r="AY107" s="91"/>
      <c r="AZ107" s="91"/>
      <c r="BA107" s="91"/>
      <c r="BB107" s="91"/>
      <c r="BC107" s="91"/>
      <c r="BD107" s="91"/>
      <c r="BE107" s="91"/>
      <c r="BF107" s="91"/>
      <c r="BG107" s="93"/>
      <c r="BH107" s="91"/>
      <c r="BI107" s="91"/>
      <c r="BJ107" s="91"/>
      <c r="BK107" s="91"/>
      <c r="BL107" s="96"/>
      <c r="BM107" s="96"/>
      <c r="BN107" s="91"/>
      <c r="BO107" s="93"/>
      <c r="BP107" s="92"/>
      <c r="BQ107" s="91"/>
      <c r="BR107" s="91"/>
      <c r="BS107" s="91"/>
      <c r="BT107" s="93"/>
    </row>
    <row r="108" spans="1:72" ht="15" customHeight="1" x14ac:dyDescent="0.25">
      <c r="A108" s="93"/>
      <c r="B108" s="94"/>
      <c r="C108" s="93"/>
      <c r="D108" s="91"/>
      <c r="E108" s="91"/>
      <c r="F108" s="91"/>
      <c r="G108" s="91"/>
      <c r="H108" s="91"/>
      <c r="I108" s="91"/>
      <c r="J108" s="92"/>
      <c r="K108" s="91"/>
      <c r="L108" s="91"/>
      <c r="M108" s="91"/>
      <c r="N108" s="91"/>
      <c r="O108" s="91"/>
      <c r="P108" s="91"/>
      <c r="Q108" s="91"/>
      <c r="R108" s="91"/>
      <c r="S108" s="96"/>
      <c r="T108" s="96"/>
      <c r="U108" s="93"/>
      <c r="V108" s="96"/>
      <c r="W108" s="96"/>
      <c r="X108" s="93"/>
      <c r="Y108" s="93"/>
      <c r="Z108" s="96"/>
      <c r="AA108" s="96"/>
      <c r="AB108" s="93"/>
      <c r="AC108" s="93"/>
      <c r="AD108" s="92"/>
      <c r="AE108" s="91"/>
      <c r="AF108" s="93"/>
      <c r="AG108" s="93"/>
      <c r="AH108" s="93"/>
      <c r="AI108" s="91"/>
      <c r="AJ108" s="91"/>
      <c r="AK108" s="93"/>
      <c r="AL108" s="91"/>
      <c r="AM108" s="91"/>
      <c r="AN108" s="91"/>
      <c r="AO108" s="96"/>
      <c r="AP108" s="96"/>
      <c r="AQ108" s="91"/>
      <c r="AR108" s="93"/>
      <c r="AS108" s="92"/>
      <c r="AT108" s="91"/>
      <c r="AU108" s="91"/>
      <c r="AV108" s="91"/>
      <c r="AW108" s="91"/>
      <c r="AX108" s="91"/>
      <c r="AY108" s="91"/>
      <c r="AZ108" s="91"/>
      <c r="BA108" s="91"/>
      <c r="BB108" s="91"/>
      <c r="BC108" s="91"/>
      <c r="BD108" s="91"/>
      <c r="BE108" s="91"/>
      <c r="BF108" s="91"/>
      <c r="BG108" s="93"/>
      <c r="BH108" s="91"/>
      <c r="BI108" s="91"/>
      <c r="BJ108" s="91"/>
      <c r="BK108" s="91"/>
      <c r="BL108" s="96"/>
      <c r="BM108" s="96"/>
      <c r="BN108" s="91"/>
      <c r="BO108" s="93"/>
      <c r="BP108" s="92"/>
      <c r="BQ108" s="91"/>
      <c r="BR108" s="91"/>
      <c r="BS108" s="91"/>
      <c r="BT108" s="93"/>
    </row>
    <row r="109" spans="1:72" ht="15" customHeight="1" x14ac:dyDescent="0.25">
      <c r="A109" s="93"/>
      <c r="B109" s="94"/>
      <c r="C109" s="93"/>
      <c r="D109" s="91"/>
      <c r="E109" s="91"/>
      <c r="F109" s="91"/>
      <c r="G109" s="91"/>
      <c r="H109" s="91"/>
      <c r="I109" s="91"/>
      <c r="J109" s="92"/>
      <c r="K109" s="91"/>
      <c r="L109" s="91"/>
      <c r="M109" s="91"/>
      <c r="N109" s="91"/>
      <c r="O109" s="91"/>
      <c r="P109" s="91"/>
      <c r="Q109" s="91"/>
      <c r="R109" s="91"/>
      <c r="S109" s="96"/>
      <c r="T109" s="96"/>
      <c r="U109" s="93"/>
      <c r="V109" s="96"/>
      <c r="W109" s="96"/>
      <c r="X109" s="93"/>
      <c r="Y109" s="93"/>
      <c r="Z109" s="96"/>
      <c r="AA109" s="96"/>
      <c r="AB109" s="93"/>
      <c r="AC109" s="93"/>
      <c r="AD109" s="92"/>
      <c r="AE109" s="91"/>
      <c r="AF109" s="93"/>
      <c r="AG109" s="93"/>
      <c r="AH109" s="93"/>
      <c r="AI109" s="91"/>
      <c r="AJ109" s="91"/>
      <c r="AK109" s="93"/>
      <c r="AL109" s="91"/>
      <c r="AM109" s="91"/>
      <c r="AN109" s="91"/>
      <c r="AO109" s="96"/>
      <c r="AP109" s="96"/>
      <c r="AQ109" s="91"/>
      <c r="AR109" s="93"/>
      <c r="AS109" s="92"/>
      <c r="AT109" s="91"/>
      <c r="AU109" s="91"/>
      <c r="AV109" s="91"/>
      <c r="AW109" s="91"/>
      <c r="AX109" s="91"/>
      <c r="AY109" s="91"/>
      <c r="AZ109" s="91"/>
      <c r="BA109" s="91"/>
      <c r="BB109" s="91"/>
      <c r="BC109" s="91"/>
      <c r="BD109" s="91"/>
      <c r="BE109" s="91"/>
      <c r="BF109" s="91"/>
      <c r="BG109" s="93"/>
      <c r="BH109" s="91"/>
      <c r="BI109" s="91"/>
      <c r="BJ109" s="91"/>
      <c r="BK109" s="91"/>
      <c r="BL109" s="96"/>
      <c r="BM109" s="96"/>
      <c r="BN109" s="91"/>
      <c r="BO109" s="93"/>
      <c r="BP109" s="92"/>
      <c r="BQ109" s="91"/>
      <c r="BR109" s="91"/>
      <c r="BS109" s="91"/>
      <c r="BT109" s="93"/>
    </row>
    <row r="110" spans="1:72" ht="15" customHeight="1" x14ac:dyDescent="0.25">
      <c r="A110" s="93"/>
      <c r="B110" s="94"/>
      <c r="C110" s="93"/>
      <c r="D110" s="91"/>
      <c r="E110" s="91"/>
      <c r="F110" s="91"/>
      <c r="G110" s="91"/>
      <c r="H110" s="91"/>
      <c r="I110" s="91"/>
      <c r="J110" s="92"/>
      <c r="K110" s="91"/>
      <c r="L110" s="91"/>
      <c r="M110" s="91"/>
      <c r="N110" s="91"/>
      <c r="O110" s="91"/>
      <c r="P110" s="91"/>
      <c r="Q110" s="91"/>
      <c r="R110" s="91"/>
      <c r="S110" s="96"/>
      <c r="T110" s="96"/>
      <c r="U110" s="93"/>
      <c r="V110" s="96"/>
      <c r="W110" s="96"/>
      <c r="X110" s="93"/>
      <c r="Y110" s="93"/>
      <c r="Z110" s="96"/>
      <c r="AA110" s="96"/>
      <c r="AB110" s="93"/>
      <c r="AC110" s="93"/>
      <c r="AD110" s="92"/>
      <c r="AE110" s="91"/>
      <c r="AF110" s="93"/>
      <c r="AG110" s="93"/>
      <c r="AH110" s="93"/>
      <c r="AI110" s="91"/>
      <c r="AJ110" s="91"/>
      <c r="AK110" s="93"/>
      <c r="AL110" s="91"/>
      <c r="AM110" s="91"/>
      <c r="AN110" s="91"/>
      <c r="AO110" s="96"/>
      <c r="AP110" s="96"/>
      <c r="AQ110" s="91"/>
      <c r="AR110" s="93"/>
      <c r="AS110" s="92"/>
      <c r="AT110" s="91"/>
      <c r="AU110" s="91"/>
      <c r="AV110" s="91"/>
      <c r="AW110" s="91"/>
      <c r="AX110" s="91"/>
      <c r="AY110" s="91"/>
      <c r="AZ110" s="91"/>
      <c r="BA110" s="91"/>
      <c r="BB110" s="91"/>
      <c r="BC110" s="91"/>
      <c r="BD110" s="91"/>
      <c r="BE110" s="91"/>
      <c r="BF110" s="91"/>
      <c r="BG110" s="93"/>
      <c r="BH110" s="91"/>
      <c r="BI110" s="91"/>
      <c r="BJ110" s="91"/>
      <c r="BK110" s="91"/>
      <c r="BL110" s="96"/>
      <c r="BM110" s="96"/>
      <c r="BN110" s="91"/>
      <c r="BO110" s="93"/>
      <c r="BP110" s="92"/>
      <c r="BQ110" s="91"/>
      <c r="BR110" s="91"/>
      <c r="BS110" s="91"/>
      <c r="BT110" s="93"/>
    </row>
    <row r="111" spans="1:72" ht="15" customHeight="1" x14ac:dyDescent="0.25">
      <c r="A111" s="93"/>
      <c r="B111" s="94"/>
      <c r="C111" s="93"/>
      <c r="D111" s="91"/>
      <c r="E111" s="91"/>
      <c r="F111" s="91"/>
      <c r="G111" s="91"/>
      <c r="H111" s="91"/>
      <c r="I111" s="91"/>
      <c r="J111" s="92"/>
      <c r="K111" s="91"/>
      <c r="L111" s="91"/>
      <c r="M111" s="91"/>
      <c r="N111" s="91"/>
      <c r="O111" s="91"/>
      <c r="P111" s="91"/>
      <c r="Q111" s="91"/>
      <c r="R111" s="91"/>
      <c r="S111" s="96"/>
      <c r="T111" s="96"/>
      <c r="U111" s="93"/>
      <c r="V111" s="96"/>
      <c r="W111" s="96"/>
      <c r="X111" s="93"/>
      <c r="Y111" s="93"/>
      <c r="Z111" s="96"/>
      <c r="AA111" s="96"/>
      <c r="AB111" s="93"/>
      <c r="AC111" s="93"/>
      <c r="AD111" s="92"/>
      <c r="AE111" s="91"/>
      <c r="AF111" s="93"/>
      <c r="AG111" s="93"/>
      <c r="AH111" s="93"/>
      <c r="AI111" s="91"/>
      <c r="AJ111" s="91"/>
      <c r="AK111" s="93"/>
      <c r="AL111" s="91"/>
      <c r="AM111" s="91"/>
      <c r="AN111" s="91"/>
      <c r="AO111" s="96"/>
      <c r="AP111" s="96"/>
      <c r="AQ111" s="91"/>
      <c r="AR111" s="93"/>
      <c r="AS111" s="92"/>
      <c r="AT111" s="91"/>
      <c r="AU111" s="91"/>
      <c r="AV111" s="91"/>
      <c r="AW111" s="91"/>
      <c r="AX111" s="91"/>
      <c r="AY111" s="91"/>
      <c r="AZ111" s="91"/>
      <c r="BA111" s="91"/>
      <c r="BB111" s="91"/>
      <c r="BC111" s="91"/>
      <c r="BD111" s="91"/>
      <c r="BE111" s="91"/>
      <c r="BF111" s="91"/>
      <c r="BG111" s="93"/>
      <c r="BH111" s="91"/>
      <c r="BI111" s="91"/>
      <c r="BJ111" s="91"/>
      <c r="BK111" s="91"/>
      <c r="BL111" s="96"/>
      <c r="BM111" s="96"/>
      <c r="BN111" s="91"/>
      <c r="BO111" s="93"/>
      <c r="BP111" s="92"/>
      <c r="BQ111" s="91"/>
      <c r="BR111" s="91"/>
      <c r="BS111" s="91"/>
      <c r="BT111" s="93"/>
    </row>
    <row r="112" spans="1:72" ht="15" customHeight="1" x14ac:dyDescent="0.25">
      <c r="A112" s="93"/>
      <c r="B112" s="94"/>
      <c r="C112" s="93"/>
      <c r="D112" s="91"/>
      <c r="E112" s="91"/>
      <c r="F112" s="91"/>
      <c r="G112" s="91"/>
      <c r="H112" s="91"/>
      <c r="I112" s="91"/>
      <c r="J112" s="92"/>
      <c r="K112" s="91"/>
      <c r="L112" s="91"/>
      <c r="M112" s="91"/>
      <c r="N112" s="91"/>
      <c r="O112" s="91"/>
      <c r="P112" s="91"/>
      <c r="Q112" s="91"/>
      <c r="R112" s="91"/>
      <c r="S112" s="96"/>
      <c r="T112" s="96"/>
      <c r="U112" s="93"/>
      <c r="V112" s="96"/>
      <c r="W112" s="96"/>
      <c r="X112" s="93"/>
      <c r="Y112" s="93"/>
      <c r="Z112" s="96"/>
      <c r="AA112" s="96"/>
      <c r="AB112" s="93"/>
      <c r="AC112" s="93"/>
      <c r="AD112" s="92"/>
      <c r="AE112" s="91"/>
      <c r="AF112" s="93"/>
      <c r="AG112" s="93"/>
      <c r="AH112" s="93"/>
      <c r="AI112" s="91"/>
      <c r="AJ112" s="91"/>
      <c r="AK112" s="93"/>
      <c r="AL112" s="91"/>
      <c r="AM112" s="91"/>
      <c r="AN112" s="91"/>
      <c r="AO112" s="96"/>
      <c r="AP112" s="96"/>
      <c r="AQ112" s="91"/>
      <c r="AR112" s="93"/>
      <c r="AS112" s="92"/>
      <c r="AT112" s="91"/>
      <c r="AU112" s="91"/>
      <c r="AV112" s="91"/>
      <c r="AW112" s="91"/>
      <c r="AX112" s="91"/>
      <c r="AY112" s="91"/>
      <c r="AZ112" s="91"/>
      <c r="BA112" s="91"/>
      <c r="BB112" s="91"/>
      <c r="BC112" s="91"/>
      <c r="BD112" s="91"/>
      <c r="BE112" s="91"/>
      <c r="BF112" s="91"/>
      <c r="BG112" s="93"/>
      <c r="BH112" s="91"/>
      <c r="BI112" s="91"/>
      <c r="BJ112" s="91"/>
      <c r="BK112" s="91"/>
      <c r="BL112" s="96"/>
      <c r="BM112" s="96"/>
      <c r="BN112" s="91"/>
      <c r="BO112" s="93"/>
      <c r="BP112" s="92"/>
      <c r="BQ112" s="91"/>
      <c r="BR112" s="91"/>
      <c r="BS112" s="91"/>
      <c r="BT112" s="93"/>
    </row>
    <row r="113" spans="1:90" ht="15" customHeight="1" x14ac:dyDescent="0.25">
      <c r="A113" s="93"/>
      <c r="B113" s="94"/>
      <c r="C113" s="93"/>
      <c r="D113" s="91"/>
      <c r="E113" s="91"/>
      <c r="F113" s="91"/>
      <c r="G113" s="91"/>
      <c r="H113" s="91"/>
      <c r="I113" s="91"/>
      <c r="J113" s="92"/>
      <c r="K113" s="91"/>
      <c r="L113" s="91"/>
      <c r="M113" s="91"/>
      <c r="N113" s="91"/>
      <c r="O113" s="91"/>
      <c r="P113" s="91"/>
      <c r="Q113" s="91"/>
      <c r="R113" s="91"/>
      <c r="S113" s="96"/>
      <c r="T113" s="96"/>
      <c r="U113" s="93"/>
      <c r="V113" s="96"/>
      <c r="W113" s="96"/>
      <c r="X113" s="93"/>
      <c r="Y113" s="93"/>
      <c r="Z113" s="96"/>
      <c r="AA113" s="96"/>
      <c r="AB113" s="93"/>
      <c r="AC113" s="93"/>
      <c r="AD113" s="92"/>
      <c r="AE113" s="91"/>
      <c r="AF113" s="93"/>
      <c r="AG113" s="93"/>
      <c r="AH113" s="93"/>
      <c r="AI113" s="91"/>
      <c r="AJ113" s="91"/>
      <c r="AK113" s="93"/>
      <c r="AL113" s="91"/>
      <c r="AM113" s="91"/>
      <c r="AN113" s="91"/>
      <c r="AO113" s="96"/>
      <c r="AP113" s="96"/>
      <c r="AQ113" s="91"/>
      <c r="AR113" s="93"/>
      <c r="AS113" s="92"/>
      <c r="AT113" s="91"/>
      <c r="AU113" s="91"/>
      <c r="AV113" s="91"/>
      <c r="AW113" s="91"/>
      <c r="AX113" s="91"/>
      <c r="AY113" s="91"/>
      <c r="AZ113" s="91"/>
      <c r="BA113" s="91"/>
      <c r="BB113" s="91"/>
      <c r="BC113" s="91"/>
      <c r="BD113" s="91"/>
      <c r="BE113" s="91"/>
      <c r="BF113" s="91"/>
      <c r="BG113" s="93"/>
      <c r="BH113" s="91"/>
      <c r="BI113" s="91"/>
      <c r="BJ113" s="91"/>
      <c r="BK113" s="91"/>
      <c r="BL113" s="96"/>
      <c r="BM113" s="96"/>
      <c r="BN113" s="91"/>
      <c r="BO113" s="93"/>
      <c r="BP113" s="92"/>
      <c r="BQ113" s="91"/>
      <c r="BR113" s="91"/>
      <c r="BS113" s="91"/>
      <c r="BT113" s="93"/>
    </row>
    <row r="114" spans="1:90" ht="15" customHeight="1" x14ac:dyDescent="0.25">
      <c r="A114" s="93"/>
      <c r="B114" s="94"/>
      <c r="C114" s="93"/>
      <c r="D114" s="91"/>
      <c r="E114" s="91"/>
      <c r="F114" s="91"/>
      <c r="G114" s="91"/>
      <c r="H114" s="91"/>
      <c r="I114" s="91"/>
      <c r="J114" s="92"/>
      <c r="K114" s="91"/>
      <c r="L114" s="91"/>
      <c r="M114" s="91"/>
      <c r="N114" s="91"/>
      <c r="O114" s="91"/>
      <c r="P114" s="91"/>
      <c r="Q114" s="91"/>
      <c r="R114" s="91"/>
      <c r="S114" s="96"/>
      <c r="T114" s="96"/>
      <c r="U114" s="93"/>
      <c r="V114" s="96"/>
      <c r="W114" s="96"/>
      <c r="X114" s="93"/>
      <c r="Y114" s="93"/>
      <c r="Z114" s="96"/>
      <c r="AA114" s="96"/>
      <c r="AB114" s="93"/>
      <c r="AC114" s="93"/>
      <c r="AD114" s="92"/>
      <c r="AE114" s="91"/>
      <c r="AF114" s="93"/>
      <c r="AG114" s="93"/>
      <c r="AH114" s="93"/>
      <c r="AI114" s="91"/>
      <c r="AJ114" s="91"/>
      <c r="AK114" s="93"/>
      <c r="AL114" s="91"/>
      <c r="AM114" s="91"/>
      <c r="AN114" s="91"/>
      <c r="AO114" s="96"/>
      <c r="AP114" s="96"/>
      <c r="AQ114" s="91"/>
      <c r="AR114" s="93"/>
      <c r="AS114" s="92"/>
      <c r="AT114" s="91"/>
      <c r="AU114" s="91"/>
      <c r="AV114" s="91"/>
      <c r="AW114" s="91"/>
      <c r="AX114" s="91"/>
      <c r="AY114" s="91"/>
      <c r="AZ114" s="91"/>
      <c r="BA114" s="91"/>
      <c r="BB114" s="91"/>
      <c r="BC114" s="91"/>
      <c r="BD114" s="91"/>
      <c r="BE114" s="91"/>
      <c r="BF114" s="91"/>
      <c r="BG114" s="93"/>
      <c r="BH114" s="91"/>
      <c r="BI114" s="91"/>
      <c r="BJ114" s="91"/>
      <c r="BK114" s="91"/>
      <c r="BL114" s="96"/>
      <c r="BM114" s="96"/>
      <c r="BN114" s="91"/>
      <c r="BO114" s="93"/>
      <c r="BP114" s="92"/>
      <c r="BQ114" s="91"/>
      <c r="BR114" s="91"/>
      <c r="BS114" s="91"/>
      <c r="BT114" s="93"/>
    </row>
    <row r="116" spans="1:90" ht="15" customHeight="1" x14ac:dyDescent="0.25">
      <c r="A116" s="44" t="s">
        <v>945</v>
      </c>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row>
    <row r="117" spans="1:90" ht="15" customHeight="1" x14ac:dyDescent="0.25">
      <c r="A117" s="137" t="s">
        <v>2019</v>
      </c>
      <c r="B117" s="137"/>
      <c r="C117" s="137"/>
      <c r="D117" s="137"/>
      <c r="E117" s="137"/>
      <c r="F117" s="137"/>
      <c r="G117" s="137"/>
      <c r="H117" s="137"/>
      <c r="I117" s="137"/>
      <c r="J117" s="137"/>
      <c r="K117" s="137"/>
      <c r="L117" s="137"/>
      <c r="M117" s="137"/>
      <c r="N117" s="137"/>
      <c r="O117" s="100"/>
      <c r="P117" s="137" t="s">
        <v>2021</v>
      </c>
      <c r="Q117" s="137"/>
      <c r="R117" s="137"/>
      <c r="S117" s="137"/>
      <c r="T117" s="137"/>
      <c r="U117" s="137"/>
      <c r="V117" s="137"/>
      <c r="W117" s="137"/>
      <c r="X117" s="137"/>
      <c r="Y117" s="137"/>
      <c r="Z117" s="137"/>
      <c r="AA117" s="137"/>
      <c r="AB117" s="100"/>
      <c r="AC117" s="137" t="s">
        <v>2026</v>
      </c>
      <c r="AD117" s="137"/>
      <c r="AE117" s="137"/>
      <c r="AF117" s="137"/>
      <c r="AG117" s="137"/>
      <c r="AH117" s="137"/>
      <c r="AI117" s="137"/>
      <c r="AJ117" s="137"/>
      <c r="AK117" s="137"/>
      <c r="AL117" s="137"/>
      <c r="AM117" s="137"/>
      <c r="AN117" s="137"/>
      <c r="AO117" s="137"/>
      <c r="AP117" s="137"/>
      <c r="AQ117" s="137"/>
      <c r="AR117" s="137"/>
      <c r="AS117" s="137"/>
      <c r="AT117" s="137"/>
      <c r="AU117" s="137"/>
      <c r="AV117" s="137"/>
      <c r="AW117" s="137"/>
      <c r="AX117" s="137"/>
      <c r="AY117" s="137"/>
      <c r="AZ117" s="137"/>
      <c r="BA117" s="137"/>
      <c r="BB117" s="137"/>
      <c r="BC117" s="137"/>
      <c r="BD117" s="137"/>
      <c r="BE117" s="137"/>
      <c r="BF117" s="137"/>
      <c r="BG117" s="137"/>
      <c r="BH117" s="100"/>
      <c r="BI117" s="137" t="s">
        <v>2033</v>
      </c>
      <c r="BJ117" s="137"/>
      <c r="BK117" s="137"/>
      <c r="BL117" s="137"/>
      <c r="BM117" s="137"/>
      <c r="BN117" s="137"/>
      <c r="BO117" s="137"/>
      <c r="BP117" s="137"/>
      <c r="BQ117" s="137"/>
      <c r="BR117" s="137"/>
      <c r="BS117" s="137"/>
      <c r="BT117" s="137"/>
      <c r="BU117" s="137"/>
      <c r="BV117" s="137"/>
      <c r="BW117" s="137"/>
      <c r="BX117" s="137"/>
      <c r="BY117" s="137"/>
      <c r="BZ117" s="137"/>
      <c r="CA117" s="137"/>
      <c r="CB117" s="137"/>
      <c r="CC117" s="137"/>
      <c r="CD117" s="137"/>
      <c r="CE117" s="137"/>
      <c r="CF117" s="137"/>
      <c r="CG117" s="58"/>
      <c r="CH117" s="58"/>
      <c r="CI117" s="58"/>
      <c r="CJ117" s="58"/>
      <c r="CK117" s="58"/>
      <c r="CL117" s="58"/>
    </row>
    <row r="118" spans="1:90" ht="15" customHeight="1" x14ac:dyDescent="0.25">
      <c r="A118" s="137" t="s">
        <v>1773</v>
      </c>
      <c r="B118" s="137" t="s">
        <v>1774</v>
      </c>
      <c r="C118" s="137" t="s">
        <v>1775</v>
      </c>
      <c r="D118" s="137" t="s">
        <v>2020</v>
      </c>
      <c r="E118" s="137"/>
      <c r="F118" s="137"/>
      <c r="G118" s="137"/>
      <c r="H118" s="137"/>
      <c r="I118" s="137" t="s">
        <v>1822</v>
      </c>
      <c r="J118" s="137"/>
      <c r="K118" s="137"/>
      <c r="L118" s="137" t="s">
        <v>1823</v>
      </c>
      <c r="M118" s="137"/>
      <c r="N118" s="137"/>
      <c r="O118" s="100"/>
      <c r="P118" s="137" t="s">
        <v>2022</v>
      </c>
      <c r="Q118" s="137"/>
      <c r="R118" s="137"/>
      <c r="S118" s="137"/>
      <c r="T118" s="137"/>
      <c r="U118" s="137"/>
      <c r="V118" s="137" t="s">
        <v>2025</v>
      </c>
      <c r="W118" s="137"/>
      <c r="X118" s="137"/>
      <c r="Y118" s="137"/>
      <c r="Z118" s="137"/>
      <c r="AA118" s="137"/>
      <c r="AB118" s="100"/>
      <c r="AC118" s="137" t="s">
        <v>2027</v>
      </c>
      <c r="AD118" s="137" t="s">
        <v>2028</v>
      </c>
      <c r="AE118" s="137"/>
      <c r="AF118" s="137"/>
      <c r="AG118" s="137"/>
      <c r="AH118" s="137"/>
      <c r="AI118" s="137"/>
      <c r="AJ118" s="137"/>
      <c r="AK118" s="137"/>
      <c r="AL118" s="137"/>
      <c r="AM118" s="137"/>
      <c r="AN118" s="137"/>
      <c r="AO118" s="137"/>
      <c r="AP118" s="137"/>
      <c r="AQ118" s="137"/>
      <c r="AR118" s="137"/>
      <c r="AS118" s="137" t="s">
        <v>2032</v>
      </c>
      <c r="AT118" s="137"/>
      <c r="AU118" s="137"/>
      <c r="AV118" s="137"/>
      <c r="AW118" s="137"/>
      <c r="AX118" s="137"/>
      <c r="AY118" s="137"/>
      <c r="AZ118" s="137"/>
      <c r="BA118" s="137"/>
      <c r="BB118" s="137"/>
      <c r="BC118" s="137"/>
      <c r="BD118" s="137"/>
      <c r="BE118" s="137"/>
      <c r="BF118" s="137"/>
      <c r="BG118" s="137"/>
      <c r="BH118" s="100"/>
      <c r="BI118" s="137" t="s">
        <v>2028</v>
      </c>
      <c r="BJ118" s="137"/>
      <c r="BK118" s="137"/>
      <c r="BL118" s="137"/>
      <c r="BM118" s="137"/>
      <c r="BN118" s="137"/>
      <c r="BO118" s="137"/>
      <c r="BP118" s="137"/>
      <c r="BQ118" s="137"/>
      <c r="BR118" s="137"/>
      <c r="BS118" s="137"/>
      <c r="BT118" s="137"/>
      <c r="BU118" s="137" t="s">
        <v>2032</v>
      </c>
      <c r="BV118" s="137"/>
      <c r="BW118" s="137"/>
      <c r="BX118" s="137"/>
      <c r="BY118" s="137"/>
      <c r="BZ118" s="137"/>
      <c r="CA118" s="137"/>
      <c r="CB118" s="137"/>
      <c r="CC118" s="137"/>
      <c r="CD118" s="137"/>
      <c r="CE118" s="137"/>
      <c r="CF118" s="137"/>
      <c r="CG118" s="58"/>
      <c r="CH118" s="58"/>
      <c r="CI118" s="58"/>
      <c r="CJ118" s="58"/>
      <c r="CK118" s="58"/>
      <c r="CL118" s="58"/>
    </row>
    <row r="119" spans="1:90" ht="15" customHeight="1" x14ac:dyDescent="0.25">
      <c r="A119" s="137"/>
      <c r="B119" s="137"/>
      <c r="C119" s="137"/>
      <c r="D119" s="137"/>
      <c r="E119" s="137"/>
      <c r="F119" s="137"/>
      <c r="G119" s="137"/>
      <c r="H119" s="137"/>
      <c r="I119" s="137"/>
      <c r="J119" s="137"/>
      <c r="K119" s="137"/>
      <c r="L119" s="137"/>
      <c r="M119" s="137"/>
      <c r="N119" s="137"/>
      <c r="O119" s="100"/>
      <c r="P119" s="137" t="s">
        <v>2023</v>
      </c>
      <c r="Q119" s="137"/>
      <c r="R119" s="137"/>
      <c r="S119" s="137" t="s">
        <v>2024</v>
      </c>
      <c r="T119" s="137"/>
      <c r="U119" s="137"/>
      <c r="V119" s="137"/>
      <c r="W119" s="137"/>
      <c r="X119" s="137"/>
      <c r="Y119" s="137"/>
      <c r="Z119" s="137"/>
      <c r="AA119" s="137"/>
      <c r="AB119" s="100"/>
      <c r="AC119" s="137"/>
      <c r="AD119" s="137" t="s">
        <v>2029</v>
      </c>
      <c r="AE119" s="137"/>
      <c r="AF119" s="137"/>
      <c r="AG119" s="137" t="s">
        <v>2030</v>
      </c>
      <c r="AH119" s="137"/>
      <c r="AI119" s="137"/>
      <c r="AJ119" s="137"/>
      <c r="AK119" s="137"/>
      <c r="AL119" s="137"/>
      <c r="AM119" s="137" t="s">
        <v>2031</v>
      </c>
      <c r="AN119" s="137"/>
      <c r="AO119" s="137"/>
      <c r="AP119" s="137"/>
      <c r="AQ119" s="137"/>
      <c r="AR119" s="137"/>
      <c r="AS119" s="137" t="s">
        <v>2029</v>
      </c>
      <c r="AT119" s="137"/>
      <c r="AU119" s="137"/>
      <c r="AV119" s="137" t="s">
        <v>2030</v>
      </c>
      <c r="AW119" s="137"/>
      <c r="AX119" s="137"/>
      <c r="AY119" s="137"/>
      <c r="AZ119" s="137"/>
      <c r="BA119" s="137"/>
      <c r="BB119" s="137" t="s">
        <v>2031</v>
      </c>
      <c r="BC119" s="137"/>
      <c r="BD119" s="137"/>
      <c r="BE119" s="137"/>
      <c r="BF119" s="137"/>
      <c r="BG119" s="137"/>
      <c r="BH119" s="100"/>
      <c r="BI119" s="137"/>
      <c r="BJ119" s="137"/>
      <c r="BK119" s="137"/>
      <c r="BL119" s="137"/>
      <c r="BM119" s="137"/>
      <c r="BN119" s="137"/>
      <c r="BO119" s="137"/>
      <c r="BP119" s="137"/>
      <c r="BQ119" s="137"/>
      <c r="BR119" s="137"/>
      <c r="BS119" s="137"/>
      <c r="BT119" s="137"/>
      <c r="BU119" s="137"/>
      <c r="BV119" s="137"/>
      <c r="BW119" s="137"/>
      <c r="BX119" s="137"/>
      <c r="BY119" s="137"/>
      <c r="BZ119" s="137"/>
      <c r="CA119" s="137"/>
      <c r="CB119" s="137"/>
      <c r="CC119" s="137"/>
      <c r="CD119" s="137"/>
      <c r="CE119" s="137"/>
      <c r="CF119" s="137"/>
      <c r="CG119" s="58"/>
      <c r="CH119" s="58"/>
      <c r="CI119" s="58"/>
      <c r="CJ119" s="58"/>
      <c r="CK119" s="58"/>
      <c r="CL119" s="58"/>
    </row>
    <row r="120" spans="1:90" ht="15" customHeight="1" x14ac:dyDescent="0.25">
      <c r="A120" s="140"/>
      <c r="B120" s="140"/>
      <c r="C120" s="140"/>
      <c r="D120" s="101" t="s">
        <v>2034</v>
      </c>
      <c r="E120" s="101" t="s">
        <v>2035</v>
      </c>
      <c r="F120" s="101" t="s">
        <v>2036</v>
      </c>
      <c r="G120" s="101" t="s">
        <v>2037</v>
      </c>
      <c r="H120" s="101" t="s">
        <v>2038</v>
      </c>
      <c r="I120" s="101" t="s">
        <v>2039</v>
      </c>
      <c r="J120" s="101" t="s">
        <v>2040</v>
      </c>
      <c r="K120" s="101" t="s">
        <v>2041</v>
      </c>
      <c r="L120" s="101" t="s">
        <v>2042</v>
      </c>
      <c r="M120" s="101" t="s">
        <v>2043</v>
      </c>
      <c r="N120" s="101" t="s">
        <v>2044</v>
      </c>
      <c r="O120" s="102"/>
      <c r="P120" s="101" t="s">
        <v>2045</v>
      </c>
      <c r="Q120" s="101" t="s">
        <v>2046</v>
      </c>
      <c r="R120" s="101" t="s">
        <v>2047</v>
      </c>
      <c r="S120" s="101" t="s">
        <v>2048</v>
      </c>
      <c r="T120" s="101" t="s">
        <v>2049</v>
      </c>
      <c r="U120" s="101" t="s">
        <v>2050</v>
      </c>
      <c r="V120" s="101" t="s">
        <v>2051</v>
      </c>
      <c r="W120" s="101" t="s">
        <v>2052</v>
      </c>
      <c r="X120" s="101" t="s">
        <v>2053</v>
      </c>
      <c r="Y120" s="101" t="s">
        <v>2054</v>
      </c>
      <c r="Z120" s="101" t="s">
        <v>2055</v>
      </c>
      <c r="AA120" s="101" t="s">
        <v>2056</v>
      </c>
      <c r="AB120" s="102"/>
      <c r="AC120" s="140"/>
      <c r="AD120" s="101" t="s">
        <v>2057</v>
      </c>
      <c r="AE120" s="101" t="s">
        <v>2058</v>
      </c>
      <c r="AF120" s="101" t="s">
        <v>2059</v>
      </c>
      <c r="AG120" s="101" t="s">
        <v>2060</v>
      </c>
      <c r="AH120" s="101" t="s">
        <v>2061</v>
      </c>
      <c r="AI120" s="101" t="s">
        <v>2062</v>
      </c>
      <c r="AJ120" s="101" t="s">
        <v>2063</v>
      </c>
      <c r="AK120" s="101" t="s">
        <v>2064</v>
      </c>
      <c r="AL120" s="101" t="s">
        <v>2065</v>
      </c>
      <c r="AM120" s="101" t="s">
        <v>2066</v>
      </c>
      <c r="AN120" s="101" t="s">
        <v>2067</v>
      </c>
      <c r="AO120" s="101" t="s">
        <v>2068</v>
      </c>
      <c r="AP120" s="101" t="s">
        <v>2069</v>
      </c>
      <c r="AQ120" s="101" t="s">
        <v>2070</v>
      </c>
      <c r="AR120" s="101" t="s">
        <v>2071</v>
      </c>
      <c r="AS120" s="101" t="s">
        <v>2057</v>
      </c>
      <c r="AT120" s="101" t="s">
        <v>2058</v>
      </c>
      <c r="AU120" s="101" t="s">
        <v>2059</v>
      </c>
      <c r="AV120" s="101" t="s">
        <v>2060</v>
      </c>
      <c r="AW120" s="101" t="s">
        <v>2061</v>
      </c>
      <c r="AX120" s="101" t="s">
        <v>2062</v>
      </c>
      <c r="AY120" s="101" t="s">
        <v>2063</v>
      </c>
      <c r="AZ120" s="101" t="s">
        <v>2064</v>
      </c>
      <c r="BA120" s="101" t="s">
        <v>2065</v>
      </c>
      <c r="BB120" s="101" t="s">
        <v>2066</v>
      </c>
      <c r="BC120" s="101" t="s">
        <v>2067</v>
      </c>
      <c r="BD120" s="101" t="s">
        <v>2068</v>
      </c>
      <c r="BE120" s="101" t="s">
        <v>2069</v>
      </c>
      <c r="BF120" s="101" t="s">
        <v>2070</v>
      </c>
      <c r="BG120" s="101" t="s">
        <v>2071</v>
      </c>
      <c r="BH120" s="102"/>
      <c r="BI120" s="101" t="s">
        <v>2072</v>
      </c>
      <c r="BJ120" s="101" t="s">
        <v>2057</v>
      </c>
      <c r="BK120" s="101" t="s">
        <v>2058</v>
      </c>
      <c r="BL120" s="101" t="s">
        <v>2062</v>
      </c>
      <c r="BM120" s="101" t="s">
        <v>2073</v>
      </c>
      <c r="BN120" s="101" t="s">
        <v>2074</v>
      </c>
      <c r="BO120" s="101" t="s">
        <v>2075</v>
      </c>
      <c r="BP120" s="101" t="s">
        <v>2076</v>
      </c>
      <c r="BQ120" s="101" t="s">
        <v>2077</v>
      </c>
      <c r="BR120" s="101" t="s">
        <v>2063</v>
      </c>
      <c r="BS120" s="101" t="s">
        <v>2078</v>
      </c>
      <c r="BT120" s="101" t="s">
        <v>2079</v>
      </c>
      <c r="BU120" s="101" t="s">
        <v>2072</v>
      </c>
      <c r="BV120" s="101" t="s">
        <v>2057</v>
      </c>
      <c r="BW120" s="101" t="s">
        <v>2058</v>
      </c>
      <c r="BX120" s="101" t="s">
        <v>2062</v>
      </c>
      <c r="BY120" s="101" t="s">
        <v>2073</v>
      </c>
      <c r="BZ120" s="101" t="s">
        <v>2074</v>
      </c>
      <c r="CA120" s="101" t="s">
        <v>2075</v>
      </c>
      <c r="CB120" s="101" t="s">
        <v>2076</v>
      </c>
      <c r="CC120" s="101" t="s">
        <v>2077</v>
      </c>
      <c r="CD120" s="101" t="s">
        <v>2063</v>
      </c>
      <c r="CE120" s="101" t="s">
        <v>2078</v>
      </c>
      <c r="CF120" s="101" t="s">
        <v>2079</v>
      </c>
      <c r="CG120" s="58"/>
      <c r="CH120" s="58"/>
      <c r="CI120" s="58"/>
      <c r="CJ120" s="58"/>
      <c r="CK120" s="58"/>
      <c r="CL120" s="58"/>
    </row>
    <row r="121" spans="1:90" ht="15" customHeight="1" x14ac:dyDescent="0.25">
      <c r="A121" s="141"/>
      <c r="B121" s="141"/>
      <c r="C121" s="141"/>
      <c r="D121" s="69" t="s">
        <v>2080</v>
      </c>
      <c r="E121" s="69" t="s">
        <v>2081</v>
      </c>
      <c r="F121" s="69" t="s">
        <v>1874</v>
      </c>
      <c r="G121" s="69" t="s">
        <v>2093</v>
      </c>
      <c r="H121" s="69" t="s">
        <v>2094</v>
      </c>
      <c r="I121" s="69" t="s">
        <v>1874</v>
      </c>
      <c r="J121" s="69" t="s">
        <v>1875</v>
      </c>
      <c r="K121" s="69" t="s">
        <v>1876</v>
      </c>
      <c r="L121" s="69" t="s">
        <v>1874</v>
      </c>
      <c r="M121" s="69" t="s">
        <v>1875</v>
      </c>
      <c r="N121" s="69" t="s">
        <v>1876</v>
      </c>
      <c r="O121" s="99"/>
      <c r="P121" s="69" t="s">
        <v>1874</v>
      </c>
      <c r="Q121" s="69" t="s">
        <v>2093</v>
      </c>
      <c r="R121" s="69" t="s">
        <v>2094</v>
      </c>
      <c r="S121" s="69" t="s">
        <v>2082</v>
      </c>
      <c r="T121" s="69" t="s">
        <v>2095</v>
      </c>
      <c r="U121" s="69" t="s">
        <v>2096</v>
      </c>
      <c r="V121" s="69" t="s">
        <v>2083</v>
      </c>
      <c r="W121" s="69" t="s">
        <v>2084</v>
      </c>
      <c r="X121" s="69" t="s">
        <v>2085</v>
      </c>
      <c r="Y121" s="69" t="s">
        <v>2086</v>
      </c>
      <c r="Z121" s="69" t="s">
        <v>2097</v>
      </c>
      <c r="AA121" s="69" t="s">
        <v>2098</v>
      </c>
      <c r="AB121" s="99"/>
      <c r="AC121" s="69" t="s">
        <v>2099</v>
      </c>
      <c r="AD121" s="69" t="s">
        <v>2100</v>
      </c>
      <c r="AE121" s="69" t="s">
        <v>2101</v>
      </c>
      <c r="AF121" s="69" t="s">
        <v>2087</v>
      </c>
      <c r="AG121" s="69" t="s">
        <v>2102</v>
      </c>
      <c r="AH121" s="69" t="s">
        <v>2088</v>
      </c>
      <c r="AI121" s="69" t="s">
        <v>2103</v>
      </c>
      <c r="AJ121" s="69" t="s">
        <v>2089</v>
      </c>
      <c r="AK121" s="69" t="s">
        <v>2104</v>
      </c>
      <c r="AL121" s="69" t="s">
        <v>1881</v>
      </c>
      <c r="AM121" s="69" t="s">
        <v>2105</v>
      </c>
      <c r="AN121" s="69" t="s">
        <v>2106</v>
      </c>
      <c r="AO121" s="69" t="s">
        <v>2090</v>
      </c>
      <c r="AP121" s="69" t="s">
        <v>1900</v>
      </c>
      <c r="AQ121" s="69" t="s">
        <v>2107</v>
      </c>
      <c r="AR121" s="69" t="s">
        <v>1881</v>
      </c>
      <c r="AS121" s="69" t="s">
        <v>2100</v>
      </c>
      <c r="AT121" s="69" t="s">
        <v>2101</v>
      </c>
      <c r="AU121" s="69" t="s">
        <v>2087</v>
      </c>
      <c r="AV121" s="69" t="s">
        <v>2102</v>
      </c>
      <c r="AW121" s="69" t="s">
        <v>2088</v>
      </c>
      <c r="AX121" s="69" t="s">
        <v>2103</v>
      </c>
      <c r="AY121" s="69" t="s">
        <v>2089</v>
      </c>
      <c r="AZ121" s="69" t="s">
        <v>2104</v>
      </c>
      <c r="BA121" s="69" t="s">
        <v>1881</v>
      </c>
      <c r="BB121" s="69" t="s">
        <v>2105</v>
      </c>
      <c r="BC121" s="69" t="s">
        <v>2106</v>
      </c>
      <c r="BD121" s="69" t="s">
        <v>2090</v>
      </c>
      <c r="BE121" s="69" t="s">
        <v>1900</v>
      </c>
      <c r="BF121" s="69" t="s">
        <v>2107</v>
      </c>
      <c r="BG121" s="69" t="s">
        <v>1881</v>
      </c>
      <c r="BH121" s="99"/>
      <c r="BI121" s="69" t="s">
        <v>2108</v>
      </c>
      <c r="BJ121" s="69" t="s">
        <v>2109</v>
      </c>
      <c r="BK121" s="69" t="s">
        <v>2110</v>
      </c>
      <c r="BL121" s="69" t="s">
        <v>2103</v>
      </c>
      <c r="BM121" s="69" t="s">
        <v>2111</v>
      </c>
      <c r="BN121" s="69" t="s">
        <v>2112</v>
      </c>
      <c r="BO121" s="69" t="s">
        <v>2113</v>
      </c>
      <c r="BP121" s="69" t="s">
        <v>2091</v>
      </c>
      <c r="BQ121" s="69" t="s">
        <v>2102</v>
      </c>
      <c r="BR121" s="69" t="s">
        <v>2089</v>
      </c>
      <c r="BS121" s="69" t="s">
        <v>2114</v>
      </c>
      <c r="BT121" s="69" t="s">
        <v>1881</v>
      </c>
      <c r="BU121" s="69" t="s">
        <v>2108</v>
      </c>
      <c r="BV121" s="69" t="s">
        <v>2109</v>
      </c>
      <c r="BW121" s="69" t="s">
        <v>2110</v>
      </c>
      <c r="BX121" s="69" t="s">
        <v>2103</v>
      </c>
      <c r="BY121" s="69" t="s">
        <v>2111</v>
      </c>
      <c r="BZ121" s="69" t="s">
        <v>2112</v>
      </c>
      <c r="CA121" s="69" t="s">
        <v>2113</v>
      </c>
      <c r="CB121" s="69" t="s">
        <v>2091</v>
      </c>
      <c r="CC121" s="69" t="s">
        <v>2102</v>
      </c>
      <c r="CD121" s="69" t="s">
        <v>2089</v>
      </c>
      <c r="CE121" s="69" t="s">
        <v>2114</v>
      </c>
      <c r="CF121" s="69" t="s">
        <v>1881</v>
      </c>
      <c r="CG121" s="58"/>
      <c r="CH121" s="58"/>
      <c r="CI121" s="58"/>
      <c r="CJ121" s="58"/>
      <c r="CK121" s="58"/>
      <c r="CL121" s="58"/>
    </row>
    <row r="122" spans="1:90" ht="15" customHeight="1" x14ac:dyDescent="0.25">
      <c r="A122" s="104">
        <v>1</v>
      </c>
      <c r="B122" s="105" t="s">
        <v>2092</v>
      </c>
      <c r="C122" s="106" t="s">
        <v>1022</v>
      </c>
      <c r="D122" s="88">
        <v>1.4764953385429089</v>
      </c>
      <c r="E122" s="88">
        <v>1.4385612124297862</v>
      </c>
      <c r="F122" s="88">
        <v>100</v>
      </c>
      <c r="G122" s="88">
        <v>19.825824690859612</v>
      </c>
      <c r="H122" s="88">
        <v>11.862121656348494</v>
      </c>
      <c r="I122" s="88">
        <v>100</v>
      </c>
      <c r="J122" s="88">
        <v>21.979347772207557</v>
      </c>
      <c r="K122" s="88">
        <v>7.1190958956222374</v>
      </c>
      <c r="L122" s="88">
        <v>100</v>
      </c>
      <c r="M122" s="88">
        <v>21.840166406277831</v>
      </c>
      <c r="N122" s="88">
        <v>5.0932337915340193</v>
      </c>
      <c r="O122" s="103"/>
      <c r="P122" s="88">
        <v>100</v>
      </c>
      <c r="Q122" s="88">
        <v>9.4276243028473647</v>
      </c>
      <c r="R122" s="88">
        <v>4.2458233642438534</v>
      </c>
      <c r="S122" s="88">
        <v>0</v>
      </c>
      <c r="T122" s="88">
        <v>0</v>
      </c>
      <c r="U122" s="88">
        <v>0</v>
      </c>
      <c r="V122" s="88">
        <v>0.59930506215598511</v>
      </c>
      <c r="W122" s="88">
        <v>0.59930506215598511</v>
      </c>
      <c r="X122" s="88">
        <v>0.15384808063471986</v>
      </c>
      <c r="Y122" s="88">
        <v>0.15011347214445989</v>
      </c>
      <c r="Z122" s="88">
        <v>16</v>
      </c>
      <c r="AA122" s="88">
        <v>16</v>
      </c>
      <c r="AB122" s="103"/>
      <c r="AC122" s="88">
        <v>1</v>
      </c>
      <c r="AD122" s="88">
        <v>0.04</v>
      </c>
      <c r="AE122" s="88">
        <v>0.13427624302847366</v>
      </c>
      <c r="AF122" s="88">
        <v>7.746499528129494E-2</v>
      </c>
      <c r="AG122" s="88">
        <v>309.86564172021781</v>
      </c>
      <c r="AH122" s="88">
        <v>0.22405324351077263</v>
      </c>
      <c r="AI122" s="88">
        <v>1</v>
      </c>
      <c r="AJ122" s="88">
        <v>1.4764953385429089</v>
      </c>
      <c r="AK122" s="88">
        <v>2.1690594920415247</v>
      </c>
      <c r="AL122" s="107" t="s">
        <v>1022</v>
      </c>
      <c r="AM122" s="88"/>
      <c r="AN122" s="88"/>
      <c r="AO122" s="88"/>
      <c r="AP122" s="88"/>
      <c r="AQ122" s="88"/>
      <c r="AR122" s="108" t="s">
        <v>1034</v>
      </c>
      <c r="AS122" s="88">
        <v>0.04</v>
      </c>
      <c r="AT122" s="88">
        <v>8.2458233642438525E-2</v>
      </c>
      <c r="AU122" s="88">
        <v>7.0620977539954319E-2</v>
      </c>
      <c r="AV122" s="88">
        <v>328.0183408057548</v>
      </c>
      <c r="AW122" s="88">
        <v>0.13758974994437237</v>
      </c>
      <c r="AX122" s="88">
        <v>1</v>
      </c>
      <c r="AY122" s="88">
        <v>1.4385612124297862</v>
      </c>
      <c r="AZ122" s="88">
        <v>2.2961283856402832</v>
      </c>
      <c r="BA122" s="107" t="s">
        <v>1022</v>
      </c>
      <c r="BB122" s="88"/>
      <c r="BC122" s="88"/>
      <c r="BD122" s="88"/>
      <c r="BE122" s="88"/>
      <c r="BF122" s="88"/>
      <c r="BG122" s="108" t="s">
        <v>1034</v>
      </c>
      <c r="BH122" s="103"/>
      <c r="BI122" s="88"/>
      <c r="BJ122" s="88"/>
      <c r="BK122" s="88"/>
      <c r="BL122" s="88"/>
      <c r="BM122" s="88"/>
      <c r="BN122" s="88"/>
      <c r="BO122" s="88"/>
      <c r="BP122" s="88"/>
      <c r="BQ122" s="88"/>
      <c r="BR122" s="88"/>
      <c r="BS122" s="88"/>
      <c r="BT122" s="108" t="s">
        <v>1034</v>
      </c>
      <c r="BU122" s="88"/>
      <c r="BV122" s="88"/>
      <c r="BW122" s="88"/>
      <c r="BX122" s="88"/>
      <c r="BY122" s="88"/>
      <c r="BZ122" s="88"/>
      <c r="CA122" s="88"/>
      <c r="CB122" s="88"/>
      <c r="CC122" s="88"/>
      <c r="CD122" s="88"/>
      <c r="CE122" s="88"/>
      <c r="CF122" s="108" t="s">
        <v>1034</v>
      </c>
      <c r="CG122" s="58"/>
      <c r="CH122" s="58"/>
      <c r="CI122" s="58"/>
      <c r="CJ122" s="58"/>
      <c r="CK122" s="58"/>
      <c r="CL122" s="58"/>
    </row>
    <row r="123" spans="1:90" ht="15" customHeight="1" x14ac:dyDescent="0.25">
      <c r="A123" s="104"/>
      <c r="B123" s="105"/>
      <c r="C123" s="104"/>
      <c r="D123" s="88"/>
      <c r="E123" s="88"/>
      <c r="F123" s="88"/>
      <c r="G123" s="88"/>
      <c r="H123" s="88"/>
      <c r="I123" s="88"/>
      <c r="J123" s="88"/>
      <c r="K123" s="88"/>
      <c r="L123" s="88"/>
      <c r="M123" s="88"/>
      <c r="N123" s="88"/>
      <c r="O123" s="103"/>
      <c r="P123" s="88"/>
      <c r="Q123" s="88"/>
      <c r="R123" s="88"/>
      <c r="S123" s="88"/>
      <c r="T123" s="88"/>
      <c r="U123" s="88"/>
      <c r="V123" s="88"/>
      <c r="W123" s="88"/>
      <c r="X123" s="88"/>
      <c r="Y123" s="88"/>
      <c r="Z123" s="88"/>
      <c r="AA123" s="88"/>
      <c r="AB123" s="103"/>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103"/>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58"/>
      <c r="CH123" s="58"/>
      <c r="CI123" s="58"/>
      <c r="CJ123" s="58"/>
      <c r="CK123" s="58"/>
      <c r="CL123" s="58"/>
    </row>
    <row r="124" spans="1:90" ht="15" customHeight="1" x14ac:dyDescent="0.25">
      <c r="A124" s="104"/>
      <c r="B124" s="105"/>
      <c r="C124" s="104"/>
      <c r="D124" s="88"/>
      <c r="E124" s="88"/>
      <c r="F124" s="88"/>
      <c r="G124" s="88"/>
      <c r="H124" s="88"/>
      <c r="I124" s="88"/>
      <c r="J124" s="88"/>
      <c r="K124" s="88"/>
      <c r="L124" s="88"/>
      <c r="M124" s="88"/>
      <c r="N124" s="88"/>
      <c r="O124" s="103"/>
      <c r="P124" s="88"/>
      <c r="Q124" s="88"/>
      <c r="R124" s="88"/>
      <c r="S124" s="88"/>
      <c r="T124" s="88"/>
      <c r="U124" s="88"/>
      <c r="V124" s="88"/>
      <c r="W124" s="88"/>
      <c r="X124" s="88"/>
      <c r="Y124" s="88"/>
      <c r="Z124" s="88"/>
      <c r="AA124" s="88"/>
      <c r="AB124" s="103"/>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103"/>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58"/>
      <c r="CH124" s="58"/>
      <c r="CI124" s="58"/>
      <c r="CJ124" s="58"/>
      <c r="CK124" s="58"/>
      <c r="CL124" s="58"/>
    </row>
    <row r="125" spans="1:90" ht="15" customHeight="1" x14ac:dyDescent="0.25">
      <c r="A125" s="104"/>
      <c r="B125" s="105"/>
      <c r="C125" s="104"/>
      <c r="D125" s="88"/>
      <c r="E125" s="88"/>
      <c r="F125" s="88"/>
      <c r="G125" s="88"/>
      <c r="H125" s="88"/>
      <c r="I125" s="88"/>
      <c r="J125" s="88"/>
      <c r="K125" s="88"/>
      <c r="L125" s="88"/>
      <c r="M125" s="88"/>
      <c r="N125" s="88"/>
      <c r="O125" s="103"/>
      <c r="P125" s="88"/>
      <c r="Q125" s="88"/>
      <c r="R125" s="88"/>
      <c r="S125" s="88"/>
      <c r="T125" s="88"/>
      <c r="U125" s="88"/>
      <c r="V125" s="88"/>
      <c r="W125" s="88"/>
      <c r="X125" s="88"/>
      <c r="Y125" s="88"/>
      <c r="Z125" s="88"/>
      <c r="AA125" s="88"/>
      <c r="AB125" s="103"/>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103"/>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58"/>
      <c r="CH125" s="58"/>
      <c r="CI125" s="58"/>
      <c r="CJ125" s="58"/>
      <c r="CK125" s="58"/>
      <c r="CL125" s="58"/>
    </row>
    <row r="126" spans="1:90" ht="15" customHeight="1" x14ac:dyDescent="0.25">
      <c r="A126" s="104"/>
      <c r="B126" s="105"/>
      <c r="C126" s="104"/>
      <c r="D126" s="88"/>
      <c r="E126" s="88"/>
      <c r="F126" s="88"/>
      <c r="G126" s="88"/>
      <c r="H126" s="88"/>
      <c r="I126" s="88"/>
      <c r="J126" s="88"/>
      <c r="K126" s="88"/>
      <c r="L126" s="88"/>
      <c r="M126" s="88"/>
      <c r="N126" s="88"/>
      <c r="O126" s="103"/>
      <c r="P126" s="88"/>
      <c r="Q126" s="88"/>
      <c r="R126" s="88"/>
      <c r="S126" s="88"/>
      <c r="T126" s="88"/>
      <c r="U126" s="88"/>
      <c r="V126" s="88"/>
      <c r="W126" s="88"/>
      <c r="X126" s="88"/>
      <c r="Y126" s="88"/>
      <c r="Z126" s="88"/>
      <c r="AA126" s="88"/>
      <c r="AB126" s="103"/>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103"/>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58"/>
      <c r="CH126" s="58"/>
      <c r="CI126" s="58"/>
      <c r="CJ126" s="58"/>
      <c r="CK126" s="58"/>
      <c r="CL126" s="58"/>
    </row>
    <row r="127" spans="1:90" ht="15" customHeight="1" x14ac:dyDescent="0.25">
      <c r="A127" s="104"/>
      <c r="B127" s="105"/>
      <c r="C127" s="104"/>
      <c r="D127" s="88"/>
      <c r="E127" s="88"/>
      <c r="F127" s="88"/>
      <c r="G127" s="88"/>
      <c r="H127" s="88"/>
      <c r="I127" s="88"/>
      <c r="J127" s="88"/>
      <c r="K127" s="88"/>
      <c r="L127" s="88"/>
      <c r="M127" s="88"/>
      <c r="N127" s="88"/>
      <c r="O127" s="103"/>
      <c r="P127" s="88"/>
      <c r="Q127" s="88"/>
      <c r="R127" s="88"/>
      <c r="S127" s="88"/>
      <c r="T127" s="88"/>
      <c r="U127" s="88"/>
      <c r="V127" s="88"/>
      <c r="W127" s="88"/>
      <c r="X127" s="88"/>
      <c r="Y127" s="88"/>
      <c r="Z127" s="88"/>
      <c r="AA127" s="88"/>
      <c r="AB127" s="103"/>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103"/>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58"/>
      <c r="CH127" s="58"/>
      <c r="CI127" s="58"/>
      <c r="CJ127" s="58"/>
      <c r="CK127" s="58"/>
      <c r="CL127" s="58"/>
    </row>
    <row r="128" spans="1:90" ht="15" customHeight="1" x14ac:dyDescent="0.25">
      <c r="A128" s="104"/>
      <c r="B128" s="105"/>
      <c r="C128" s="104"/>
      <c r="D128" s="88"/>
      <c r="E128" s="88"/>
      <c r="F128" s="88"/>
      <c r="G128" s="88"/>
      <c r="H128" s="88"/>
      <c r="I128" s="88"/>
      <c r="J128" s="88"/>
      <c r="K128" s="88"/>
      <c r="L128" s="88"/>
      <c r="M128" s="88"/>
      <c r="N128" s="88"/>
      <c r="O128" s="103"/>
      <c r="P128" s="88"/>
      <c r="Q128" s="88"/>
      <c r="R128" s="88"/>
      <c r="S128" s="88"/>
      <c r="T128" s="88"/>
      <c r="U128" s="88"/>
      <c r="V128" s="88"/>
      <c r="W128" s="88"/>
      <c r="X128" s="88"/>
      <c r="Y128" s="88"/>
      <c r="Z128" s="88"/>
      <c r="AA128" s="88"/>
      <c r="AB128" s="103"/>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103"/>
      <c r="BI128" s="88"/>
      <c r="BJ128" s="88"/>
      <c r="BK128" s="88"/>
      <c r="BL128" s="88"/>
      <c r="BM128" s="88"/>
      <c r="BN128" s="88"/>
      <c r="BO128" s="88"/>
      <c r="BP128" s="88"/>
      <c r="BQ128" s="88"/>
      <c r="BR128" s="88"/>
      <c r="BS128" s="88"/>
      <c r="BT128" s="88"/>
      <c r="BU128" s="88"/>
      <c r="BV128" s="88"/>
      <c r="BW128" s="88"/>
      <c r="BX128" s="88"/>
      <c r="BY128" s="88"/>
      <c r="BZ128" s="88"/>
      <c r="CA128" s="88"/>
      <c r="CB128" s="88"/>
      <c r="CC128" s="88"/>
      <c r="CD128" s="88"/>
      <c r="CE128" s="88"/>
      <c r="CF128" s="88"/>
      <c r="CG128" s="58"/>
      <c r="CH128" s="58"/>
      <c r="CI128" s="58"/>
      <c r="CJ128" s="58"/>
      <c r="CK128" s="58"/>
      <c r="CL128" s="58"/>
    </row>
    <row r="129" spans="1:90" ht="15" customHeight="1" x14ac:dyDescent="0.25">
      <c r="A129" s="104"/>
      <c r="B129" s="105"/>
      <c r="C129" s="104"/>
      <c r="D129" s="88"/>
      <c r="E129" s="88"/>
      <c r="F129" s="88"/>
      <c r="G129" s="88"/>
      <c r="H129" s="88"/>
      <c r="I129" s="88"/>
      <c r="J129" s="88"/>
      <c r="K129" s="88"/>
      <c r="L129" s="88"/>
      <c r="M129" s="88"/>
      <c r="N129" s="88"/>
      <c r="O129" s="103"/>
      <c r="P129" s="88"/>
      <c r="Q129" s="88"/>
      <c r="R129" s="88"/>
      <c r="S129" s="88"/>
      <c r="T129" s="88"/>
      <c r="U129" s="88"/>
      <c r="V129" s="88"/>
      <c r="W129" s="88"/>
      <c r="X129" s="88"/>
      <c r="Y129" s="88"/>
      <c r="Z129" s="88"/>
      <c r="AA129" s="88"/>
      <c r="AB129" s="103"/>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103"/>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58"/>
      <c r="CH129" s="58"/>
      <c r="CI129" s="58"/>
      <c r="CJ129" s="58"/>
      <c r="CK129" s="58"/>
      <c r="CL129" s="58"/>
    </row>
    <row r="130" spans="1:90" ht="15" customHeight="1" x14ac:dyDescent="0.25">
      <c r="A130" s="104"/>
      <c r="B130" s="105"/>
      <c r="C130" s="104"/>
      <c r="D130" s="88"/>
      <c r="E130" s="88"/>
      <c r="F130" s="88"/>
      <c r="G130" s="88"/>
      <c r="H130" s="88"/>
      <c r="I130" s="88"/>
      <c r="J130" s="88"/>
      <c r="K130" s="88"/>
      <c r="L130" s="88"/>
      <c r="M130" s="88"/>
      <c r="N130" s="88"/>
      <c r="O130" s="103"/>
      <c r="P130" s="88"/>
      <c r="Q130" s="88"/>
      <c r="R130" s="88"/>
      <c r="S130" s="88"/>
      <c r="T130" s="88"/>
      <c r="U130" s="88"/>
      <c r="V130" s="88"/>
      <c r="W130" s="88"/>
      <c r="X130" s="88"/>
      <c r="Y130" s="88"/>
      <c r="Z130" s="88"/>
      <c r="AA130" s="88"/>
      <c r="AB130" s="103"/>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103"/>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58"/>
      <c r="CH130" s="58"/>
      <c r="CI130" s="58"/>
      <c r="CJ130" s="58"/>
      <c r="CK130" s="58"/>
      <c r="CL130" s="58"/>
    </row>
    <row r="131" spans="1:90" ht="15" customHeight="1" x14ac:dyDescent="0.25">
      <c r="A131" s="104"/>
      <c r="B131" s="105"/>
      <c r="C131" s="104"/>
      <c r="D131" s="88"/>
      <c r="E131" s="88"/>
      <c r="F131" s="88"/>
      <c r="G131" s="88"/>
      <c r="H131" s="88"/>
      <c r="I131" s="88"/>
      <c r="J131" s="88"/>
      <c r="K131" s="88"/>
      <c r="L131" s="88"/>
      <c r="M131" s="88"/>
      <c r="N131" s="88"/>
      <c r="O131" s="103"/>
      <c r="P131" s="88"/>
      <c r="Q131" s="88"/>
      <c r="R131" s="88"/>
      <c r="S131" s="88"/>
      <c r="T131" s="88"/>
      <c r="U131" s="88"/>
      <c r="V131" s="88"/>
      <c r="W131" s="88"/>
      <c r="X131" s="88"/>
      <c r="Y131" s="88"/>
      <c r="Z131" s="88"/>
      <c r="AA131" s="88"/>
      <c r="AB131" s="103"/>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103"/>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58"/>
      <c r="CH131" s="58"/>
      <c r="CI131" s="58"/>
      <c r="CJ131" s="58"/>
      <c r="CK131" s="58"/>
      <c r="CL131" s="58"/>
    </row>
    <row r="132" spans="1:90" ht="15" customHeight="1" x14ac:dyDescent="0.25">
      <c r="A132" s="104"/>
      <c r="B132" s="105"/>
      <c r="C132" s="104"/>
      <c r="D132" s="88"/>
      <c r="E132" s="88"/>
      <c r="F132" s="88"/>
      <c r="G132" s="88"/>
      <c r="H132" s="88"/>
      <c r="I132" s="88"/>
      <c r="J132" s="88"/>
      <c r="K132" s="88"/>
      <c r="L132" s="88"/>
      <c r="M132" s="88"/>
      <c r="N132" s="88"/>
      <c r="O132" s="103"/>
      <c r="P132" s="88"/>
      <c r="Q132" s="88"/>
      <c r="R132" s="88"/>
      <c r="S132" s="88"/>
      <c r="T132" s="88"/>
      <c r="U132" s="88"/>
      <c r="V132" s="88"/>
      <c r="W132" s="88"/>
      <c r="X132" s="88"/>
      <c r="Y132" s="88"/>
      <c r="Z132" s="88"/>
      <c r="AA132" s="88"/>
      <c r="AB132" s="103"/>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103"/>
      <c r="BI132" s="88"/>
      <c r="BJ132" s="88"/>
      <c r="BK132" s="88"/>
      <c r="BL132" s="88"/>
      <c r="BM132" s="88"/>
      <c r="BN132" s="88"/>
      <c r="BO132" s="88"/>
      <c r="BP132" s="88"/>
      <c r="BQ132" s="88"/>
      <c r="BR132" s="88"/>
      <c r="BS132" s="88"/>
      <c r="BT132" s="88"/>
      <c r="BU132" s="88"/>
      <c r="BV132" s="88"/>
      <c r="BW132" s="88"/>
      <c r="BX132" s="88"/>
      <c r="BY132" s="88"/>
      <c r="BZ132" s="88"/>
      <c r="CA132" s="88"/>
      <c r="CB132" s="88"/>
      <c r="CC132" s="88"/>
      <c r="CD132" s="88"/>
      <c r="CE132" s="88"/>
      <c r="CF132" s="88"/>
      <c r="CG132" s="58"/>
      <c r="CH132" s="58"/>
      <c r="CI132" s="58"/>
      <c r="CJ132" s="58"/>
      <c r="CK132" s="58"/>
      <c r="CL132" s="58"/>
    </row>
    <row r="133" spans="1:90" ht="15" customHeight="1" x14ac:dyDescent="0.25">
      <c r="A133" s="104"/>
      <c r="B133" s="105"/>
      <c r="C133" s="104"/>
      <c r="D133" s="88"/>
      <c r="E133" s="88"/>
      <c r="F133" s="88"/>
      <c r="G133" s="88"/>
      <c r="H133" s="88"/>
      <c r="I133" s="88"/>
      <c r="J133" s="88"/>
      <c r="K133" s="88"/>
      <c r="L133" s="88"/>
      <c r="M133" s="88"/>
      <c r="N133" s="88"/>
      <c r="O133" s="103"/>
      <c r="P133" s="88"/>
      <c r="Q133" s="88"/>
      <c r="R133" s="88"/>
      <c r="S133" s="88"/>
      <c r="T133" s="88"/>
      <c r="U133" s="88"/>
      <c r="V133" s="88"/>
      <c r="W133" s="88"/>
      <c r="X133" s="88"/>
      <c r="Y133" s="88"/>
      <c r="Z133" s="88"/>
      <c r="AA133" s="88"/>
      <c r="AB133" s="103"/>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103"/>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58"/>
      <c r="CH133" s="58"/>
      <c r="CI133" s="58"/>
      <c r="CJ133" s="58"/>
      <c r="CK133" s="58"/>
      <c r="CL133" s="58"/>
    </row>
    <row r="134" spans="1:90" ht="15" customHeight="1" x14ac:dyDescent="0.25">
      <c r="A134" s="104"/>
      <c r="B134" s="105"/>
      <c r="C134" s="104"/>
      <c r="D134" s="88"/>
      <c r="E134" s="88"/>
      <c r="F134" s="88"/>
      <c r="G134" s="88"/>
      <c r="H134" s="88"/>
      <c r="I134" s="88"/>
      <c r="J134" s="88"/>
      <c r="K134" s="88"/>
      <c r="L134" s="88"/>
      <c r="M134" s="88"/>
      <c r="N134" s="88"/>
      <c r="O134" s="103"/>
      <c r="P134" s="88"/>
      <c r="Q134" s="88"/>
      <c r="R134" s="88"/>
      <c r="S134" s="88"/>
      <c r="T134" s="88"/>
      <c r="U134" s="88"/>
      <c r="V134" s="88"/>
      <c r="W134" s="88"/>
      <c r="X134" s="88"/>
      <c r="Y134" s="88"/>
      <c r="Z134" s="88"/>
      <c r="AA134" s="88"/>
      <c r="AB134" s="103"/>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103"/>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58"/>
      <c r="CH134" s="58"/>
      <c r="CI134" s="58"/>
      <c r="CJ134" s="58"/>
      <c r="CK134" s="58"/>
      <c r="CL134" s="58"/>
    </row>
    <row r="135" spans="1:90" ht="15" customHeight="1" x14ac:dyDescent="0.25">
      <c r="A135" s="104"/>
      <c r="B135" s="105"/>
      <c r="C135" s="104"/>
      <c r="D135" s="88"/>
      <c r="E135" s="88"/>
      <c r="F135" s="88"/>
      <c r="G135" s="88"/>
      <c r="H135" s="88"/>
      <c r="I135" s="88"/>
      <c r="J135" s="88"/>
      <c r="K135" s="88"/>
      <c r="L135" s="88"/>
      <c r="M135" s="88"/>
      <c r="N135" s="88"/>
      <c r="O135" s="103"/>
      <c r="P135" s="88"/>
      <c r="Q135" s="88"/>
      <c r="R135" s="88"/>
      <c r="S135" s="88"/>
      <c r="T135" s="88"/>
      <c r="U135" s="88"/>
      <c r="V135" s="88"/>
      <c r="W135" s="88"/>
      <c r="X135" s="88"/>
      <c r="Y135" s="88"/>
      <c r="Z135" s="88"/>
      <c r="AA135" s="88"/>
      <c r="AB135" s="103"/>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103"/>
      <c r="BI135" s="88"/>
      <c r="BJ135" s="88"/>
      <c r="BK135" s="88"/>
      <c r="BL135" s="88"/>
      <c r="BM135" s="88"/>
      <c r="BN135" s="88"/>
      <c r="BO135" s="88"/>
      <c r="BP135" s="88"/>
      <c r="BQ135" s="88"/>
      <c r="BR135" s="88"/>
      <c r="BS135" s="88"/>
      <c r="BT135" s="88"/>
      <c r="BU135" s="88"/>
      <c r="BV135" s="88"/>
      <c r="BW135" s="88"/>
      <c r="BX135" s="88"/>
      <c r="BY135" s="88"/>
      <c r="BZ135" s="88"/>
      <c r="CA135" s="88"/>
      <c r="CB135" s="88"/>
      <c r="CC135" s="88"/>
      <c r="CD135" s="88"/>
      <c r="CE135" s="88"/>
      <c r="CF135" s="88"/>
      <c r="CG135" s="58"/>
      <c r="CH135" s="58"/>
      <c r="CI135" s="58"/>
      <c r="CJ135" s="58"/>
      <c r="CK135" s="58"/>
      <c r="CL135" s="58"/>
    </row>
    <row r="136" spans="1:90" ht="15" customHeight="1" x14ac:dyDescent="0.25">
      <c r="A136" s="104"/>
      <c r="B136" s="105"/>
      <c r="C136" s="104"/>
      <c r="D136" s="88"/>
      <c r="E136" s="88"/>
      <c r="F136" s="88"/>
      <c r="G136" s="88"/>
      <c r="H136" s="88"/>
      <c r="I136" s="88"/>
      <c r="J136" s="88"/>
      <c r="K136" s="88"/>
      <c r="L136" s="88"/>
      <c r="M136" s="88"/>
      <c r="N136" s="88"/>
      <c r="O136" s="103"/>
      <c r="P136" s="88"/>
      <c r="Q136" s="88"/>
      <c r="R136" s="88"/>
      <c r="S136" s="88"/>
      <c r="T136" s="88"/>
      <c r="U136" s="88"/>
      <c r="V136" s="88"/>
      <c r="W136" s="88"/>
      <c r="X136" s="88"/>
      <c r="Y136" s="88"/>
      <c r="Z136" s="88"/>
      <c r="AA136" s="88"/>
      <c r="AB136" s="103"/>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103"/>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58"/>
      <c r="CH136" s="58"/>
      <c r="CI136" s="58"/>
      <c r="CJ136" s="58"/>
      <c r="CK136" s="58"/>
      <c r="CL136" s="58"/>
    </row>
    <row r="137" spans="1:90" ht="15" customHeight="1" x14ac:dyDescent="0.25">
      <c r="A137" s="104"/>
      <c r="B137" s="105"/>
      <c r="C137" s="104"/>
      <c r="D137" s="88"/>
      <c r="E137" s="88"/>
      <c r="F137" s="88"/>
      <c r="G137" s="88"/>
      <c r="H137" s="88"/>
      <c r="I137" s="88"/>
      <c r="J137" s="88"/>
      <c r="K137" s="88"/>
      <c r="L137" s="88"/>
      <c r="M137" s="88"/>
      <c r="N137" s="88"/>
      <c r="O137" s="103"/>
      <c r="P137" s="88"/>
      <c r="Q137" s="88"/>
      <c r="R137" s="88"/>
      <c r="S137" s="88"/>
      <c r="T137" s="88"/>
      <c r="U137" s="88"/>
      <c r="V137" s="88"/>
      <c r="W137" s="88"/>
      <c r="X137" s="88"/>
      <c r="Y137" s="88"/>
      <c r="Z137" s="88"/>
      <c r="AA137" s="88"/>
      <c r="AB137" s="103"/>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103"/>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58"/>
      <c r="CH137" s="58"/>
      <c r="CI137" s="58"/>
      <c r="CJ137" s="58"/>
      <c r="CK137" s="58"/>
      <c r="CL137" s="58"/>
    </row>
    <row r="138" spans="1:90" ht="15" customHeight="1" x14ac:dyDescent="0.25">
      <c r="A138" s="104"/>
      <c r="B138" s="105"/>
      <c r="C138" s="104"/>
      <c r="D138" s="88"/>
      <c r="E138" s="88"/>
      <c r="F138" s="88"/>
      <c r="G138" s="88"/>
      <c r="H138" s="88"/>
      <c r="I138" s="88"/>
      <c r="J138" s="88"/>
      <c r="K138" s="88"/>
      <c r="L138" s="88"/>
      <c r="M138" s="88"/>
      <c r="N138" s="88"/>
      <c r="O138" s="103"/>
      <c r="P138" s="88"/>
      <c r="Q138" s="88"/>
      <c r="R138" s="88"/>
      <c r="S138" s="88"/>
      <c r="T138" s="88"/>
      <c r="U138" s="88"/>
      <c r="V138" s="88"/>
      <c r="W138" s="88"/>
      <c r="X138" s="88"/>
      <c r="Y138" s="88"/>
      <c r="Z138" s="88"/>
      <c r="AA138" s="88"/>
      <c r="AB138" s="103"/>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103"/>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58"/>
      <c r="CH138" s="58"/>
      <c r="CI138" s="58"/>
      <c r="CJ138" s="58"/>
      <c r="CK138" s="58"/>
      <c r="CL138" s="58"/>
    </row>
    <row r="139" spans="1:90" ht="15" customHeight="1" x14ac:dyDescent="0.25">
      <c r="A139" s="104"/>
      <c r="B139" s="105"/>
      <c r="C139" s="104"/>
      <c r="D139" s="88"/>
      <c r="E139" s="88"/>
      <c r="F139" s="88"/>
      <c r="G139" s="88"/>
      <c r="H139" s="88"/>
      <c r="I139" s="88"/>
      <c r="J139" s="88"/>
      <c r="K139" s="88"/>
      <c r="L139" s="88"/>
      <c r="M139" s="88"/>
      <c r="N139" s="88"/>
      <c r="O139" s="103"/>
      <c r="P139" s="88"/>
      <c r="Q139" s="88"/>
      <c r="R139" s="88"/>
      <c r="S139" s="88"/>
      <c r="T139" s="88"/>
      <c r="U139" s="88"/>
      <c r="V139" s="88"/>
      <c r="W139" s="88"/>
      <c r="X139" s="88"/>
      <c r="Y139" s="88"/>
      <c r="Z139" s="88"/>
      <c r="AA139" s="88"/>
      <c r="AB139" s="103"/>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103"/>
      <c r="BI139" s="88"/>
      <c r="BJ139" s="88"/>
      <c r="BK139" s="88"/>
      <c r="BL139" s="88"/>
      <c r="BM139" s="88"/>
      <c r="BN139" s="88"/>
      <c r="BO139" s="88"/>
      <c r="BP139" s="88"/>
      <c r="BQ139" s="88"/>
      <c r="BR139" s="88"/>
      <c r="BS139" s="88"/>
      <c r="BT139" s="88"/>
      <c r="BU139" s="88"/>
      <c r="BV139" s="88"/>
      <c r="BW139" s="88"/>
      <c r="BX139" s="88"/>
      <c r="BY139" s="88"/>
      <c r="BZ139" s="88"/>
      <c r="CA139" s="88"/>
      <c r="CB139" s="88"/>
      <c r="CC139" s="88"/>
      <c r="CD139" s="88"/>
      <c r="CE139" s="88"/>
      <c r="CF139" s="88"/>
      <c r="CG139" s="58"/>
      <c r="CH139" s="58"/>
      <c r="CI139" s="58"/>
      <c r="CJ139" s="58"/>
      <c r="CK139" s="58"/>
      <c r="CL139" s="58"/>
    </row>
    <row r="140" spans="1:90" ht="15" customHeight="1" x14ac:dyDescent="0.25">
      <c r="A140" s="104"/>
      <c r="B140" s="105"/>
      <c r="C140" s="104"/>
      <c r="D140" s="88"/>
      <c r="E140" s="88"/>
      <c r="F140" s="88"/>
      <c r="G140" s="88"/>
      <c r="H140" s="88"/>
      <c r="I140" s="88"/>
      <c r="J140" s="88"/>
      <c r="K140" s="88"/>
      <c r="L140" s="88"/>
      <c r="M140" s="88"/>
      <c r="N140" s="88"/>
      <c r="O140" s="103"/>
      <c r="P140" s="88"/>
      <c r="Q140" s="88"/>
      <c r="R140" s="88"/>
      <c r="S140" s="88"/>
      <c r="T140" s="88"/>
      <c r="U140" s="88"/>
      <c r="V140" s="88"/>
      <c r="W140" s="88"/>
      <c r="X140" s="88"/>
      <c r="Y140" s="88"/>
      <c r="Z140" s="88"/>
      <c r="AA140" s="88"/>
      <c r="AB140" s="103"/>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103"/>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58"/>
      <c r="CH140" s="58"/>
      <c r="CI140" s="58"/>
      <c r="CJ140" s="58"/>
      <c r="CK140" s="58"/>
      <c r="CL140" s="58"/>
    </row>
    <row r="141" spans="1:90" ht="15" customHeight="1" x14ac:dyDescent="0.25">
      <c r="A141" s="104"/>
      <c r="B141" s="105"/>
      <c r="C141" s="104"/>
      <c r="D141" s="88"/>
      <c r="E141" s="88"/>
      <c r="F141" s="88"/>
      <c r="G141" s="88"/>
      <c r="H141" s="88"/>
      <c r="I141" s="88"/>
      <c r="J141" s="88"/>
      <c r="K141" s="88"/>
      <c r="L141" s="88"/>
      <c r="M141" s="88"/>
      <c r="N141" s="88"/>
      <c r="O141" s="103"/>
      <c r="P141" s="88"/>
      <c r="Q141" s="88"/>
      <c r="R141" s="88"/>
      <c r="S141" s="88"/>
      <c r="T141" s="88"/>
      <c r="U141" s="88"/>
      <c r="V141" s="88"/>
      <c r="W141" s="88"/>
      <c r="X141" s="88"/>
      <c r="Y141" s="88"/>
      <c r="Z141" s="88"/>
      <c r="AA141" s="88"/>
      <c r="AB141" s="103"/>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103"/>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58"/>
      <c r="CH141" s="58"/>
      <c r="CI141" s="58"/>
      <c r="CJ141" s="58"/>
      <c r="CK141" s="58"/>
      <c r="CL141" s="58"/>
    </row>
    <row r="142" spans="1:90" ht="15" customHeight="1" x14ac:dyDescent="0.25">
      <c r="A142" s="104"/>
      <c r="B142" s="105"/>
      <c r="C142" s="104"/>
      <c r="D142" s="88"/>
      <c r="E142" s="88"/>
      <c r="F142" s="88"/>
      <c r="G142" s="88"/>
      <c r="H142" s="88"/>
      <c r="I142" s="88"/>
      <c r="J142" s="88"/>
      <c r="K142" s="88"/>
      <c r="L142" s="88"/>
      <c r="M142" s="88"/>
      <c r="N142" s="88"/>
      <c r="O142" s="103"/>
      <c r="P142" s="88"/>
      <c r="Q142" s="88"/>
      <c r="R142" s="88"/>
      <c r="S142" s="88"/>
      <c r="T142" s="88"/>
      <c r="U142" s="88"/>
      <c r="V142" s="88"/>
      <c r="W142" s="88"/>
      <c r="X142" s="88"/>
      <c r="Y142" s="88"/>
      <c r="Z142" s="88"/>
      <c r="AA142" s="88"/>
      <c r="AB142" s="103"/>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103"/>
      <c r="BI142" s="88"/>
      <c r="BJ142" s="88"/>
      <c r="BK142" s="88"/>
      <c r="BL142" s="88"/>
      <c r="BM142" s="88"/>
      <c r="BN142" s="88"/>
      <c r="BO142" s="88"/>
      <c r="BP142" s="88"/>
      <c r="BQ142" s="88"/>
      <c r="BR142" s="88"/>
      <c r="BS142" s="88"/>
      <c r="BT142" s="88"/>
      <c r="BU142" s="88"/>
      <c r="BV142" s="88"/>
      <c r="BW142" s="88"/>
      <c r="BX142" s="88"/>
      <c r="BY142" s="88"/>
      <c r="BZ142" s="88"/>
      <c r="CA142" s="88"/>
      <c r="CB142" s="88"/>
      <c r="CC142" s="88"/>
      <c r="CD142" s="88"/>
      <c r="CE142" s="88"/>
      <c r="CF142" s="88"/>
      <c r="CG142" s="58"/>
      <c r="CH142" s="58"/>
      <c r="CI142" s="58"/>
      <c r="CJ142" s="58"/>
      <c r="CK142" s="58"/>
      <c r="CL142" s="58"/>
    </row>
    <row r="143" spans="1:90" ht="15" customHeight="1" x14ac:dyDescent="0.25">
      <c r="A143" s="104"/>
      <c r="B143" s="105"/>
      <c r="C143" s="104"/>
      <c r="D143" s="88"/>
      <c r="E143" s="88"/>
      <c r="F143" s="88"/>
      <c r="G143" s="88"/>
      <c r="H143" s="88"/>
      <c r="I143" s="88"/>
      <c r="J143" s="88"/>
      <c r="K143" s="88"/>
      <c r="L143" s="88"/>
      <c r="M143" s="88"/>
      <c r="N143" s="88"/>
      <c r="O143" s="103"/>
      <c r="P143" s="88"/>
      <c r="Q143" s="88"/>
      <c r="R143" s="88"/>
      <c r="S143" s="88"/>
      <c r="T143" s="88"/>
      <c r="U143" s="88"/>
      <c r="V143" s="88"/>
      <c r="W143" s="88"/>
      <c r="X143" s="88"/>
      <c r="Y143" s="88"/>
      <c r="Z143" s="88"/>
      <c r="AA143" s="88"/>
      <c r="AB143" s="103"/>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103"/>
      <c r="BI143" s="88"/>
      <c r="BJ143" s="88"/>
      <c r="BK143" s="88"/>
      <c r="BL143" s="88"/>
      <c r="BM143" s="88"/>
      <c r="BN143" s="88"/>
      <c r="BO143" s="88"/>
      <c r="BP143" s="88"/>
      <c r="BQ143" s="88"/>
      <c r="BR143" s="88"/>
      <c r="BS143" s="88"/>
      <c r="BT143" s="88"/>
      <c r="BU143" s="88"/>
      <c r="BV143" s="88"/>
      <c r="BW143" s="88"/>
      <c r="BX143" s="88"/>
      <c r="BY143" s="88"/>
      <c r="BZ143" s="88"/>
      <c r="CA143" s="88"/>
      <c r="CB143" s="88"/>
      <c r="CC143" s="88"/>
      <c r="CD143" s="88"/>
      <c r="CE143" s="88"/>
      <c r="CF143" s="88"/>
      <c r="CG143" s="58"/>
      <c r="CH143" s="58"/>
      <c r="CI143" s="58"/>
      <c r="CJ143" s="58"/>
      <c r="CK143" s="58"/>
      <c r="CL143" s="58"/>
    </row>
    <row r="144" spans="1:90" ht="15" customHeight="1" x14ac:dyDescent="0.25">
      <c r="A144" s="104"/>
      <c r="B144" s="105"/>
      <c r="C144" s="104"/>
      <c r="D144" s="88"/>
      <c r="E144" s="88"/>
      <c r="F144" s="88"/>
      <c r="G144" s="88"/>
      <c r="H144" s="88"/>
      <c r="I144" s="88"/>
      <c r="J144" s="88"/>
      <c r="K144" s="88"/>
      <c r="L144" s="88"/>
      <c r="M144" s="88"/>
      <c r="N144" s="88"/>
      <c r="O144" s="103"/>
      <c r="P144" s="88"/>
      <c r="Q144" s="88"/>
      <c r="R144" s="88"/>
      <c r="S144" s="88"/>
      <c r="T144" s="88"/>
      <c r="U144" s="88"/>
      <c r="V144" s="88"/>
      <c r="W144" s="88"/>
      <c r="X144" s="88"/>
      <c r="Y144" s="88"/>
      <c r="Z144" s="88"/>
      <c r="AA144" s="88"/>
      <c r="AB144" s="103"/>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103"/>
      <c r="BI144" s="88"/>
      <c r="BJ144" s="88"/>
      <c r="BK144" s="88"/>
      <c r="BL144" s="88"/>
      <c r="BM144" s="88"/>
      <c r="BN144" s="88"/>
      <c r="BO144" s="88"/>
      <c r="BP144" s="88"/>
      <c r="BQ144" s="88"/>
      <c r="BR144" s="88"/>
      <c r="BS144" s="88"/>
      <c r="BT144" s="88"/>
      <c r="BU144" s="88"/>
      <c r="BV144" s="88"/>
      <c r="BW144" s="88"/>
      <c r="BX144" s="88"/>
      <c r="BY144" s="88"/>
      <c r="BZ144" s="88"/>
      <c r="CA144" s="88"/>
      <c r="CB144" s="88"/>
      <c r="CC144" s="88"/>
      <c r="CD144" s="88"/>
      <c r="CE144" s="88"/>
      <c r="CF144" s="88"/>
      <c r="CG144" s="58"/>
      <c r="CH144" s="58"/>
      <c r="CI144" s="58"/>
      <c r="CJ144" s="58"/>
      <c r="CK144" s="58"/>
      <c r="CL144" s="58"/>
    </row>
    <row r="145" spans="1:90" ht="15" customHeight="1" x14ac:dyDescent="0.25">
      <c r="A145" s="104"/>
      <c r="B145" s="105"/>
      <c r="C145" s="104"/>
      <c r="D145" s="88"/>
      <c r="E145" s="88"/>
      <c r="F145" s="88"/>
      <c r="G145" s="88"/>
      <c r="H145" s="88"/>
      <c r="I145" s="88"/>
      <c r="J145" s="88"/>
      <c r="K145" s="88"/>
      <c r="L145" s="88"/>
      <c r="M145" s="88"/>
      <c r="N145" s="88"/>
      <c r="O145" s="103"/>
      <c r="P145" s="88"/>
      <c r="Q145" s="88"/>
      <c r="R145" s="88"/>
      <c r="S145" s="88"/>
      <c r="T145" s="88"/>
      <c r="U145" s="88"/>
      <c r="V145" s="88"/>
      <c r="W145" s="88"/>
      <c r="X145" s="88"/>
      <c r="Y145" s="88"/>
      <c r="Z145" s="88"/>
      <c r="AA145" s="88"/>
      <c r="AB145" s="103"/>
      <c r="AC145" s="88"/>
      <c r="AD145" s="88"/>
      <c r="AE145" s="88"/>
      <c r="AF145" s="88"/>
      <c r="AG145" s="88"/>
      <c r="AH145" s="88"/>
      <c r="AI145" s="88"/>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103"/>
      <c r="BI145" s="88"/>
      <c r="BJ145" s="88"/>
      <c r="BK145" s="88"/>
      <c r="BL145" s="88"/>
      <c r="BM145" s="88"/>
      <c r="BN145" s="88"/>
      <c r="BO145" s="88"/>
      <c r="BP145" s="88"/>
      <c r="BQ145" s="88"/>
      <c r="BR145" s="88"/>
      <c r="BS145" s="88"/>
      <c r="BT145" s="88"/>
      <c r="BU145" s="88"/>
      <c r="BV145" s="88"/>
      <c r="BW145" s="88"/>
      <c r="BX145" s="88"/>
      <c r="BY145" s="88"/>
      <c r="BZ145" s="88"/>
      <c r="CA145" s="88"/>
      <c r="CB145" s="88"/>
      <c r="CC145" s="88"/>
      <c r="CD145" s="88"/>
      <c r="CE145" s="88"/>
      <c r="CF145" s="88"/>
      <c r="CG145" s="58"/>
      <c r="CH145" s="58"/>
      <c r="CI145" s="58"/>
      <c r="CJ145" s="58"/>
      <c r="CK145" s="58"/>
      <c r="CL145" s="58"/>
    </row>
    <row r="146" spans="1:90" ht="15" customHeight="1" x14ac:dyDescent="0.25">
      <c r="A146" s="104"/>
      <c r="B146" s="105"/>
      <c r="C146" s="104"/>
      <c r="D146" s="88"/>
      <c r="E146" s="88"/>
      <c r="F146" s="88"/>
      <c r="G146" s="88"/>
      <c r="H146" s="88"/>
      <c r="I146" s="88"/>
      <c r="J146" s="88"/>
      <c r="K146" s="88"/>
      <c r="L146" s="88"/>
      <c r="M146" s="88"/>
      <c r="N146" s="88"/>
      <c r="O146" s="103"/>
      <c r="P146" s="88"/>
      <c r="Q146" s="88"/>
      <c r="R146" s="88"/>
      <c r="S146" s="88"/>
      <c r="T146" s="88"/>
      <c r="U146" s="88"/>
      <c r="V146" s="88"/>
      <c r="W146" s="88"/>
      <c r="X146" s="88"/>
      <c r="Y146" s="88"/>
      <c r="Z146" s="88"/>
      <c r="AA146" s="88"/>
      <c r="AB146" s="103"/>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103"/>
      <c r="BI146" s="88"/>
      <c r="BJ146" s="88"/>
      <c r="BK146" s="88"/>
      <c r="BL146" s="88"/>
      <c r="BM146" s="88"/>
      <c r="BN146" s="88"/>
      <c r="BO146" s="88"/>
      <c r="BP146" s="88"/>
      <c r="BQ146" s="88"/>
      <c r="BR146" s="88"/>
      <c r="BS146" s="88"/>
      <c r="BT146" s="88"/>
      <c r="BU146" s="88"/>
      <c r="BV146" s="88"/>
      <c r="BW146" s="88"/>
      <c r="BX146" s="88"/>
      <c r="BY146" s="88"/>
      <c r="BZ146" s="88"/>
      <c r="CA146" s="88"/>
      <c r="CB146" s="88"/>
      <c r="CC146" s="88"/>
      <c r="CD146" s="88"/>
      <c r="CE146" s="88"/>
      <c r="CF146" s="88"/>
      <c r="CG146" s="58"/>
      <c r="CH146" s="58"/>
      <c r="CI146" s="58"/>
      <c r="CJ146" s="58"/>
      <c r="CK146" s="58"/>
      <c r="CL146" s="58"/>
    </row>
    <row r="147" spans="1:90" ht="15" customHeight="1" x14ac:dyDescent="0.25">
      <c r="A147" s="104"/>
      <c r="B147" s="105"/>
      <c r="C147" s="104"/>
      <c r="D147" s="88"/>
      <c r="E147" s="88"/>
      <c r="F147" s="88"/>
      <c r="G147" s="88"/>
      <c r="H147" s="88"/>
      <c r="I147" s="88"/>
      <c r="J147" s="88"/>
      <c r="K147" s="88"/>
      <c r="L147" s="88"/>
      <c r="M147" s="88"/>
      <c r="N147" s="88"/>
      <c r="O147" s="103"/>
      <c r="P147" s="88"/>
      <c r="Q147" s="88"/>
      <c r="R147" s="88"/>
      <c r="S147" s="88"/>
      <c r="T147" s="88"/>
      <c r="U147" s="88"/>
      <c r="V147" s="88"/>
      <c r="W147" s="88"/>
      <c r="X147" s="88"/>
      <c r="Y147" s="88"/>
      <c r="Z147" s="88"/>
      <c r="AA147" s="88"/>
      <c r="AB147" s="103"/>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103"/>
      <c r="BI147" s="88"/>
      <c r="BJ147" s="88"/>
      <c r="BK147" s="88"/>
      <c r="BL147" s="88"/>
      <c r="BM147" s="88"/>
      <c r="BN147" s="88"/>
      <c r="BO147" s="88"/>
      <c r="BP147" s="88"/>
      <c r="BQ147" s="88"/>
      <c r="BR147" s="88"/>
      <c r="BS147" s="88"/>
      <c r="BT147" s="88"/>
      <c r="BU147" s="88"/>
      <c r="BV147" s="88"/>
      <c r="BW147" s="88"/>
      <c r="BX147" s="88"/>
      <c r="BY147" s="88"/>
      <c r="BZ147" s="88"/>
      <c r="CA147" s="88"/>
      <c r="CB147" s="88"/>
      <c r="CC147" s="88"/>
      <c r="CD147" s="88"/>
      <c r="CE147" s="88"/>
      <c r="CF147" s="88"/>
      <c r="CG147" s="58"/>
      <c r="CH147" s="58"/>
      <c r="CI147" s="58"/>
      <c r="CJ147" s="58"/>
      <c r="CK147" s="58"/>
      <c r="CL147" s="58"/>
    </row>
    <row r="148" spans="1:90" ht="15" customHeight="1" x14ac:dyDescent="0.25">
      <c r="A148" s="104"/>
      <c r="B148" s="105"/>
      <c r="C148" s="104"/>
      <c r="D148" s="88"/>
      <c r="E148" s="88"/>
      <c r="F148" s="88"/>
      <c r="G148" s="88"/>
      <c r="H148" s="88"/>
      <c r="I148" s="88"/>
      <c r="J148" s="88"/>
      <c r="K148" s="88"/>
      <c r="L148" s="88"/>
      <c r="M148" s="88"/>
      <c r="N148" s="88"/>
      <c r="O148" s="103"/>
      <c r="P148" s="88"/>
      <c r="Q148" s="88"/>
      <c r="R148" s="88"/>
      <c r="S148" s="88"/>
      <c r="T148" s="88"/>
      <c r="U148" s="88"/>
      <c r="V148" s="88"/>
      <c r="W148" s="88"/>
      <c r="X148" s="88"/>
      <c r="Y148" s="88"/>
      <c r="Z148" s="88"/>
      <c r="AA148" s="88"/>
      <c r="AB148" s="103"/>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103"/>
      <c r="BI148" s="88"/>
      <c r="BJ148" s="88"/>
      <c r="BK148" s="88"/>
      <c r="BL148" s="88"/>
      <c r="BM148" s="88"/>
      <c r="BN148" s="88"/>
      <c r="BO148" s="88"/>
      <c r="BP148" s="88"/>
      <c r="BQ148" s="88"/>
      <c r="BR148" s="88"/>
      <c r="BS148" s="88"/>
      <c r="BT148" s="88"/>
      <c r="BU148" s="88"/>
      <c r="BV148" s="88"/>
      <c r="BW148" s="88"/>
      <c r="BX148" s="88"/>
      <c r="BY148" s="88"/>
      <c r="BZ148" s="88"/>
      <c r="CA148" s="88"/>
      <c r="CB148" s="88"/>
      <c r="CC148" s="88"/>
      <c r="CD148" s="88"/>
      <c r="CE148" s="88"/>
      <c r="CF148" s="88"/>
      <c r="CG148" s="58"/>
      <c r="CH148" s="58"/>
      <c r="CI148" s="58"/>
      <c r="CJ148" s="58"/>
      <c r="CK148" s="58"/>
      <c r="CL148" s="58"/>
    </row>
    <row r="149" spans="1:90" ht="15" customHeight="1" x14ac:dyDescent="0.25">
      <c r="A149" s="104"/>
      <c r="B149" s="105"/>
      <c r="C149" s="104"/>
      <c r="D149" s="88"/>
      <c r="E149" s="88"/>
      <c r="F149" s="88"/>
      <c r="G149" s="88"/>
      <c r="H149" s="88"/>
      <c r="I149" s="88"/>
      <c r="J149" s="88"/>
      <c r="K149" s="88"/>
      <c r="L149" s="88"/>
      <c r="M149" s="88"/>
      <c r="N149" s="88"/>
      <c r="O149" s="103"/>
      <c r="P149" s="88"/>
      <c r="Q149" s="88"/>
      <c r="R149" s="88"/>
      <c r="S149" s="88"/>
      <c r="T149" s="88"/>
      <c r="U149" s="88"/>
      <c r="V149" s="88"/>
      <c r="W149" s="88"/>
      <c r="X149" s="88"/>
      <c r="Y149" s="88"/>
      <c r="Z149" s="88"/>
      <c r="AA149" s="88"/>
      <c r="AB149" s="103"/>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103"/>
      <c r="BI149" s="88"/>
      <c r="BJ149" s="88"/>
      <c r="BK149" s="88"/>
      <c r="BL149" s="88"/>
      <c r="BM149" s="88"/>
      <c r="BN149" s="88"/>
      <c r="BO149" s="88"/>
      <c r="BP149" s="88"/>
      <c r="BQ149" s="88"/>
      <c r="BR149" s="88"/>
      <c r="BS149" s="88"/>
      <c r="BT149" s="88"/>
      <c r="BU149" s="88"/>
      <c r="BV149" s="88"/>
      <c r="BW149" s="88"/>
      <c r="BX149" s="88"/>
      <c r="BY149" s="88"/>
      <c r="BZ149" s="88"/>
      <c r="CA149" s="88"/>
      <c r="CB149" s="88"/>
      <c r="CC149" s="88"/>
      <c r="CD149" s="88"/>
      <c r="CE149" s="88"/>
      <c r="CF149" s="88"/>
      <c r="CG149" s="58"/>
      <c r="CH149" s="58"/>
      <c r="CI149" s="58"/>
      <c r="CJ149" s="58"/>
      <c r="CK149" s="58"/>
      <c r="CL149" s="58"/>
    </row>
    <row r="150" spans="1:90" ht="15" customHeight="1" x14ac:dyDescent="0.25">
      <c r="A150" s="104"/>
      <c r="B150" s="105"/>
      <c r="C150" s="104"/>
      <c r="D150" s="88"/>
      <c r="E150" s="88"/>
      <c r="F150" s="88"/>
      <c r="G150" s="88"/>
      <c r="H150" s="88"/>
      <c r="I150" s="88"/>
      <c r="J150" s="88"/>
      <c r="K150" s="88"/>
      <c r="L150" s="88"/>
      <c r="M150" s="88"/>
      <c r="N150" s="88"/>
      <c r="O150" s="103"/>
      <c r="P150" s="88"/>
      <c r="Q150" s="88"/>
      <c r="R150" s="88"/>
      <c r="S150" s="88"/>
      <c r="T150" s="88"/>
      <c r="U150" s="88"/>
      <c r="V150" s="88"/>
      <c r="W150" s="88"/>
      <c r="X150" s="88"/>
      <c r="Y150" s="88"/>
      <c r="Z150" s="88"/>
      <c r="AA150" s="88"/>
      <c r="AB150" s="103"/>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103"/>
      <c r="BI150" s="88"/>
      <c r="BJ150" s="88"/>
      <c r="BK150" s="88"/>
      <c r="BL150" s="88"/>
      <c r="BM150" s="88"/>
      <c r="BN150" s="88"/>
      <c r="BO150" s="88"/>
      <c r="BP150" s="88"/>
      <c r="BQ150" s="88"/>
      <c r="BR150" s="88"/>
      <c r="BS150" s="88"/>
      <c r="BT150" s="88"/>
      <c r="BU150" s="88"/>
      <c r="BV150" s="88"/>
      <c r="BW150" s="88"/>
      <c r="BX150" s="88"/>
      <c r="BY150" s="88"/>
      <c r="BZ150" s="88"/>
      <c r="CA150" s="88"/>
      <c r="CB150" s="88"/>
      <c r="CC150" s="88"/>
      <c r="CD150" s="88"/>
      <c r="CE150" s="88"/>
      <c r="CF150" s="88"/>
      <c r="CG150" s="58"/>
      <c r="CH150" s="58"/>
      <c r="CI150" s="58"/>
      <c r="CJ150" s="58"/>
      <c r="CK150" s="58"/>
      <c r="CL150" s="58"/>
    </row>
    <row r="151" spans="1:90" ht="15" customHeight="1" x14ac:dyDescent="0.25">
      <c r="A151" s="104"/>
      <c r="B151" s="105"/>
      <c r="C151" s="104"/>
      <c r="D151" s="88"/>
      <c r="E151" s="88"/>
      <c r="F151" s="88"/>
      <c r="G151" s="88"/>
      <c r="H151" s="88"/>
      <c r="I151" s="88"/>
      <c r="J151" s="88"/>
      <c r="K151" s="88"/>
      <c r="L151" s="88"/>
      <c r="M151" s="88"/>
      <c r="N151" s="88"/>
      <c r="O151" s="103"/>
      <c r="P151" s="88"/>
      <c r="Q151" s="88"/>
      <c r="R151" s="88"/>
      <c r="S151" s="88"/>
      <c r="T151" s="88"/>
      <c r="U151" s="88"/>
      <c r="V151" s="88"/>
      <c r="W151" s="88"/>
      <c r="X151" s="88"/>
      <c r="Y151" s="88"/>
      <c r="Z151" s="88"/>
      <c r="AA151" s="88"/>
      <c r="AB151" s="103"/>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103"/>
      <c r="BI151" s="88"/>
      <c r="BJ151" s="88"/>
      <c r="BK151" s="88"/>
      <c r="BL151" s="88"/>
      <c r="BM151" s="88"/>
      <c r="BN151" s="88"/>
      <c r="BO151" s="88"/>
      <c r="BP151" s="88"/>
      <c r="BQ151" s="88"/>
      <c r="BR151" s="88"/>
      <c r="BS151" s="88"/>
      <c r="BT151" s="88"/>
      <c r="BU151" s="88"/>
      <c r="BV151" s="88"/>
      <c r="BW151" s="88"/>
      <c r="BX151" s="88"/>
      <c r="BY151" s="88"/>
      <c r="BZ151" s="88"/>
      <c r="CA151" s="88"/>
      <c r="CB151" s="88"/>
      <c r="CC151" s="88"/>
      <c r="CD151" s="88"/>
      <c r="CE151" s="88"/>
      <c r="CF151" s="88"/>
      <c r="CG151" s="58"/>
      <c r="CH151" s="58"/>
      <c r="CI151" s="58"/>
      <c r="CJ151" s="58"/>
      <c r="CK151" s="58"/>
      <c r="CL151" s="58"/>
    </row>
    <row r="152" spans="1:90" ht="15" customHeight="1" x14ac:dyDescent="0.25">
      <c r="CG152" s="58"/>
      <c r="CH152" s="58"/>
      <c r="CI152" s="58"/>
      <c r="CJ152" s="58"/>
      <c r="CK152" s="58"/>
      <c r="CL152" s="58"/>
    </row>
    <row r="153" spans="1:90" ht="15" customHeight="1" x14ac:dyDescent="0.25">
      <c r="CG153" s="58"/>
      <c r="CH153" s="58"/>
      <c r="CI153" s="58"/>
      <c r="CJ153" s="58"/>
      <c r="CK153" s="58"/>
      <c r="CL153" s="58"/>
    </row>
    <row r="154" spans="1:90" ht="15" customHeight="1" x14ac:dyDescent="0.25">
      <c r="A154" s="44" t="s">
        <v>1717</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row>
    <row r="155" spans="1:90" ht="15" customHeight="1" x14ac:dyDescent="0.25">
      <c r="A155" s="138" t="s">
        <v>2274</v>
      </c>
      <c r="B155" s="138"/>
      <c r="C155" s="138"/>
      <c r="D155" s="138"/>
      <c r="E155" s="138"/>
      <c r="F155" s="138"/>
      <c r="G155" s="138"/>
      <c r="H155" s="138"/>
      <c r="I155" s="138"/>
      <c r="L155" s="138" t="s">
        <v>2242</v>
      </c>
      <c r="M155" s="138"/>
      <c r="N155" s="138"/>
      <c r="O155" s="138"/>
      <c r="P155" s="138"/>
      <c r="Q155" s="138"/>
      <c r="R155" s="138"/>
      <c r="S155" s="138"/>
      <c r="T155" s="138"/>
      <c r="U155" s="138"/>
      <c r="V155" s="138"/>
      <c r="W155" s="138"/>
      <c r="X155" s="138"/>
      <c r="Y155" s="138"/>
      <c r="Z155" s="138"/>
      <c r="AC155" s="138" t="s">
        <v>1734</v>
      </c>
      <c r="AD155" s="138"/>
      <c r="AE155" s="138"/>
      <c r="AF155" s="138"/>
      <c r="AG155" s="138"/>
      <c r="AH155" s="138"/>
      <c r="AI155" s="138"/>
      <c r="AJ155" s="138"/>
      <c r="AK155" s="138"/>
      <c r="AL155" s="138"/>
      <c r="AM155" s="138"/>
      <c r="AN155" s="138"/>
      <c r="AO155" s="138"/>
      <c r="AP155" s="138"/>
      <c r="AQ155" s="138"/>
      <c r="AR155" s="138"/>
      <c r="AS155" s="138"/>
      <c r="AV155" s="138" t="s">
        <v>2514</v>
      </c>
      <c r="AW155" s="138"/>
      <c r="AX155" s="138"/>
      <c r="AY155" s="138"/>
      <c r="AZ155" s="138"/>
      <c r="BA155" s="138"/>
      <c r="BD155" s="138" t="s">
        <v>2522</v>
      </c>
      <c r="BE155" s="138"/>
      <c r="BF155" s="138"/>
      <c r="BG155" s="138"/>
      <c r="BH155" s="138"/>
      <c r="BI155" s="138"/>
      <c r="BJ155" s="138"/>
      <c r="BK155" s="138"/>
      <c r="BL155" s="138"/>
      <c r="BM155" s="138"/>
      <c r="BN155" s="138"/>
      <c r="BQ155" s="138" t="s">
        <v>2555</v>
      </c>
      <c r="BR155" s="138"/>
      <c r="BS155" s="138"/>
      <c r="BT155" s="138"/>
      <c r="BU155" s="138"/>
      <c r="BV155" s="138"/>
      <c r="BW155" s="138"/>
      <c r="BX155" s="138"/>
      <c r="BY155" s="138"/>
      <c r="BZ155" s="138"/>
      <c r="CA155" s="138"/>
      <c r="CB155" s="138"/>
      <c r="CC155" s="138"/>
      <c r="CD155" s="138"/>
      <c r="CE155" s="138"/>
      <c r="CF155" s="138"/>
      <c r="CG155" s="138"/>
      <c r="CH155" s="138"/>
      <c r="CI155" s="138"/>
      <c r="CJ155" s="138"/>
      <c r="CK155" s="138"/>
      <c r="CL155" s="138"/>
    </row>
    <row r="156" spans="1:90" ht="15" customHeight="1" x14ac:dyDescent="0.25">
      <c r="A156" s="63" t="s">
        <v>1718</v>
      </c>
      <c r="B156" s="62" t="s">
        <v>2269</v>
      </c>
      <c r="C156" s="62" t="s">
        <v>311</v>
      </c>
      <c r="D156" s="62" t="s">
        <v>2270</v>
      </c>
      <c r="E156" s="62" t="s">
        <v>2115</v>
      </c>
      <c r="F156" s="62" t="s">
        <v>2116</v>
      </c>
      <c r="G156" s="113" t="s">
        <v>442</v>
      </c>
      <c r="H156" s="62" t="s">
        <v>2271</v>
      </c>
      <c r="I156" s="62" t="s">
        <v>2272</v>
      </c>
      <c r="L156" s="63" t="s">
        <v>1718</v>
      </c>
      <c r="M156" s="62" t="s">
        <v>2115</v>
      </c>
      <c r="N156" s="62" t="s">
        <v>2116</v>
      </c>
      <c r="O156" s="62" t="s">
        <v>2117</v>
      </c>
      <c r="P156" s="62" t="s">
        <v>2118</v>
      </c>
      <c r="Q156" s="62" t="s">
        <v>2119</v>
      </c>
      <c r="R156" s="62" t="s">
        <v>2120</v>
      </c>
      <c r="S156" s="62" t="s">
        <v>2121</v>
      </c>
      <c r="T156" s="62" t="s">
        <v>2122</v>
      </c>
      <c r="U156" s="62" t="s">
        <v>2123</v>
      </c>
      <c r="V156" s="62" t="s">
        <v>2124</v>
      </c>
      <c r="W156" s="62" t="s">
        <v>2125</v>
      </c>
      <c r="X156" s="62" t="s">
        <v>2126</v>
      </c>
      <c r="Y156" s="62" t="s">
        <v>2127</v>
      </c>
      <c r="Z156" s="62" t="s">
        <v>313</v>
      </c>
      <c r="AC156" s="63" t="s">
        <v>1718</v>
      </c>
      <c r="AD156" s="62" t="s">
        <v>1719</v>
      </c>
      <c r="AE156" s="62" t="s">
        <v>1720</v>
      </c>
      <c r="AF156" s="62" t="s">
        <v>1721</v>
      </c>
      <c r="AG156" s="62" t="s">
        <v>1722</v>
      </c>
      <c r="AH156" s="62" t="s">
        <v>1723</v>
      </c>
      <c r="AI156" s="62" t="s">
        <v>1724</v>
      </c>
      <c r="AJ156" s="62" t="s">
        <v>1725</v>
      </c>
      <c r="AK156" s="62" t="s">
        <v>1726</v>
      </c>
      <c r="AL156" s="62" t="s">
        <v>1727</v>
      </c>
      <c r="AM156" s="62" t="s">
        <v>1728</v>
      </c>
      <c r="AN156" s="62" t="s">
        <v>1729</v>
      </c>
      <c r="AO156" s="62" t="s">
        <v>1730</v>
      </c>
      <c r="AP156" s="62" t="s">
        <v>1731</v>
      </c>
      <c r="AQ156" s="62" t="s">
        <v>1732</v>
      </c>
      <c r="AR156" s="62" t="s">
        <v>313</v>
      </c>
      <c r="AS156" s="62" t="s">
        <v>1733</v>
      </c>
      <c r="AV156" s="63" t="s">
        <v>1718</v>
      </c>
      <c r="AW156" s="62" t="s">
        <v>2269</v>
      </c>
      <c r="AX156" s="62" t="s">
        <v>2275</v>
      </c>
      <c r="AY156" s="62" t="s">
        <v>2276</v>
      </c>
      <c r="AZ156" s="62" t="s">
        <v>2277</v>
      </c>
      <c r="BA156" s="62" t="s">
        <v>313</v>
      </c>
      <c r="BD156" s="63" t="s">
        <v>1718</v>
      </c>
      <c r="BE156" s="62" t="s">
        <v>2515</v>
      </c>
      <c r="BF156" s="62" t="s">
        <v>311</v>
      </c>
      <c r="BG156" s="62" t="s">
        <v>2270</v>
      </c>
      <c r="BH156" s="62" t="s">
        <v>2516</v>
      </c>
      <c r="BI156" s="62" t="s">
        <v>2517</v>
      </c>
      <c r="BJ156" s="62" t="s">
        <v>2518</v>
      </c>
      <c r="BK156" s="62" t="s">
        <v>2519</v>
      </c>
      <c r="BL156" s="62" t="s">
        <v>2520</v>
      </c>
      <c r="BM156" s="113" t="s">
        <v>442</v>
      </c>
      <c r="BN156" s="62" t="s">
        <v>2271</v>
      </c>
      <c r="BQ156" s="63" t="s">
        <v>1718</v>
      </c>
      <c r="BR156" s="62" t="s">
        <v>2523</v>
      </c>
      <c r="BS156" s="62" t="s">
        <v>2524</v>
      </c>
      <c r="BT156" s="62" t="s">
        <v>1724</v>
      </c>
      <c r="BU156" s="62" t="s">
        <v>1725</v>
      </c>
      <c r="BV156" s="62" t="s">
        <v>1726</v>
      </c>
      <c r="BW156" s="62" t="s">
        <v>1727</v>
      </c>
      <c r="BX156" s="62" t="s">
        <v>2525</v>
      </c>
      <c r="BY156" s="62" t="s">
        <v>2526</v>
      </c>
      <c r="BZ156" s="62" t="s">
        <v>2527</v>
      </c>
      <c r="CA156" s="62" t="s">
        <v>2276</v>
      </c>
      <c r="CB156" s="62" t="s">
        <v>2277</v>
      </c>
      <c r="CC156" s="62" t="s">
        <v>313</v>
      </c>
      <c r="CD156" s="62" t="s">
        <v>310</v>
      </c>
      <c r="CE156" s="62" t="s">
        <v>2528</v>
      </c>
      <c r="CF156" s="62" t="s">
        <v>2529</v>
      </c>
      <c r="CG156" s="62" t="s">
        <v>1719</v>
      </c>
      <c r="CH156" s="62" t="s">
        <v>1722</v>
      </c>
      <c r="CI156" s="62" t="s">
        <v>2530</v>
      </c>
      <c r="CJ156" s="62" t="s">
        <v>2531</v>
      </c>
      <c r="CK156" s="62" t="s">
        <v>2532</v>
      </c>
      <c r="CL156" s="62" t="s">
        <v>2533</v>
      </c>
    </row>
    <row r="157" spans="1:90" ht="15" customHeight="1" x14ac:dyDescent="0.25">
      <c r="A157" s="110">
        <v>46314.404618055552</v>
      </c>
      <c r="B157" s="61">
        <v>1</v>
      </c>
      <c r="C157" s="61" t="s">
        <v>314</v>
      </c>
      <c r="D157" s="61" t="s">
        <v>604</v>
      </c>
      <c r="E157" s="61" t="s">
        <v>2128</v>
      </c>
      <c r="F157" s="61" t="s">
        <v>173</v>
      </c>
      <c r="G157" s="114">
        <v>-3.5000000000005352E-3</v>
      </c>
      <c r="H157" s="61">
        <v>-15.548750000000195</v>
      </c>
      <c r="I157" s="111" t="s">
        <v>325</v>
      </c>
      <c r="L157" s="110">
        <v>46314.404618055552</v>
      </c>
      <c r="M157" s="61" t="s">
        <v>2128</v>
      </c>
      <c r="N157" s="61" t="s">
        <v>173</v>
      </c>
      <c r="O157" s="61">
        <v>-0.22500000000000001</v>
      </c>
      <c r="P157" s="61">
        <v>-0.22500000000000001</v>
      </c>
      <c r="Q157" s="61">
        <v>2.5000000000000001E-3</v>
      </c>
      <c r="R157" s="61" t="s">
        <v>557</v>
      </c>
      <c r="S157" s="61">
        <v>0.05</v>
      </c>
      <c r="T157" s="61">
        <v>0.05</v>
      </c>
      <c r="U157" s="61"/>
      <c r="V157" s="61">
        <v>0</v>
      </c>
      <c r="W157" s="61">
        <v>5.2083333333333336E-7</v>
      </c>
      <c r="X157" s="61">
        <v>5.2083333333333336E-7</v>
      </c>
      <c r="Y157" s="61">
        <v>0</v>
      </c>
      <c r="Z157" s="111" t="s">
        <v>2129</v>
      </c>
      <c r="AC157" s="110">
        <v>46314.404618055552</v>
      </c>
      <c r="AD157" s="61" t="s">
        <v>2243</v>
      </c>
      <c r="AE157" s="61" t="s">
        <v>2244</v>
      </c>
      <c r="AF157" s="61">
        <v>1</v>
      </c>
      <c r="AG157" s="61" t="s">
        <v>2245</v>
      </c>
      <c r="AH157" s="61" t="s">
        <v>2246</v>
      </c>
      <c r="AI157" s="61">
        <v>-0.25</v>
      </c>
      <c r="AJ157" s="61">
        <v>0.2</v>
      </c>
      <c r="AK157" s="61"/>
      <c r="AL157" s="61"/>
      <c r="AM157" s="61">
        <v>-0.2</v>
      </c>
      <c r="AN157" s="61">
        <v>0.2</v>
      </c>
      <c r="AO157" s="61"/>
      <c r="AP157" s="61">
        <v>-1.5707963267948966</v>
      </c>
      <c r="AQ157" s="61" t="s">
        <v>24</v>
      </c>
      <c r="AR157" s="111" t="s">
        <v>2247</v>
      </c>
      <c r="AS157" s="61" t="s">
        <v>295</v>
      </c>
      <c r="AV157" s="110">
        <v>46314.404618055552</v>
      </c>
      <c r="AW157" s="61" t="s">
        <v>2278</v>
      </c>
      <c r="AX157" s="61" t="s">
        <v>2279</v>
      </c>
      <c r="AY157" s="61">
        <v>-0.25</v>
      </c>
      <c r="AZ157" s="61" t="s">
        <v>295</v>
      </c>
      <c r="BA157" s="111" t="s">
        <v>2280</v>
      </c>
      <c r="BD157" s="110">
        <v>46314.404618055552</v>
      </c>
      <c r="BE157" s="61" t="s">
        <v>2474</v>
      </c>
      <c r="BF157" s="61" t="s">
        <v>314</v>
      </c>
      <c r="BG157" s="61" t="s">
        <v>604</v>
      </c>
      <c r="BH157" s="61" t="s">
        <v>2468</v>
      </c>
      <c r="BI157" s="61" t="s">
        <v>2471</v>
      </c>
      <c r="BJ157" s="61" t="s">
        <v>2521</v>
      </c>
      <c r="BK157" s="61" t="s">
        <v>173</v>
      </c>
      <c r="BL157" s="61">
        <v>1</v>
      </c>
      <c r="BM157" s="114">
        <v>-1.0035000000000001</v>
      </c>
      <c r="BN157" s="61">
        <v>-340.54875000000004</v>
      </c>
      <c r="BQ157" s="110">
        <v>46314.404618055552</v>
      </c>
      <c r="BR157" s="61" t="s">
        <v>2534</v>
      </c>
      <c r="BS157" s="61" t="s">
        <v>2535</v>
      </c>
      <c r="BT157" s="61">
        <v>-0.25</v>
      </c>
      <c r="BU157" s="61">
        <v>0.25</v>
      </c>
      <c r="BV157" s="61">
        <v>0.25</v>
      </c>
      <c r="BW157" s="61">
        <v>0.25</v>
      </c>
      <c r="BX157" s="61">
        <v>0</v>
      </c>
      <c r="BY157" s="61">
        <v>1</v>
      </c>
      <c r="BZ157" s="61" t="s">
        <v>2536</v>
      </c>
      <c r="CA157" s="61">
        <v>0.5</v>
      </c>
      <c r="CB157" s="61" t="s">
        <v>295</v>
      </c>
      <c r="CC157" s="111" t="s">
        <v>2537</v>
      </c>
      <c r="CD157" s="61"/>
      <c r="CE157" s="61"/>
      <c r="CF157" s="61"/>
      <c r="CG157" s="61"/>
      <c r="CH157" s="61"/>
      <c r="CI157" s="61"/>
      <c r="CJ157" s="61"/>
      <c r="CK157" s="61"/>
      <c r="CL157" s="61"/>
    </row>
    <row r="158" spans="1:90" ht="15" customHeight="1" x14ac:dyDescent="0.25">
      <c r="A158" s="110">
        <v>46314.404618055552</v>
      </c>
      <c r="B158" s="61">
        <v>1</v>
      </c>
      <c r="C158" s="61" t="s">
        <v>314</v>
      </c>
      <c r="D158" s="61" t="s">
        <v>604</v>
      </c>
      <c r="E158" s="61" t="s">
        <v>2130</v>
      </c>
      <c r="F158" s="61" t="s">
        <v>173</v>
      </c>
      <c r="G158" s="114">
        <v>-3.3357546170395382E-3</v>
      </c>
      <c r="H158" s="61">
        <v>-15.543412025053785</v>
      </c>
      <c r="I158" s="111" t="s">
        <v>325</v>
      </c>
      <c r="L158" s="110">
        <v>46314.404618055552</v>
      </c>
      <c r="M158" s="61" t="s">
        <v>2130</v>
      </c>
      <c r="N158" s="61" t="s">
        <v>173</v>
      </c>
      <c r="O158" s="61">
        <v>-0.17499999999999999</v>
      </c>
      <c r="P158" s="61">
        <v>-0.22500000000000001</v>
      </c>
      <c r="Q158" s="61">
        <v>2.5000000000000001E-3</v>
      </c>
      <c r="R158" s="61" t="s">
        <v>557</v>
      </c>
      <c r="S158" s="61">
        <v>0.05</v>
      </c>
      <c r="T158" s="61">
        <v>0.05</v>
      </c>
      <c r="U158" s="61"/>
      <c r="V158" s="61">
        <v>0</v>
      </c>
      <c r="W158" s="61">
        <v>5.2083333333333336E-7</v>
      </c>
      <c r="X158" s="61">
        <v>5.2083333333333336E-7</v>
      </c>
      <c r="Y158" s="61">
        <v>0</v>
      </c>
      <c r="Z158" s="111" t="s">
        <v>2129</v>
      </c>
      <c r="AC158" s="110">
        <v>46314.404618055552</v>
      </c>
      <c r="AD158" s="61" t="s">
        <v>2243</v>
      </c>
      <c r="AE158" s="61" t="s">
        <v>2248</v>
      </c>
      <c r="AF158" s="61">
        <v>2</v>
      </c>
      <c r="AG158" s="61" t="s">
        <v>2245</v>
      </c>
      <c r="AH158" s="61" t="s">
        <v>2249</v>
      </c>
      <c r="AI158" s="61">
        <v>-0.2</v>
      </c>
      <c r="AJ158" s="61">
        <v>0.25</v>
      </c>
      <c r="AK158" s="61">
        <v>0.2</v>
      </c>
      <c r="AL158" s="61">
        <v>0.25</v>
      </c>
      <c r="AM158" s="61"/>
      <c r="AN158" s="61"/>
      <c r="AO158" s="61"/>
      <c r="AP158" s="61"/>
      <c r="AQ158" s="61" t="s">
        <v>24</v>
      </c>
      <c r="AR158" s="111" t="s">
        <v>2250</v>
      </c>
      <c r="AS158" s="61" t="s">
        <v>295</v>
      </c>
      <c r="AV158" s="110">
        <v>46314.404618055552</v>
      </c>
      <c r="AW158" s="61" t="s">
        <v>2278</v>
      </c>
      <c r="AX158" s="61" t="s">
        <v>2281</v>
      </c>
      <c r="AY158" s="61">
        <v>0.25</v>
      </c>
      <c r="AZ158" s="61" t="s">
        <v>295</v>
      </c>
      <c r="BA158" s="111" t="s">
        <v>2282</v>
      </c>
      <c r="BD158" s="110">
        <v>46314.404618055552</v>
      </c>
      <c r="BE158" s="61" t="s">
        <v>2474</v>
      </c>
      <c r="BF158" s="61" t="s">
        <v>314</v>
      </c>
      <c r="BG158" s="61" t="s">
        <v>604</v>
      </c>
      <c r="BH158" s="61" t="s">
        <v>2468</v>
      </c>
      <c r="BI158" s="61" t="s">
        <v>2471</v>
      </c>
      <c r="BJ158" s="61" t="s">
        <v>2521</v>
      </c>
      <c r="BK158" s="61" t="s">
        <v>173</v>
      </c>
      <c r="BL158" s="61">
        <v>2</v>
      </c>
      <c r="BM158" s="114">
        <v>-3.5000000000000001E-3</v>
      </c>
      <c r="BN158" s="61">
        <v>-15.54875</v>
      </c>
      <c r="BQ158" s="110">
        <v>46314.404618055552</v>
      </c>
      <c r="BR158" s="61" t="s">
        <v>2534</v>
      </c>
      <c r="BS158" s="61" t="s">
        <v>2538</v>
      </c>
      <c r="BT158" s="61">
        <v>-0.25</v>
      </c>
      <c r="BU158" s="61">
        <v>-0.25</v>
      </c>
      <c r="BV158" s="61">
        <v>-0.25</v>
      </c>
      <c r="BW158" s="61">
        <v>0.25</v>
      </c>
      <c r="BX158" s="61">
        <v>-1</v>
      </c>
      <c r="BY158" s="61">
        <v>0</v>
      </c>
      <c r="BZ158" s="61" t="s">
        <v>2556</v>
      </c>
      <c r="CA158" s="61">
        <v>0.5</v>
      </c>
      <c r="CB158" s="61" t="s">
        <v>295</v>
      </c>
      <c r="CC158" s="111" t="s">
        <v>2539</v>
      </c>
      <c r="CD158" s="61"/>
      <c r="CE158" s="61"/>
      <c r="CF158" s="61"/>
      <c r="CG158" s="61"/>
      <c r="CH158" s="61"/>
      <c r="CI158" s="61"/>
      <c r="CJ158" s="61"/>
      <c r="CK158" s="61"/>
      <c r="CL158" s="61"/>
    </row>
    <row r="159" spans="1:90" ht="15" customHeight="1" x14ac:dyDescent="0.25">
      <c r="A159" s="110">
        <v>46314.404618055552</v>
      </c>
      <c r="B159" s="61">
        <v>1</v>
      </c>
      <c r="C159" s="61" t="s">
        <v>314</v>
      </c>
      <c r="D159" s="61" t="s">
        <v>604</v>
      </c>
      <c r="E159" s="61" t="s">
        <v>2131</v>
      </c>
      <c r="F159" s="61" t="s">
        <v>173</v>
      </c>
      <c r="G159" s="114">
        <v>-3.1715092340785416E-3</v>
      </c>
      <c r="H159" s="61">
        <v>-15.538074050107554</v>
      </c>
      <c r="I159" s="111" t="s">
        <v>325</v>
      </c>
      <c r="L159" s="110">
        <v>46314.404618055552</v>
      </c>
      <c r="M159" s="61" t="s">
        <v>2131</v>
      </c>
      <c r="N159" s="61" t="s">
        <v>173</v>
      </c>
      <c r="O159" s="61">
        <v>-0.125</v>
      </c>
      <c r="P159" s="61">
        <v>-0.22500000000000001</v>
      </c>
      <c r="Q159" s="61">
        <v>2.5000000000000001E-3</v>
      </c>
      <c r="R159" s="61" t="s">
        <v>557</v>
      </c>
      <c r="S159" s="61">
        <v>0.05</v>
      </c>
      <c r="T159" s="61">
        <v>0.05</v>
      </c>
      <c r="U159" s="61"/>
      <c r="V159" s="61">
        <v>0</v>
      </c>
      <c r="W159" s="61">
        <v>5.2083333333333336E-7</v>
      </c>
      <c r="X159" s="61">
        <v>5.2083333333333336E-7</v>
      </c>
      <c r="Y159" s="61">
        <v>0</v>
      </c>
      <c r="Z159" s="111" t="s">
        <v>2129</v>
      </c>
      <c r="AC159" s="110">
        <v>46314.404618055552</v>
      </c>
      <c r="AD159" s="61" t="s">
        <v>2243</v>
      </c>
      <c r="AE159" s="61" t="s">
        <v>2251</v>
      </c>
      <c r="AF159" s="61">
        <v>3</v>
      </c>
      <c r="AG159" s="61" t="s">
        <v>2245</v>
      </c>
      <c r="AH159" s="61" t="s">
        <v>2246</v>
      </c>
      <c r="AI159" s="61">
        <v>0.2</v>
      </c>
      <c r="AJ159" s="61">
        <v>0.25</v>
      </c>
      <c r="AK159" s="61"/>
      <c r="AL159" s="61"/>
      <c r="AM159" s="61">
        <v>0.2</v>
      </c>
      <c r="AN159" s="61">
        <v>0.2</v>
      </c>
      <c r="AO159" s="61"/>
      <c r="AP159" s="61">
        <v>-1.5707963267948966</v>
      </c>
      <c r="AQ159" s="61" t="s">
        <v>24</v>
      </c>
      <c r="AR159" s="111" t="s">
        <v>2247</v>
      </c>
      <c r="AS159" s="61" t="s">
        <v>295</v>
      </c>
      <c r="AV159" s="110">
        <v>46314.404618055552</v>
      </c>
      <c r="AW159" s="61" t="s">
        <v>2278</v>
      </c>
      <c r="AX159" s="61" t="s">
        <v>2283</v>
      </c>
      <c r="AY159" s="61">
        <v>-0.25</v>
      </c>
      <c r="AZ159" s="61" t="s">
        <v>295</v>
      </c>
      <c r="BA159" s="111" t="s">
        <v>2284</v>
      </c>
      <c r="BD159" s="110">
        <v>46314.404618055552</v>
      </c>
      <c r="BE159" s="61" t="s">
        <v>2474</v>
      </c>
      <c r="BF159" s="61" t="s">
        <v>314</v>
      </c>
      <c r="BG159" s="61" t="s">
        <v>604</v>
      </c>
      <c r="BH159" s="61" t="s">
        <v>2468</v>
      </c>
      <c r="BI159" s="61" t="s">
        <v>2471</v>
      </c>
      <c r="BJ159" s="61" t="s">
        <v>2521</v>
      </c>
      <c r="BK159" s="61" t="s">
        <v>173</v>
      </c>
      <c r="BL159" s="61">
        <v>3</v>
      </c>
      <c r="BM159" s="114">
        <v>-2E-3</v>
      </c>
      <c r="BN159" s="61">
        <v>-15.5</v>
      </c>
      <c r="BQ159" s="110">
        <v>46314.404618055552</v>
      </c>
      <c r="BR159" s="61" t="s">
        <v>2534</v>
      </c>
      <c r="BS159" s="61" t="s">
        <v>2540</v>
      </c>
      <c r="BT159" s="61">
        <v>-0.1</v>
      </c>
      <c r="BU159" s="61">
        <v>-0.25</v>
      </c>
      <c r="BV159" s="61">
        <v>0.1</v>
      </c>
      <c r="BW159" s="61">
        <v>-0.25</v>
      </c>
      <c r="BX159" s="61">
        <v>0</v>
      </c>
      <c r="BY159" s="61">
        <v>-1</v>
      </c>
      <c r="BZ159" s="61" t="s">
        <v>2541</v>
      </c>
      <c r="CA159" s="61">
        <v>0.2</v>
      </c>
      <c r="CB159" s="61" t="s">
        <v>295</v>
      </c>
      <c r="CC159" s="111" t="s">
        <v>2542</v>
      </c>
      <c r="CD159" s="61"/>
      <c r="CE159" s="61"/>
      <c r="CF159" s="61"/>
      <c r="CG159" s="61"/>
      <c r="CH159" s="61"/>
      <c r="CI159" s="61"/>
      <c r="CJ159" s="61"/>
      <c r="CK159" s="61"/>
      <c r="CL159" s="61"/>
    </row>
    <row r="160" spans="1:90" ht="15" customHeight="1" x14ac:dyDescent="0.25">
      <c r="A160" s="110">
        <v>46314.404618055552</v>
      </c>
      <c r="B160" s="61">
        <v>1</v>
      </c>
      <c r="C160" s="61" t="s">
        <v>314</v>
      </c>
      <c r="D160" s="61" t="s">
        <v>604</v>
      </c>
      <c r="E160" s="61" t="s">
        <v>2132</v>
      </c>
      <c r="F160" s="61" t="s">
        <v>173</v>
      </c>
      <c r="G160" s="114">
        <v>-3.0072638511175445E-3</v>
      </c>
      <c r="H160" s="61">
        <v>-15.532736075161321</v>
      </c>
      <c r="I160" s="111" t="s">
        <v>325</v>
      </c>
      <c r="L160" s="110">
        <v>46314.404618055552</v>
      </c>
      <c r="M160" s="61" t="s">
        <v>2132</v>
      </c>
      <c r="N160" s="61" t="s">
        <v>173</v>
      </c>
      <c r="O160" s="61">
        <v>-7.4999999999999997E-2</v>
      </c>
      <c r="P160" s="61">
        <v>-0.22500000000000001</v>
      </c>
      <c r="Q160" s="61">
        <v>2.5000000000000001E-3</v>
      </c>
      <c r="R160" s="61" t="s">
        <v>557</v>
      </c>
      <c r="S160" s="61">
        <v>0.05</v>
      </c>
      <c r="T160" s="61">
        <v>0.05</v>
      </c>
      <c r="U160" s="61"/>
      <c r="V160" s="61">
        <v>0</v>
      </c>
      <c r="W160" s="61">
        <v>5.2083333333333336E-7</v>
      </c>
      <c r="X160" s="61">
        <v>5.2083333333333336E-7</v>
      </c>
      <c r="Y160" s="61">
        <v>0</v>
      </c>
      <c r="Z160" s="111" t="s">
        <v>2129</v>
      </c>
      <c r="AC160" s="110">
        <v>46314.404618055552</v>
      </c>
      <c r="AD160" s="61" t="s">
        <v>2243</v>
      </c>
      <c r="AE160" s="61" t="s">
        <v>2252</v>
      </c>
      <c r="AF160" s="61">
        <v>4</v>
      </c>
      <c r="AG160" s="61" t="s">
        <v>2245</v>
      </c>
      <c r="AH160" s="61" t="s">
        <v>2249</v>
      </c>
      <c r="AI160" s="61">
        <v>0.25</v>
      </c>
      <c r="AJ160" s="61">
        <v>0.2</v>
      </c>
      <c r="AK160" s="61">
        <v>0.25</v>
      </c>
      <c r="AL160" s="61">
        <v>-0.2</v>
      </c>
      <c r="AM160" s="61"/>
      <c r="AN160" s="61"/>
      <c r="AO160" s="61"/>
      <c r="AP160" s="61"/>
      <c r="AQ160" s="61" t="s">
        <v>24</v>
      </c>
      <c r="AR160" s="111" t="s">
        <v>2250</v>
      </c>
      <c r="AS160" s="61" t="s">
        <v>295</v>
      </c>
      <c r="AV160" s="110">
        <v>46314.404618055552</v>
      </c>
      <c r="AW160" s="61" t="s">
        <v>2278</v>
      </c>
      <c r="AX160" s="61" t="s">
        <v>2285</v>
      </c>
      <c r="AY160" s="61">
        <v>0.25</v>
      </c>
      <c r="AZ160" s="61" t="s">
        <v>295</v>
      </c>
      <c r="BA160" s="111" t="s">
        <v>2286</v>
      </c>
      <c r="BD160" s="110">
        <v>46314.404618055552</v>
      </c>
      <c r="BE160" s="61" t="s">
        <v>2474</v>
      </c>
      <c r="BF160" s="61" t="s">
        <v>314</v>
      </c>
      <c r="BG160" s="61" t="s">
        <v>604</v>
      </c>
      <c r="BH160" s="61" t="s">
        <v>2468</v>
      </c>
      <c r="BI160" s="61" t="s">
        <v>2471</v>
      </c>
      <c r="BJ160" s="61" t="s">
        <v>2521</v>
      </c>
      <c r="BK160" s="61" t="s">
        <v>173</v>
      </c>
      <c r="BL160" s="61">
        <v>4</v>
      </c>
      <c r="BM160" s="114">
        <v>-2.8615384615384614E-4</v>
      </c>
      <c r="BN160" s="61">
        <v>-9.2999999999999989</v>
      </c>
      <c r="BQ160" s="110">
        <v>46314.404618055552</v>
      </c>
      <c r="BR160" s="61" t="s">
        <v>2534</v>
      </c>
      <c r="BS160" s="61" t="s">
        <v>2543</v>
      </c>
      <c r="BT160" s="61">
        <v>0.25</v>
      </c>
      <c r="BU160" s="61">
        <v>-0.1</v>
      </c>
      <c r="BV160" s="61">
        <v>0.25</v>
      </c>
      <c r="BW160" s="61">
        <v>0.1</v>
      </c>
      <c r="BX160" s="61">
        <v>1</v>
      </c>
      <c r="BY160" s="61">
        <v>0</v>
      </c>
      <c r="BZ160" s="61" t="s">
        <v>2557</v>
      </c>
      <c r="CA160" s="61">
        <v>0.2</v>
      </c>
      <c r="CB160" s="61" t="s">
        <v>295</v>
      </c>
      <c r="CC160" s="111" t="s">
        <v>2544</v>
      </c>
      <c r="CD160" s="61"/>
      <c r="CE160" s="61"/>
      <c r="CF160" s="61"/>
      <c r="CG160" s="61"/>
      <c r="CH160" s="61"/>
      <c r="CI160" s="61"/>
      <c r="CJ160" s="61"/>
      <c r="CK160" s="61"/>
      <c r="CL160" s="61"/>
    </row>
    <row r="161" spans="1:90" ht="15" customHeight="1" x14ac:dyDescent="0.25">
      <c r="A161" s="110">
        <v>46314.404618055552</v>
      </c>
      <c r="B161" s="61">
        <v>1</v>
      </c>
      <c r="C161" s="61" t="s">
        <v>314</v>
      </c>
      <c r="D161" s="61" t="s">
        <v>604</v>
      </c>
      <c r="E161" s="61" t="s">
        <v>2133</v>
      </c>
      <c r="F161" s="61" t="s">
        <v>173</v>
      </c>
      <c r="G161" s="114">
        <v>-2.8430184681565475E-3</v>
      </c>
      <c r="H161" s="61">
        <v>-15.527398100215088</v>
      </c>
      <c r="I161" s="111" t="s">
        <v>325</v>
      </c>
      <c r="L161" s="110">
        <v>46314.404618055552</v>
      </c>
      <c r="M161" s="61" t="s">
        <v>2133</v>
      </c>
      <c r="N161" s="61" t="s">
        <v>173</v>
      </c>
      <c r="O161" s="61">
        <v>-2.5000000000000001E-2</v>
      </c>
      <c r="P161" s="61">
        <v>-0.22500000000000001</v>
      </c>
      <c r="Q161" s="61">
        <v>2.5000000000000001E-3</v>
      </c>
      <c r="R161" s="61" t="s">
        <v>557</v>
      </c>
      <c r="S161" s="61">
        <v>0.05</v>
      </c>
      <c r="T161" s="61">
        <v>0.05</v>
      </c>
      <c r="U161" s="61"/>
      <c r="V161" s="61">
        <v>0</v>
      </c>
      <c r="W161" s="61">
        <v>5.2083333333333336E-7</v>
      </c>
      <c r="X161" s="61">
        <v>5.2083333333333336E-7</v>
      </c>
      <c r="Y161" s="61">
        <v>0</v>
      </c>
      <c r="Z161" s="111" t="s">
        <v>2129</v>
      </c>
      <c r="AC161" s="110">
        <v>46314.404618055552</v>
      </c>
      <c r="AD161" s="61" t="s">
        <v>2243</v>
      </c>
      <c r="AE161" s="61" t="s">
        <v>2253</v>
      </c>
      <c r="AF161" s="61">
        <v>5</v>
      </c>
      <c r="AG161" s="61" t="s">
        <v>2245</v>
      </c>
      <c r="AH161" s="61" t="s">
        <v>2246</v>
      </c>
      <c r="AI161" s="61">
        <v>0.25</v>
      </c>
      <c r="AJ161" s="61">
        <v>-0.2</v>
      </c>
      <c r="AK161" s="61"/>
      <c r="AL161" s="61"/>
      <c r="AM161" s="61">
        <v>0.2</v>
      </c>
      <c r="AN161" s="61">
        <v>-0.2</v>
      </c>
      <c r="AO161" s="61"/>
      <c r="AP161" s="61">
        <v>-1.5707963267948966</v>
      </c>
      <c r="AQ161" s="61" t="s">
        <v>24</v>
      </c>
      <c r="AR161" s="111" t="s">
        <v>2247</v>
      </c>
      <c r="AS161" s="61" t="s">
        <v>295</v>
      </c>
      <c r="AV161" s="110">
        <v>46314.404618055552</v>
      </c>
      <c r="AW161" s="61" t="s">
        <v>2278</v>
      </c>
      <c r="AX161" s="61" t="s">
        <v>23</v>
      </c>
      <c r="AY161" s="61" t="s">
        <v>24</v>
      </c>
      <c r="AZ161" s="61" t="s">
        <v>9</v>
      </c>
      <c r="BA161" s="111" t="s">
        <v>2287</v>
      </c>
      <c r="BD161" s="110">
        <v>46314.404618055552</v>
      </c>
      <c r="BE161" s="61" t="s">
        <v>2474</v>
      </c>
      <c r="BF161" s="61" t="s">
        <v>314</v>
      </c>
      <c r="BG161" s="61" t="s">
        <v>604</v>
      </c>
      <c r="BH161" s="61" t="s">
        <v>2468</v>
      </c>
      <c r="BI161" s="61" t="s">
        <v>2471</v>
      </c>
      <c r="BJ161" s="61" t="s">
        <v>2521</v>
      </c>
      <c r="BK161" s="61" t="s">
        <v>173</v>
      </c>
      <c r="BL161" s="61">
        <v>5</v>
      </c>
      <c r="BM161" s="114">
        <v>0</v>
      </c>
      <c r="BN161" s="61">
        <v>0</v>
      </c>
      <c r="BQ161" s="110">
        <v>46314.404618055552</v>
      </c>
      <c r="BR161" s="61" t="s">
        <v>2545</v>
      </c>
      <c r="BS161" s="61" t="s">
        <v>2546</v>
      </c>
      <c r="BT161" s="61">
        <v>-3.5235987755982974E-2</v>
      </c>
      <c r="BU161" s="61">
        <v>0.21</v>
      </c>
      <c r="BV161" s="61">
        <v>6.5235987755982994E-2</v>
      </c>
      <c r="BW161" s="61">
        <v>0.21</v>
      </c>
      <c r="BX161" s="61">
        <v>0</v>
      </c>
      <c r="BY161" s="61">
        <v>1</v>
      </c>
      <c r="BZ161" s="61" t="s">
        <v>2547</v>
      </c>
      <c r="CA161" s="61"/>
      <c r="CB161" s="61"/>
      <c r="CC161" s="111" t="s">
        <v>2548</v>
      </c>
      <c r="CD161" s="61"/>
      <c r="CE161" s="61"/>
      <c r="CF161" s="61"/>
      <c r="CG161" s="61"/>
      <c r="CH161" s="61"/>
      <c r="CI161" s="61"/>
      <c r="CJ161" s="61"/>
      <c r="CK161" s="61"/>
      <c r="CL161" s="61"/>
    </row>
    <row r="162" spans="1:90" ht="15" customHeight="1" x14ac:dyDescent="0.25">
      <c r="A162" s="110">
        <v>46314.404618055552</v>
      </c>
      <c r="B162" s="61">
        <v>1</v>
      </c>
      <c r="C162" s="61" t="s">
        <v>314</v>
      </c>
      <c r="D162" s="61" t="s">
        <v>604</v>
      </c>
      <c r="E162" s="61" t="s">
        <v>2134</v>
      </c>
      <c r="F162" s="61" t="s">
        <v>173</v>
      </c>
      <c r="G162" s="114">
        <v>-2.6787730851955509E-3</v>
      </c>
      <c r="H162" s="61">
        <v>-15.522060125268856</v>
      </c>
      <c r="I162" s="111" t="s">
        <v>325</v>
      </c>
      <c r="L162" s="110">
        <v>46314.404618055552</v>
      </c>
      <c r="M162" s="61" t="s">
        <v>2134</v>
      </c>
      <c r="N162" s="61" t="s">
        <v>173</v>
      </c>
      <c r="O162" s="61">
        <v>2.5000000000000001E-2</v>
      </c>
      <c r="P162" s="61">
        <v>-0.22500000000000001</v>
      </c>
      <c r="Q162" s="61">
        <v>2.5000000000000001E-3</v>
      </c>
      <c r="R162" s="61" t="s">
        <v>557</v>
      </c>
      <c r="S162" s="61">
        <v>0.05</v>
      </c>
      <c r="T162" s="61">
        <v>0.05</v>
      </c>
      <c r="U162" s="61"/>
      <c r="V162" s="61">
        <v>0</v>
      </c>
      <c r="W162" s="61">
        <v>5.2083333333333336E-7</v>
      </c>
      <c r="X162" s="61">
        <v>5.2083333333333336E-7</v>
      </c>
      <c r="Y162" s="61">
        <v>0</v>
      </c>
      <c r="Z162" s="111" t="s">
        <v>2129</v>
      </c>
      <c r="AC162" s="110">
        <v>46314.404618055552</v>
      </c>
      <c r="AD162" s="61" t="s">
        <v>2243</v>
      </c>
      <c r="AE162" s="61" t="s">
        <v>2254</v>
      </c>
      <c r="AF162" s="61">
        <v>6</v>
      </c>
      <c r="AG162" s="61" t="s">
        <v>2245</v>
      </c>
      <c r="AH162" s="61" t="s">
        <v>2249</v>
      </c>
      <c r="AI162" s="61">
        <v>0.2</v>
      </c>
      <c r="AJ162" s="61">
        <v>-0.25</v>
      </c>
      <c r="AK162" s="61">
        <v>-0.2</v>
      </c>
      <c r="AL162" s="61">
        <v>-0.25</v>
      </c>
      <c r="AM162" s="61"/>
      <c r="AN162" s="61"/>
      <c r="AO162" s="61"/>
      <c r="AP162" s="61"/>
      <c r="AQ162" s="61" t="s">
        <v>24</v>
      </c>
      <c r="AR162" s="111" t="s">
        <v>2250</v>
      </c>
      <c r="AS162" s="61" t="s">
        <v>295</v>
      </c>
      <c r="AV162" s="110">
        <v>46314.404618055552</v>
      </c>
      <c r="AW162" s="61" t="s">
        <v>2278</v>
      </c>
      <c r="AX162" s="61" t="s">
        <v>2288</v>
      </c>
      <c r="AY162" s="61" t="s">
        <v>24</v>
      </c>
      <c r="AZ162" s="61" t="s">
        <v>9</v>
      </c>
      <c r="BA162" s="111" t="s">
        <v>2289</v>
      </c>
      <c r="BD162" s="110">
        <v>46314.404618055552</v>
      </c>
      <c r="BE162" s="61" t="s">
        <v>2477</v>
      </c>
      <c r="BF162" s="61" t="s">
        <v>314</v>
      </c>
      <c r="BG162" s="61" t="s">
        <v>604</v>
      </c>
      <c r="BH162" s="61" t="s">
        <v>2468</v>
      </c>
      <c r="BI162" s="61" t="s">
        <v>2471</v>
      </c>
      <c r="BJ162" s="61" t="s">
        <v>2521</v>
      </c>
      <c r="BK162" s="61" t="s">
        <v>2214</v>
      </c>
      <c r="BL162" s="61">
        <v>1</v>
      </c>
      <c r="BM162" s="114">
        <v>-1.0249999999999999</v>
      </c>
      <c r="BN162" s="61">
        <v>-2354.6499999999996</v>
      </c>
      <c r="BQ162" s="110">
        <v>46314.404618055552</v>
      </c>
      <c r="BR162" s="61" t="s">
        <v>2545</v>
      </c>
      <c r="BS162" s="61" t="s">
        <v>2549</v>
      </c>
      <c r="BT162" s="61">
        <v>-3.5235987755982974E-2</v>
      </c>
      <c r="BU162" s="61">
        <v>-0.21</v>
      </c>
      <c r="BV162" s="61">
        <v>6.5235987755982994E-2</v>
      </c>
      <c r="BW162" s="61">
        <v>-0.21</v>
      </c>
      <c r="BX162" s="61">
        <v>0</v>
      </c>
      <c r="BY162" s="61">
        <v>-1</v>
      </c>
      <c r="BZ162" s="61" t="s">
        <v>2547</v>
      </c>
      <c r="CA162" s="61"/>
      <c r="CB162" s="61"/>
      <c r="CC162" s="111" t="s">
        <v>2548</v>
      </c>
      <c r="CD162" s="61"/>
      <c r="CE162" s="61"/>
      <c r="CF162" s="61"/>
      <c r="CG162" s="61"/>
      <c r="CH162" s="61"/>
      <c r="CI162" s="61"/>
      <c r="CJ162" s="61"/>
      <c r="CK162" s="61"/>
      <c r="CL162" s="61"/>
    </row>
    <row r="163" spans="1:90" ht="15" customHeight="1" x14ac:dyDescent="0.25">
      <c r="A163" s="110">
        <v>46314.404618055552</v>
      </c>
      <c r="B163" s="61">
        <v>1</v>
      </c>
      <c r="C163" s="61" t="s">
        <v>314</v>
      </c>
      <c r="D163" s="61" t="s">
        <v>604</v>
      </c>
      <c r="E163" s="61" t="s">
        <v>2135</v>
      </c>
      <c r="F163" s="61" t="s">
        <v>173</v>
      </c>
      <c r="G163" s="114">
        <v>-2.5145277022345538E-3</v>
      </c>
      <c r="H163" s="61">
        <v>-15.516722150322623</v>
      </c>
      <c r="I163" s="111" t="s">
        <v>325</v>
      </c>
      <c r="L163" s="110">
        <v>46314.404618055552</v>
      </c>
      <c r="M163" s="61" t="s">
        <v>2135</v>
      </c>
      <c r="N163" s="61" t="s">
        <v>173</v>
      </c>
      <c r="O163" s="61">
        <v>7.4999999999999997E-2</v>
      </c>
      <c r="P163" s="61">
        <v>-0.22500000000000001</v>
      </c>
      <c r="Q163" s="61">
        <v>2.5000000000000001E-3</v>
      </c>
      <c r="R163" s="61" t="s">
        <v>557</v>
      </c>
      <c r="S163" s="61">
        <v>0.05</v>
      </c>
      <c r="T163" s="61">
        <v>0.05</v>
      </c>
      <c r="U163" s="61"/>
      <c r="V163" s="61">
        <v>0</v>
      </c>
      <c r="W163" s="61">
        <v>5.2083333333333336E-7</v>
      </c>
      <c r="X163" s="61">
        <v>5.2083333333333336E-7</v>
      </c>
      <c r="Y163" s="61">
        <v>0</v>
      </c>
      <c r="Z163" s="111" t="s">
        <v>2129</v>
      </c>
      <c r="AC163" s="110">
        <v>46314.404618055552</v>
      </c>
      <c r="AD163" s="61" t="s">
        <v>2243</v>
      </c>
      <c r="AE163" s="61" t="s">
        <v>2255</v>
      </c>
      <c r="AF163" s="61">
        <v>7</v>
      </c>
      <c r="AG163" s="61" t="s">
        <v>2245</v>
      </c>
      <c r="AH163" s="61" t="s">
        <v>2246</v>
      </c>
      <c r="AI163" s="61">
        <v>-0.2</v>
      </c>
      <c r="AJ163" s="61">
        <v>-0.25</v>
      </c>
      <c r="AK163" s="61"/>
      <c r="AL163" s="61"/>
      <c r="AM163" s="61">
        <v>-0.2</v>
      </c>
      <c r="AN163" s="61">
        <v>-0.2</v>
      </c>
      <c r="AO163" s="61"/>
      <c r="AP163" s="61">
        <v>-1.5707963267948966</v>
      </c>
      <c r="AQ163" s="61" t="s">
        <v>24</v>
      </c>
      <c r="AR163" s="111" t="s">
        <v>2247</v>
      </c>
      <c r="AS163" s="61" t="s">
        <v>295</v>
      </c>
      <c r="AV163" s="110">
        <v>46314.404618055552</v>
      </c>
      <c r="AW163" s="61" t="s">
        <v>2278</v>
      </c>
      <c r="AX163" s="61" t="s">
        <v>2290</v>
      </c>
      <c r="AY163" s="61">
        <v>99</v>
      </c>
      <c r="AZ163" s="61" t="s">
        <v>9</v>
      </c>
      <c r="BA163" s="111" t="s">
        <v>2291</v>
      </c>
      <c r="BD163" s="110">
        <v>46314.404618055552</v>
      </c>
      <c r="BE163" s="61" t="s">
        <v>2477</v>
      </c>
      <c r="BF163" s="61" t="s">
        <v>314</v>
      </c>
      <c r="BG163" s="61" t="s">
        <v>604</v>
      </c>
      <c r="BH163" s="61" t="s">
        <v>2468</v>
      </c>
      <c r="BI163" s="61" t="s">
        <v>2471</v>
      </c>
      <c r="BJ163" s="61" t="s">
        <v>2521</v>
      </c>
      <c r="BK163" s="61" t="s">
        <v>2214</v>
      </c>
      <c r="BL163" s="61">
        <v>2</v>
      </c>
      <c r="BM163" s="114">
        <v>-2.5000000000000001E-2</v>
      </c>
      <c r="BN163" s="61">
        <v>-354.65</v>
      </c>
      <c r="BQ163" s="110">
        <v>46314.404618055552</v>
      </c>
      <c r="BR163" s="61" t="s">
        <v>2545</v>
      </c>
      <c r="BS163" s="61" t="s">
        <v>2551</v>
      </c>
      <c r="BT163" s="61">
        <v>0.21</v>
      </c>
      <c r="BU163" s="61">
        <v>-0.2</v>
      </c>
      <c r="BV163" s="61">
        <v>0.21</v>
      </c>
      <c r="BW163" s="61">
        <v>0.2</v>
      </c>
      <c r="BX163" s="61">
        <v>1</v>
      </c>
      <c r="BY163" s="61">
        <v>0</v>
      </c>
      <c r="BZ163" s="61" t="s">
        <v>2550</v>
      </c>
      <c r="CA163" s="61"/>
      <c r="CB163" s="61"/>
      <c r="CC163" s="111" t="s">
        <v>2548</v>
      </c>
      <c r="CD163" s="61"/>
      <c r="CE163" s="61"/>
      <c r="CF163" s="61"/>
      <c r="CG163" s="61"/>
      <c r="CH163" s="61"/>
      <c r="CI163" s="61"/>
      <c r="CJ163" s="61"/>
      <c r="CK163" s="61"/>
      <c r="CL163" s="61"/>
    </row>
    <row r="164" spans="1:90" ht="15" customHeight="1" x14ac:dyDescent="0.25">
      <c r="A164" s="110">
        <v>46314.404618055552</v>
      </c>
      <c r="B164" s="61">
        <v>1</v>
      </c>
      <c r="C164" s="61" t="s">
        <v>314</v>
      </c>
      <c r="D164" s="61" t="s">
        <v>604</v>
      </c>
      <c r="E164" s="61" t="s">
        <v>2136</v>
      </c>
      <c r="F164" s="61" t="s">
        <v>173</v>
      </c>
      <c r="G164" s="114">
        <v>-2.3502823192735568E-3</v>
      </c>
      <c r="H164" s="61">
        <v>-15.51138417537639</v>
      </c>
      <c r="I164" s="111" t="s">
        <v>325</v>
      </c>
      <c r="L164" s="110">
        <v>46314.404618055552</v>
      </c>
      <c r="M164" s="61" t="s">
        <v>2136</v>
      </c>
      <c r="N164" s="61" t="s">
        <v>173</v>
      </c>
      <c r="O164" s="61">
        <v>0.125</v>
      </c>
      <c r="P164" s="61">
        <v>-0.22500000000000001</v>
      </c>
      <c r="Q164" s="61">
        <v>2.5000000000000001E-3</v>
      </c>
      <c r="R164" s="61" t="s">
        <v>557</v>
      </c>
      <c r="S164" s="61">
        <v>0.05</v>
      </c>
      <c r="T164" s="61">
        <v>0.05</v>
      </c>
      <c r="U164" s="61"/>
      <c r="V164" s="61">
        <v>0</v>
      </c>
      <c r="W164" s="61">
        <v>5.2083333333333336E-7</v>
      </c>
      <c r="X164" s="61">
        <v>5.2083333333333336E-7</v>
      </c>
      <c r="Y164" s="61">
        <v>0</v>
      </c>
      <c r="Z164" s="111" t="s">
        <v>2129</v>
      </c>
      <c r="AC164" s="110">
        <v>46314.404618055552</v>
      </c>
      <c r="AD164" s="61" t="s">
        <v>2243</v>
      </c>
      <c r="AE164" s="61" t="s">
        <v>2256</v>
      </c>
      <c r="AF164" s="61">
        <v>8</v>
      </c>
      <c r="AG164" s="61" t="s">
        <v>2245</v>
      </c>
      <c r="AH164" s="61" t="s">
        <v>2249</v>
      </c>
      <c r="AI164" s="61">
        <v>-0.25</v>
      </c>
      <c r="AJ164" s="61">
        <v>-0.2</v>
      </c>
      <c r="AK164" s="61">
        <v>-0.25</v>
      </c>
      <c r="AL164" s="61">
        <v>0.2</v>
      </c>
      <c r="AM164" s="61"/>
      <c r="AN164" s="61"/>
      <c r="AO164" s="61"/>
      <c r="AP164" s="61"/>
      <c r="AQ164" s="61" t="s">
        <v>24</v>
      </c>
      <c r="AR164" s="111" t="s">
        <v>2250</v>
      </c>
      <c r="AS164" s="61" t="s">
        <v>295</v>
      </c>
      <c r="AV164" s="110">
        <v>46314.404618055552</v>
      </c>
      <c r="AW164" s="61" t="s">
        <v>2278</v>
      </c>
      <c r="AX164" s="61" t="s">
        <v>2292</v>
      </c>
      <c r="AY164" s="109" t="s">
        <v>2559</v>
      </c>
      <c r="AZ164" s="61" t="s">
        <v>9</v>
      </c>
      <c r="BA164" s="111" t="s">
        <v>2293</v>
      </c>
      <c r="BD164" s="110">
        <v>46314.404618055552</v>
      </c>
      <c r="BE164" s="61" t="s">
        <v>2477</v>
      </c>
      <c r="BF164" s="61" t="s">
        <v>314</v>
      </c>
      <c r="BG164" s="61" t="s">
        <v>604</v>
      </c>
      <c r="BH164" s="61" t="s">
        <v>2468</v>
      </c>
      <c r="BI164" s="61" t="s">
        <v>2471</v>
      </c>
      <c r="BJ164" s="61" t="s">
        <v>2521</v>
      </c>
      <c r="BK164" s="61" t="s">
        <v>2214</v>
      </c>
      <c r="BL164" s="61">
        <v>3</v>
      </c>
      <c r="BM164" s="114">
        <v>-1.75E-3</v>
      </c>
      <c r="BN164" s="61">
        <v>-350</v>
      </c>
      <c r="BQ164" s="110">
        <v>46314.404618055552</v>
      </c>
      <c r="BR164" s="61" t="s">
        <v>2545</v>
      </c>
      <c r="BS164" s="61" t="s">
        <v>2552</v>
      </c>
      <c r="BT164" s="61">
        <v>-3.5235987755982974E-2</v>
      </c>
      <c r="BU164" s="61">
        <v>0.14000000000000001</v>
      </c>
      <c r="BV164" s="61">
        <v>6.5235987755983021E-2</v>
      </c>
      <c r="BW164" s="61">
        <v>0.14000000000000001</v>
      </c>
      <c r="BX164" s="61">
        <v>0</v>
      </c>
      <c r="BY164" s="61">
        <v>-1</v>
      </c>
      <c r="BZ164" s="61" t="s">
        <v>2547</v>
      </c>
      <c r="CA164" s="61"/>
      <c r="CB164" s="61"/>
      <c r="CC164" s="111" t="s">
        <v>2548</v>
      </c>
      <c r="CD164" s="61"/>
      <c r="CE164" s="61"/>
      <c r="CF164" s="61"/>
      <c r="CG164" s="61"/>
      <c r="CH164" s="61"/>
      <c r="CI164" s="61"/>
      <c r="CJ164" s="61"/>
      <c r="CK164" s="61"/>
      <c r="CL164" s="61"/>
    </row>
    <row r="165" spans="1:90" ht="15" customHeight="1" x14ac:dyDescent="0.25">
      <c r="A165" s="110">
        <v>46314.404618055552</v>
      </c>
      <c r="B165" s="61">
        <v>1</v>
      </c>
      <c r="C165" s="61" t="s">
        <v>314</v>
      </c>
      <c r="D165" s="61" t="s">
        <v>604</v>
      </c>
      <c r="E165" s="61" t="s">
        <v>2137</v>
      </c>
      <c r="F165" s="61" t="s">
        <v>173</v>
      </c>
      <c r="G165" s="114">
        <v>-2.1860369363125602E-3</v>
      </c>
      <c r="H165" s="61">
        <v>-15.506046200430159</v>
      </c>
      <c r="I165" s="111" t="s">
        <v>325</v>
      </c>
      <c r="L165" s="110">
        <v>46314.404618055552</v>
      </c>
      <c r="M165" s="61" t="s">
        <v>2137</v>
      </c>
      <c r="N165" s="61" t="s">
        <v>173</v>
      </c>
      <c r="O165" s="61">
        <v>0.17499999999999999</v>
      </c>
      <c r="P165" s="61">
        <v>-0.22500000000000001</v>
      </c>
      <c r="Q165" s="61">
        <v>2.5000000000000001E-3</v>
      </c>
      <c r="R165" s="61" t="s">
        <v>557</v>
      </c>
      <c r="S165" s="61">
        <v>0.05</v>
      </c>
      <c r="T165" s="61">
        <v>0.05</v>
      </c>
      <c r="U165" s="61"/>
      <c r="V165" s="61">
        <v>0</v>
      </c>
      <c r="W165" s="61">
        <v>5.2083333333333336E-7</v>
      </c>
      <c r="X165" s="61">
        <v>5.2083333333333336E-7</v>
      </c>
      <c r="Y165" s="61">
        <v>0</v>
      </c>
      <c r="Z165" s="111" t="s">
        <v>2129</v>
      </c>
      <c r="AC165" s="110">
        <v>46314.404618055552</v>
      </c>
      <c r="AD165" s="61" t="s">
        <v>2257</v>
      </c>
      <c r="AE165" s="61" t="s">
        <v>2258</v>
      </c>
      <c r="AF165" s="61">
        <v>9</v>
      </c>
      <c r="AG165" s="61" t="s">
        <v>2259</v>
      </c>
      <c r="AH165" s="61" t="s">
        <v>2246</v>
      </c>
      <c r="AI165" s="61">
        <v>-0.1</v>
      </c>
      <c r="AJ165" s="61">
        <v>7.0000000000000007E-2</v>
      </c>
      <c r="AK165" s="61"/>
      <c r="AL165" s="61"/>
      <c r="AM165" s="61">
        <v>-7.0000000000000007E-2</v>
      </c>
      <c r="AN165" s="61">
        <v>7.0000000000000007E-2</v>
      </c>
      <c r="AO165" s="61"/>
      <c r="AP165" s="61">
        <v>-1.5707963267948966</v>
      </c>
      <c r="AQ165" s="61" t="s">
        <v>24</v>
      </c>
      <c r="AR165" s="111" t="s">
        <v>2260</v>
      </c>
      <c r="AS165" s="61" t="s">
        <v>295</v>
      </c>
      <c r="AV165" s="110">
        <v>46314.404618055552</v>
      </c>
      <c r="AW165" s="61" t="s">
        <v>2278</v>
      </c>
      <c r="AX165" s="61" t="s">
        <v>2294</v>
      </c>
      <c r="AY165" s="61">
        <v>0</v>
      </c>
      <c r="AZ165" s="61" t="s">
        <v>295</v>
      </c>
      <c r="BA165" s="111" t="s">
        <v>2295</v>
      </c>
      <c r="BD165" s="110">
        <v>46314.404618055552</v>
      </c>
      <c r="BE165" s="61" t="s">
        <v>2477</v>
      </c>
      <c r="BF165" s="61" t="s">
        <v>314</v>
      </c>
      <c r="BG165" s="61" t="s">
        <v>604</v>
      </c>
      <c r="BH165" s="61" t="s">
        <v>2468</v>
      </c>
      <c r="BI165" s="61" t="s">
        <v>2471</v>
      </c>
      <c r="BJ165" s="61" t="s">
        <v>2521</v>
      </c>
      <c r="BK165" s="61" t="s">
        <v>2214</v>
      </c>
      <c r="BL165" s="61">
        <v>4</v>
      </c>
      <c r="BM165" s="114">
        <v>0</v>
      </c>
      <c r="BN165" s="61">
        <v>0</v>
      </c>
      <c r="BQ165" s="110">
        <v>46314.404618055552</v>
      </c>
      <c r="BR165" s="61" t="s">
        <v>2545</v>
      </c>
      <c r="BS165" s="61" t="s">
        <v>2553</v>
      </c>
      <c r="BT165" s="61">
        <v>-3.523598775598296E-2</v>
      </c>
      <c r="BU165" s="61">
        <v>-0.14000000000000001</v>
      </c>
      <c r="BV165" s="61">
        <v>6.5235987755982952E-2</v>
      </c>
      <c r="BW165" s="61">
        <v>-0.14000000000000001</v>
      </c>
      <c r="BX165" s="61">
        <v>0</v>
      </c>
      <c r="BY165" s="61">
        <v>1</v>
      </c>
      <c r="BZ165" s="61" t="s">
        <v>2547</v>
      </c>
      <c r="CA165" s="61"/>
      <c r="CB165" s="61"/>
      <c r="CC165" s="111" t="s">
        <v>2548</v>
      </c>
      <c r="CD165" s="61"/>
      <c r="CE165" s="61"/>
      <c r="CF165" s="61"/>
      <c r="CG165" s="61"/>
      <c r="CH165" s="61"/>
      <c r="CI165" s="61"/>
      <c r="CJ165" s="61"/>
      <c r="CK165" s="61"/>
      <c r="CL165" s="61"/>
    </row>
    <row r="166" spans="1:90" ht="15" customHeight="1" x14ac:dyDescent="0.25">
      <c r="A166" s="110">
        <v>46314.404618055552</v>
      </c>
      <c r="B166" s="61">
        <v>1</v>
      </c>
      <c r="C166" s="61" t="s">
        <v>314</v>
      </c>
      <c r="D166" s="61" t="s">
        <v>604</v>
      </c>
      <c r="E166" s="61" t="s">
        <v>2138</v>
      </c>
      <c r="F166" s="61" t="s">
        <v>173</v>
      </c>
      <c r="G166" s="114">
        <v>-2.0217915533515631E-3</v>
      </c>
      <c r="H166" s="61">
        <v>-15.500708225483926</v>
      </c>
      <c r="I166" s="111" t="s">
        <v>325</v>
      </c>
      <c r="L166" s="110">
        <v>46314.404618055552</v>
      </c>
      <c r="M166" s="61" t="s">
        <v>2138</v>
      </c>
      <c r="N166" s="61" t="s">
        <v>173</v>
      </c>
      <c r="O166" s="61">
        <v>0.22500000000000001</v>
      </c>
      <c r="P166" s="61">
        <v>-0.22500000000000001</v>
      </c>
      <c r="Q166" s="61">
        <v>2.5000000000000001E-3</v>
      </c>
      <c r="R166" s="61" t="s">
        <v>557</v>
      </c>
      <c r="S166" s="61">
        <v>0.05</v>
      </c>
      <c r="T166" s="61">
        <v>0.05</v>
      </c>
      <c r="U166" s="61"/>
      <c r="V166" s="61">
        <v>0</v>
      </c>
      <c r="W166" s="61">
        <v>5.2083333333333336E-7</v>
      </c>
      <c r="X166" s="61">
        <v>5.2083333333333336E-7</v>
      </c>
      <c r="Y166" s="61">
        <v>0</v>
      </c>
      <c r="Z166" s="111" t="s">
        <v>2129</v>
      </c>
      <c r="AC166" s="110">
        <v>46314.404618055552</v>
      </c>
      <c r="AD166" s="61" t="s">
        <v>2257</v>
      </c>
      <c r="AE166" s="61" t="s">
        <v>2261</v>
      </c>
      <c r="AF166" s="61">
        <v>10</v>
      </c>
      <c r="AG166" s="61" t="s">
        <v>2259</v>
      </c>
      <c r="AH166" s="61" t="s">
        <v>2249</v>
      </c>
      <c r="AI166" s="61">
        <v>-7.0000000000000007E-2</v>
      </c>
      <c r="AJ166" s="61">
        <v>0.1</v>
      </c>
      <c r="AK166" s="61">
        <v>7.0000000000000007E-2</v>
      </c>
      <c r="AL166" s="61">
        <v>0.1</v>
      </c>
      <c r="AM166" s="61"/>
      <c r="AN166" s="61"/>
      <c r="AO166" s="61"/>
      <c r="AP166" s="61"/>
      <c r="AQ166" s="61" t="s">
        <v>24</v>
      </c>
      <c r="AR166" s="111" t="s">
        <v>2262</v>
      </c>
      <c r="AS166" s="61" t="s">
        <v>295</v>
      </c>
      <c r="AV166" s="110">
        <v>46314.404618055552</v>
      </c>
      <c r="AW166" s="61" t="s">
        <v>2278</v>
      </c>
      <c r="AX166" s="61" t="s">
        <v>2296</v>
      </c>
      <c r="AY166" s="61">
        <v>0</v>
      </c>
      <c r="AZ166" s="61" t="s">
        <v>295</v>
      </c>
      <c r="BA166" s="111" t="s">
        <v>2297</v>
      </c>
      <c r="BD166" s="110">
        <v>46314.404618055552</v>
      </c>
      <c r="BE166" s="61" t="s">
        <v>2477</v>
      </c>
      <c r="BF166" s="61" t="s">
        <v>314</v>
      </c>
      <c r="BG166" s="61" t="s">
        <v>604</v>
      </c>
      <c r="BH166" s="61" t="s">
        <v>2468</v>
      </c>
      <c r="BI166" s="61" t="s">
        <v>2471</v>
      </c>
      <c r="BJ166" s="61" t="s">
        <v>2521</v>
      </c>
      <c r="BK166" s="61" t="s">
        <v>2214</v>
      </c>
      <c r="BL166" s="61">
        <v>5</v>
      </c>
      <c r="BM166" s="114">
        <v>1.75E-3</v>
      </c>
      <c r="BN166" s="61">
        <v>350</v>
      </c>
      <c r="BQ166" s="110">
        <v>46314.404618055552</v>
      </c>
      <c r="BR166" s="61" t="s">
        <v>2545</v>
      </c>
      <c r="BS166" s="61" t="s">
        <v>2554</v>
      </c>
      <c r="BT166" s="61">
        <v>0.14000000000000001</v>
      </c>
      <c r="BU166" s="61">
        <v>-7.0000000000000021E-2</v>
      </c>
      <c r="BV166" s="61">
        <v>0.14000000000000001</v>
      </c>
      <c r="BW166" s="61">
        <v>7.0000000000000021E-2</v>
      </c>
      <c r="BX166" s="61">
        <v>-1</v>
      </c>
      <c r="BY166" s="61">
        <v>0</v>
      </c>
      <c r="BZ166" s="61" t="s">
        <v>2558</v>
      </c>
      <c r="CA166" s="61"/>
      <c r="CB166" s="61"/>
      <c r="CC166" s="111" t="s">
        <v>2548</v>
      </c>
      <c r="CD166" s="61"/>
      <c r="CE166" s="61"/>
      <c r="CF166" s="61"/>
      <c r="CG166" s="61"/>
      <c r="CH166" s="61"/>
      <c r="CI166" s="61"/>
      <c r="CJ166" s="61"/>
      <c r="CK166" s="61"/>
      <c r="CL166" s="61"/>
    </row>
    <row r="167" spans="1:90" ht="15" customHeight="1" x14ac:dyDescent="0.25">
      <c r="A167" s="110">
        <v>46314.404618055552</v>
      </c>
      <c r="B167" s="61">
        <v>1</v>
      </c>
      <c r="C167" s="61" t="s">
        <v>314</v>
      </c>
      <c r="D167" s="61" t="s">
        <v>604</v>
      </c>
      <c r="E167" s="61" t="s">
        <v>2139</v>
      </c>
      <c r="F167" s="61" t="s">
        <v>173</v>
      </c>
      <c r="G167" s="114">
        <v>-2.9343351416977934E-3</v>
      </c>
      <c r="H167" s="61">
        <v>-15.530365892105179</v>
      </c>
      <c r="I167" s="111" t="s">
        <v>325</v>
      </c>
      <c r="L167" s="110">
        <v>46314.404618055552</v>
      </c>
      <c r="M167" s="61" t="s">
        <v>2139</v>
      </c>
      <c r="N167" s="61" t="s">
        <v>173</v>
      </c>
      <c r="O167" s="61">
        <v>-0.22500000000000001</v>
      </c>
      <c r="P167" s="61">
        <v>-0.17499999999999999</v>
      </c>
      <c r="Q167" s="61">
        <v>2.5000000000000001E-3</v>
      </c>
      <c r="R167" s="61" t="s">
        <v>557</v>
      </c>
      <c r="S167" s="61">
        <v>0.05</v>
      </c>
      <c r="T167" s="61">
        <v>0.05</v>
      </c>
      <c r="U167" s="61"/>
      <c r="V167" s="61">
        <v>0</v>
      </c>
      <c r="W167" s="61">
        <v>5.2083333333333336E-7</v>
      </c>
      <c r="X167" s="61">
        <v>5.2083333333333336E-7</v>
      </c>
      <c r="Y167" s="61">
        <v>0</v>
      </c>
      <c r="Z167" s="111" t="s">
        <v>2129</v>
      </c>
      <c r="AC167" s="110">
        <v>46314.404618055552</v>
      </c>
      <c r="AD167" s="61" t="s">
        <v>2257</v>
      </c>
      <c r="AE167" s="61" t="s">
        <v>2263</v>
      </c>
      <c r="AF167" s="61">
        <v>11</v>
      </c>
      <c r="AG167" s="61" t="s">
        <v>2259</v>
      </c>
      <c r="AH167" s="61" t="s">
        <v>2246</v>
      </c>
      <c r="AI167" s="61">
        <v>7.0000000000000007E-2</v>
      </c>
      <c r="AJ167" s="61">
        <v>0.1</v>
      </c>
      <c r="AK167" s="61"/>
      <c r="AL167" s="61"/>
      <c r="AM167" s="61">
        <v>7.0000000000000007E-2</v>
      </c>
      <c r="AN167" s="61">
        <v>7.0000000000000007E-2</v>
      </c>
      <c r="AO167" s="61"/>
      <c r="AP167" s="61">
        <v>-1.5707963267948966</v>
      </c>
      <c r="AQ167" s="61" t="s">
        <v>24</v>
      </c>
      <c r="AR167" s="111" t="s">
        <v>2260</v>
      </c>
      <c r="AS167" s="61" t="s">
        <v>295</v>
      </c>
      <c r="AV167" s="110">
        <v>46314.404618055552</v>
      </c>
      <c r="AW167" s="61" t="s">
        <v>2278</v>
      </c>
      <c r="AX167" s="61" t="s">
        <v>2298</v>
      </c>
      <c r="AY167" s="61">
        <v>84</v>
      </c>
      <c r="AZ167" s="61" t="s">
        <v>35</v>
      </c>
      <c r="BA167" s="111" t="s">
        <v>2299</v>
      </c>
      <c r="BD167" s="110">
        <v>46314.404618055552</v>
      </c>
      <c r="BE167" s="61" t="s">
        <v>2477</v>
      </c>
      <c r="BF167" s="61" t="s">
        <v>314</v>
      </c>
      <c r="BG167" s="61" t="s">
        <v>604</v>
      </c>
      <c r="BH167" s="61" t="s">
        <v>2468</v>
      </c>
      <c r="BI167" s="61" t="s">
        <v>2471</v>
      </c>
      <c r="BJ167" s="61" t="s">
        <v>2521</v>
      </c>
      <c r="BK167" s="61" t="s">
        <v>2214</v>
      </c>
      <c r="BL167" s="61">
        <v>6</v>
      </c>
      <c r="BM167" s="114">
        <v>2.5000000000000001E-2</v>
      </c>
      <c r="BN167" s="61">
        <v>354.65</v>
      </c>
    </row>
    <row r="168" spans="1:90" ht="15" customHeight="1" x14ac:dyDescent="0.25">
      <c r="A168" s="110">
        <v>46314.404618055552</v>
      </c>
      <c r="B168" s="61">
        <v>1</v>
      </c>
      <c r="C168" s="61" t="s">
        <v>314</v>
      </c>
      <c r="D168" s="61" t="s">
        <v>604</v>
      </c>
      <c r="E168" s="61" t="s">
        <v>2140</v>
      </c>
      <c r="F168" s="61" t="s">
        <v>173</v>
      </c>
      <c r="G168" s="114">
        <v>-2.7700897587367964E-3</v>
      </c>
      <c r="H168" s="61">
        <v>-15.525027917158946</v>
      </c>
      <c r="I168" s="111" t="s">
        <v>325</v>
      </c>
      <c r="L168" s="110">
        <v>46314.404618055552</v>
      </c>
      <c r="M168" s="61" t="s">
        <v>2140</v>
      </c>
      <c r="N168" s="61" t="s">
        <v>173</v>
      </c>
      <c r="O168" s="61">
        <v>-0.17499999999999999</v>
      </c>
      <c r="P168" s="61">
        <v>-0.17499999999999999</v>
      </c>
      <c r="Q168" s="61">
        <v>2.5000000000000001E-3</v>
      </c>
      <c r="R168" s="61" t="s">
        <v>557</v>
      </c>
      <c r="S168" s="61">
        <v>0.05</v>
      </c>
      <c r="T168" s="61">
        <v>0.05</v>
      </c>
      <c r="U168" s="61"/>
      <c r="V168" s="61">
        <v>0</v>
      </c>
      <c r="W168" s="61">
        <v>5.2083333333333336E-7</v>
      </c>
      <c r="X168" s="61">
        <v>5.2083333333333336E-7</v>
      </c>
      <c r="Y168" s="61">
        <v>0</v>
      </c>
      <c r="Z168" s="111" t="s">
        <v>2129</v>
      </c>
      <c r="AC168" s="110">
        <v>46314.404618055552</v>
      </c>
      <c r="AD168" s="61" t="s">
        <v>2257</v>
      </c>
      <c r="AE168" s="61" t="s">
        <v>2264</v>
      </c>
      <c r="AF168" s="61">
        <v>12</v>
      </c>
      <c r="AG168" s="61" t="s">
        <v>2259</v>
      </c>
      <c r="AH168" s="61" t="s">
        <v>2249</v>
      </c>
      <c r="AI168" s="61">
        <v>0.1</v>
      </c>
      <c r="AJ168" s="61">
        <v>7.0000000000000007E-2</v>
      </c>
      <c r="AK168" s="61">
        <v>0.1</v>
      </c>
      <c r="AL168" s="61">
        <v>-7.0000000000000007E-2</v>
      </c>
      <c r="AM168" s="61"/>
      <c r="AN168" s="61"/>
      <c r="AO168" s="61"/>
      <c r="AP168" s="61"/>
      <c r="AQ168" s="61" t="s">
        <v>24</v>
      </c>
      <c r="AR168" s="111" t="s">
        <v>2262</v>
      </c>
      <c r="AS168" s="61" t="s">
        <v>295</v>
      </c>
      <c r="AV168" s="110">
        <v>46314.404618055552</v>
      </c>
      <c r="AW168" s="61" t="s">
        <v>2278</v>
      </c>
      <c r="AX168" s="61" t="s">
        <v>2300</v>
      </c>
      <c r="AY168" s="61">
        <v>14</v>
      </c>
      <c r="AZ168" s="61" t="s">
        <v>35</v>
      </c>
      <c r="BA168" s="111" t="s">
        <v>2301</v>
      </c>
      <c r="BD168" s="110">
        <v>46314.404618055552</v>
      </c>
      <c r="BE168" s="61" t="s">
        <v>2477</v>
      </c>
      <c r="BF168" s="61" t="s">
        <v>314</v>
      </c>
      <c r="BG168" s="61" t="s">
        <v>604</v>
      </c>
      <c r="BH168" s="61" t="s">
        <v>2468</v>
      </c>
      <c r="BI168" s="61" t="s">
        <v>2471</v>
      </c>
      <c r="BJ168" s="61" t="s">
        <v>2521</v>
      </c>
      <c r="BK168" s="61" t="s">
        <v>2214</v>
      </c>
      <c r="BL168" s="61">
        <v>7</v>
      </c>
      <c r="BM168" s="114">
        <v>1.0249999999999999</v>
      </c>
      <c r="BN168" s="61">
        <v>2354.6499999999996</v>
      </c>
    </row>
    <row r="169" spans="1:90" ht="15" customHeight="1" x14ac:dyDescent="0.25">
      <c r="A169" s="110">
        <v>46314.404618055552</v>
      </c>
      <c r="B169" s="61">
        <v>1</v>
      </c>
      <c r="C169" s="61" t="s">
        <v>314</v>
      </c>
      <c r="D169" s="61" t="s">
        <v>604</v>
      </c>
      <c r="E169" s="61" t="s">
        <v>2141</v>
      </c>
      <c r="F169" s="61" t="s">
        <v>173</v>
      </c>
      <c r="G169" s="114">
        <v>-2.6058443757757993E-3</v>
      </c>
      <c r="H169" s="61">
        <v>-15.519689942212715</v>
      </c>
      <c r="I169" s="111" t="s">
        <v>325</v>
      </c>
      <c r="L169" s="110">
        <v>46314.404618055552</v>
      </c>
      <c r="M169" s="61" t="s">
        <v>2141</v>
      </c>
      <c r="N169" s="61" t="s">
        <v>173</v>
      </c>
      <c r="O169" s="61">
        <v>-0.125</v>
      </c>
      <c r="P169" s="61">
        <v>-0.17499999999999999</v>
      </c>
      <c r="Q169" s="61">
        <v>2.5000000000000001E-3</v>
      </c>
      <c r="R169" s="61" t="s">
        <v>557</v>
      </c>
      <c r="S169" s="61">
        <v>0.05</v>
      </c>
      <c r="T169" s="61">
        <v>0.05</v>
      </c>
      <c r="U169" s="61"/>
      <c r="V169" s="61">
        <v>0</v>
      </c>
      <c r="W169" s="61">
        <v>5.2083333333333336E-7</v>
      </c>
      <c r="X169" s="61">
        <v>5.2083333333333336E-7</v>
      </c>
      <c r="Y169" s="61">
        <v>0</v>
      </c>
      <c r="Z169" s="111" t="s">
        <v>2129</v>
      </c>
      <c r="AC169" s="110">
        <v>46314.404618055552</v>
      </c>
      <c r="AD169" s="61" t="s">
        <v>2257</v>
      </c>
      <c r="AE169" s="61" t="s">
        <v>2265</v>
      </c>
      <c r="AF169" s="61">
        <v>13</v>
      </c>
      <c r="AG169" s="61" t="s">
        <v>2259</v>
      </c>
      <c r="AH169" s="61" t="s">
        <v>2246</v>
      </c>
      <c r="AI169" s="61">
        <v>0.1</v>
      </c>
      <c r="AJ169" s="61">
        <v>-7.0000000000000007E-2</v>
      </c>
      <c r="AK169" s="61"/>
      <c r="AL169" s="61"/>
      <c r="AM169" s="61">
        <v>7.0000000000000007E-2</v>
      </c>
      <c r="AN169" s="61">
        <v>-7.0000000000000007E-2</v>
      </c>
      <c r="AO169" s="61"/>
      <c r="AP169" s="61">
        <v>-1.5707963267948966</v>
      </c>
      <c r="AQ169" s="61" t="s">
        <v>24</v>
      </c>
      <c r="AR169" s="111" t="s">
        <v>2260</v>
      </c>
      <c r="AS169" s="61" t="s">
        <v>295</v>
      </c>
      <c r="AV169" s="110">
        <v>46314.404618055552</v>
      </c>
      <c r="AW169" s="61" t="s">
        <v>2278</v>
      </c>
      <c r="AX169" s="61" t="s">
        <v>2302</v>
      </c>
      <c r="AY169" s="61" t="s">
        <v>295</v>
      </c>
      <c r="AZ169" s="61" t="s">
        <v>9</v>
      </c>
      <c r="BA169" s="111" t="s">
        <v>2303</v>
      </c>
      <c r="BD169" s="110">
        <v>46314.404618055552</v>
      </c>
      <c r="BE169" s="61" t="s">
        <v>2501</v>
      </c>
      <c r="BF169" s="61" t="s">
        <v>314</v>
      </c>
      <c r="BG169" s="61" t="s">
        <v>437</v>
      </c>
      <c r="BH169" s="61" t="s">
        <v>2468</v>
      </c>
      <c r="BI169" s="61" t="s">
        <v>2471</v>
      </c>
      <c r="BJ169" s="61" t="s">
        <v>2521</v>
      </c>
      <c r="BK169" s="61" t="s">
        <v>173</v>
      </c>
      <c r="BL169" s="61">
        <v>1</v>
      </c>
      <c r="BM169" s="114">
        <v>-1.0035000000000001</v>
      </c>
      <c r="BN169" s="61">
        <v>-340.54875000000004</v>
      </c>
    </row>
    <row r="170" spans="1:90" ht="15" customHeight="1" x14ac:dyDescent="0.25">
      <c r="A170" s="110">
        <v>46314.404618055552</v>
      </c>
      <c r="B170" s="61">
        <v>1</v>
      </c>
      <c r="C170" s="61" t="s">
        <v>314</v>
      </c>
      <c r="D170" s="61" t="s">
        <v>604</v>
      </c>
      <c r="E170" s="61" t="s">
        <v>2142</v>
      </c>
      <c r="F170" s="61" t="s">
        <v>173</v>
      </c>
      <c r="G170" s="114">
        <v>-2.4415989928148023E-3</v>
      </c>
      <c r="H170" s="61">
        <v>-15.514351967266482</v>
      </c>
      <c r="I170" s="111" t="s">
        <v>325</v>
      </c>
      <c r="L170" s="110">
        <v>46314.404618055552</v>
      </c>
      <c r="M170" s="61" t="s">
        <v>2142</v>
      </c>
      <c r="N170" s="61" t="s">
        <v>173</v>
      </c>
      <c r="O170" s="61">
        <v>-7.4999999999999997E-2</v>
      </c>
      <c r="P170" s="61">
        <v>-0.17499999999999999</v>
      </c>
      <c r="Q170" s="61">
        <v>2.5000000000000001E-3</v>
      </c>
      <c r="R170" s="61" t="s">
        <v>557</v>
      </c>
      <c r="S170" s="61">
        <v>0.05</v>
      </c>
      <c r="T170" s="61">
        <v>0.05</v>
      </c>
      <c r="U170" s="61"/>
      <c r="V170" s="61">
        <v>0</v>
      </c>
      <c r="W170" s="61">
        <v>5.2083333333333336E-7</v>
      </c>
      <c r="X170" s="61">
        <v>5.2083333333333336E-7</v>
      </c>
      <c r="Y170" s="61">
        <v>0</v>
      </c>
      <c r="Z170" s="111" t="s">
        <v>2129</v>
      </c>
      <c r="AC170" s="110">
        <v>46314.404618055552</v>
      </c>
      <c r="AD170" s="61" t="s">
        <v>2257</v>
      </c>
      <c r="AE170" s="61" t="s">
        <v>2266</v>
      </c>
      <c r="AF170" s="61">
        <v>14</v>
      </c>
      <c r="AG170" s="61" t="s">
        <v>2259</v>
      </c>
      <c r="AH170" s="61" t="s">
        <v>2249</v>
      </c>
      <c r="AI170" s="61">
        <v>7.0000000000000007E-2</v>
      </c>
      <c r="AJ170" s="61">
        <v>-0.1</v>
      </c>
      <c r="AK170" s="61">
        <v>-7.0000000000000007E-2</v>
      </c>
      <c r="AL170" s="61">
        <v>-0.1</v>
      </c>
      <c r="AM170" s="61"/>
      <c r="AN170" s="61"/>
      <c r="AO170" s="61"/>
      <c r="AP170" s="61"/>
      <c r="AQ170" s="61" t="s">
        <v>24</v>
      </c>
      <c r="AR170" s="111" t="s">
        <v>2262</v>
      </c>
      <c r="AS170" s="61" t="s">
        <v>295</v>
      </c>
      <c r="AV170" s="110">
        <v>46314.404618055552</v>
      </c>
      <c r="AW170" s="61" t="s">
        <v>2278</v>
      </c>
      <c r="AX170" s="61" t="s">
        <v>2304</v>
      </c>
      <c r="AY170" s="61" t="s">
        <v>298</v>
      </c>
      <c r="AZ170" s="61" t="s">
        <v>9</v>
      </c>
      <c r="BA170" s="111" t="s">
        <v>2305</v>
      </c>
      <c r="BD170" s="110">
        <v>46314.404618055552</v>
      </c>
      <c r="BE170" s="61" t="s">
        <v>2501</v>
      </c>
      <c r="BF170" s="61" t="s">
        <v>314</v>
      </c>
      <c r="BG170" s="61" t="s">
        <v>437</v>
      </c>
      <c r="BH170" s="61" t="s">
        <v>2468</v>
      </c>
      <c r="BI170" s="61" t="s">
        <v>2471</v>
      </c>
      <c r="BJ170" s="61" t="s">
        <v>2521</v>
      </c>
      <c r="BK170" s="61" t="s">
        <v>173</v>
      </c>
      <c r="BL170" s="61">
        <v>2</v>
      </c>
      <c r="BM170" s="114">
        <v>-3.5000000000000001E-3</v>
      </c>
      <c r="BN170" s="61">
        <v>-15.54875</v>
      </c>
    </row>
    <row r="171" spans="1:90" ht="15" customHeight="1" x14ac:dyDescent="0.25">
      <c r="A171" s="110">
        <v>46314.404618055552</v>
      </c>
      <c r="B171" s="61">
        <v>1</v>
      </c>
      <c r="C171" s="61" t="s">
        <v>314</v>
      </c>
      <c r="D171" s="61" t="s">
        <v>604</v>
      </c>
      <c r="E171" s="61" t="s">
        <v>2143</v>
      </c>
      <c r="F171" s="61" t="s">
        <v>173</v>
      </c>
      <c r="G171" s="114">
        <v>-2.2773536098538057E-3</v>
      </c>
      <c r="H171" s="61">
        <v>-15.509013992320249</v>
      </c>
      <c r="I171" s="111" t="s">
        <v>325</v>
      </c>
      <c r="L171" s="110">
        <v>46314.404618055552</v>
      </c>
      <c r="M171" s="61" t="s">
        <v>2143</v>
      </c>
      <c r="N171" s="61" t="s">
        <v>173</v>
      </c>
      <c r="O171" s="61">
        <v>-2.5000000000000001E-2</v>
      </c>
      <c r="P171" s="61">
        <v>-0.17499999999999999</v>
      </c>
      <c r="Q171" s="61">
        <v>2.5000000000000001E-3</v>
      </c>
      <c r="R171" s="61" t="s">
        <v>557</v>
      </c>
      <c r="S171" s="61">
        <v>0.05</v>
      </c>
      <c r="T171" s="61">
        <v>0.05</v>
      </c>
      <c r="U171" s="61"/>
      <c r="V171" s="61">
        <v>0</v>
      </c>
      <c r="W171" s="61">
        <v>5.2083333333333336E-7</v>
      </c>
      <c r="X171" s="61">
        <v>5.2083333333333336E-7</v>
      </c>
      <c r="Y171" s="61">
        <v>0</v>
      </c>
      <c r="Z171" s="111" t="s">
        <v>2129</v>
      </c>
      <c r="AC171" s="110">
        <v>46314.404618055552</v>
      </c>
      <c r="AD171" s="61" t="s">
        <v>2257</v>
      </c>
      <c r="AE171" s="61" t="s">
        <v>2267</v>
      </c>
      <c r="AF171" s="61">
        <v>15</v>
      </c>
      <c r="AG171" s="61" t="s">
        <v>2259</v>
      </c>
      <c r="AH171" s="61" t="s">
        <v>2246</v>
      </c>
      <c r="AI171" s="61">
        <v>-7.0000000000000007E-2</v>
      </c>
      <c r="AJ171" s="61">
        <v>-0.1</v>
      </c>
      <c r="AK171" s="61"/>
      <c r="AL171" s="61"/>
      <c r="AM171" s="61">
        <v>-7.0000000000000007E-2</v>
      </c>
      <c r="AN171" s="61">
        <v>-7.0000000000000007E-2</v>
      </c>
      <c r="AO171" s="61"/>
      <c r="AP171" s="61">
        <v>-1.5707963267948966</v>
      </c>
      <c r="AQ171" s="61" t="s">
        <v>24</v>
      </c>
      <c r="AR171" s="111" t="s">
        <v>2260</v>
      </c>
      <c r="AS171" s="61" t="s">
        <v>295</v>
      </c>
      <c r="AV171" s="110">
        <v>46314.404618055552</v>
      </c>
      <c r="AW171" s="61" t="s">
        <v>2278</v>
      </c>
      <c r="AX171" s="61" t="s">
        <v>2306</v>
      </c>
      <c r="AY171" s="61" t="s">
        <v>300</v>
      </c>
      <c r="AZ171" s="61" t="s">
        <v>9</v>
      </c>
      <c r="BA171" s="111" t="s">
        <v>2307</v>
      </c>
      <c r="BD171" s="110">
        <v>46314.404618055552</v>
      </c>
      <c r="BE171" s="61" t="s">
        <v>2501</v>
      </c>
      <c r="BF171" s="61" t="s">
        <v>314</v>
      </c>
      <c r="BG171" s="61" t="s">
        <v>437</v>
      </c>
      <c r="BH171" s="61" t="s">
        <v>2468</v>
      </c>
      <c r="BI171" s="61" t="s">
        <v>2471</v>
      </c>
      <c r="BJ171" s="61" t="s">
        <v>2521</v>
      </c>
      <c r="BK171" s="61" t="s">
        <v>173</v>
      </c>
      <c r="BL171" s="61">
        <v>3</v>
      </c>
      <c r="BM171" s="114">
        <v>-2E-3</v>
      </c>
      <c r="BN171" s="61">
        <v>-15.5</v>
      </c>
    </row>
    <row r="172" spans="1:90" ht="15" customHeight="1" x14ac:dyDescent="0.25">
      <c r="A172" s="110">
        <v>46314.404618055552</v>
      </c>
      <c r="B172" s="61">
        <v>1</v>
      </c>
      <c r="C172" s="61" t="s">
        <v>314</v>
      </c>
      <c r="D172" s="61" t="s">
        <v>604</v>
      </c>
      <c r="E172" s="61" t="s">
        <v>2144</v>
      </c>
      <c r="F172" s="61" t="s">
        <v>173</v>
      </c>
      <c r="G172" s="114">
        <v>-2.1131082268928086E-3</v>
      </c>
      <c r="H172" s="61">
        <v>-15.503676017374017</v>
      </c>
      <c r="I172" s="111" t="s">
        <v>325</v>
      </c>
      <c r="L172" s="110">
        <v>46314.404618055552</v>
      </c>
      <c r="M172" s="61" t="s">
        <v>2144</v>
      </c>
      <c r="N172" s="61" t="s">
        <v>173</v>
      </c>
      <c r="O172" s="61">
        <v>2.5000000000000001E-2</v>
      </c>
      <c r="P172" s="61">
        <v>-0.17499999999999999</v>
      </c>
      <c r="Q172" s="61">
        <v>2.5000000000000001E-3</v>
      </c>
      <c r="R172" s="61" t="s">
        <v>557</v>
      </c>
      <c r="S172" s="61">
        <v>0.05</v>
      </c>
      <c r="T172" s="61">
        <v>0.05</v>
      </c>
      <c r="U172" s="61"/>
      <c r="V172" s="61">
        <v>0</v>
      </c>
      <c r="W172" s="61">
        <v>5.2083333333333336E-7</v>
      </c>
      <c r="X172" s="61">
        <v>5.2083333333333336E-7</v>
      </c>
      <c r="Y172" s="61">
        <v>0</v>
      </c>
      <c r="Z172" s="111" t="s">
        <v>2129</v>
      </c>
      <c r="AC172" s="110">
        <v>46314.404618055552</v>
      </c>
      <c r="AD172" s="61" t="s">
        <v>2257</v>
      </c>
      <c r="AE172" s="61" t="s">
        <v>2268</v>
      </c>
      <c r="AF172" s="61">
        <v>16</v>
      </c>
      <c r="AG172" s="61" t="s">
        <v>2259</v>
      </c>
      <c r="AH172" s="61" t="s">
        <v>2249</v>
      </c>
      <c r="AI172" s="61">
        <v>-0.1</v>
      </c>
      <c r="AJ172" s="61">
        <v>-7.0000000000000007E-2</v>
      </c>
      <c r="AK172" s="61">
        <v>-0.1</v>
      </c>
      <c r="AL172" s="61">
        <v>7.0000000000000007E-2</v>
      </c>
      <c r="AM172" s="61"/>
      <c r="AN172" s="61"/>
      <c r="AO172" s="61"/>
      <c r="AP172" s="61"/>
      <c r="AQ172" s="61" t="s">
        <v>24</v>
      </c>
      <c r="AR172" s="111" t="s">
        <v>2262</v>
      </c>
      <c r="AS172" s="61" t="s">
        <v>295</v>
      </c>
      <c r="AV172" s="110">
        <v>46314.404618055552</v>
      </c>
      <c r="AW172" s="61" t="s">
        <v>2278</v>
      </c>
      <c r="AX172" s="61" t="s">
        <v>2308</v>
      </c>
      <c r="AY172" s="61" t="s">
        <v>303</v>
      </c>
      <c r="AZ172" s="61" t="s">
        <v>9</v>
      </c>
      <c r="BA172" s="111" t="s">
        <v>2309</v>
      </c>
      <c r="BD172" s="110">
        <v>46314.404618055552</v>
      </c>
      <c r="BE172" s="61" t="s">
        <v>2501</v>
      </c>
      <c r="BF172" s="61" t="s">
        <v>314</v>
      </c>
      <c r="BG172" s="61" t="s">
        <v>437</v>
      </c>
      <c r="BH172" s="61" t="s">
        <v>2468</v>
      </c>
      <c r="BI172" s="61" t="s">
        <v>2471</v>
      </c>
      <c r="BJ172" s="61" t="s">
        <v>2521</v>
      </c>
      <c r="BK172" s="61" t="s">
        <v>173</v>
      </c>
      <c r="BL172" s="61">
        <v>4</v>
      </c>
      <c r="BM172" s="114">
        <v>-2.8615384615384614E-4</v>
      </c>
      <c r="BN172" s="61">
        <v>-9.2999999999999989</v>
      </c>
    </row>
    <row r="173" spans="1:90" ht="15" customHeight="1" x14ac:dyDescent="0.25">
      <c r="A173" s="110">
        <v>46314.404618055552</v>
      </c>
      <c r="B173" s="61">
        <v>1</v>
      </c>
      <c r="C173" s="61" t="s">
        <v>314</v>
      </c>
      <c r="D173" s="61" t="s">
        <v>604</v>
      </c>
      <c r="E173" s="61" t="s">
        <v>2145</v>
      </c>
      <c r="F173" s="61" t="s">
        <v>173</v>
      </c>
      <c r="G173" s="114">
        <v>-1.9488628439318118E-3</v>
      </c>
      <c r="H173" s="61">
        <v>-15.315006517993897</v>
      </c>
      <c r="I173" s="111" t="s">
        <v>325</v>
      </c>
      <c r="L173" s="110">
        <v>46314.404618055552</v>
      </c>
      <c r="M173" s="61" t="s">
        <v>2145</v>
      </c>
      <c r="N173" s="61" t="s">
        <v>173</v>
      </c>
      <c r="O173" s="61">
        <v>7.4999999999999997E-2</v>
      </c>
      <c r="P173" s="61">
        <v>-0.17499999999999999</v>
      </c>
      <c r="Q173" s="61">
        <v>2.5000000000000001E-3</v>
      </c>
      <c r="R173" s="61" t="s">
        <v>557</v>
      </c>
      <c r="S173" s="61">
        <v>0.05</v>
      </c>
      <c r="T173" s="61">
        <v>0.05</v>
      </c>
      <c r="U173" s="61"/>
      <c r="V173" s="61">
        <v>0</v>
      </c>
      <c r="W173" s="61">
        <v>5.2083333333333336E-7</v>
      </c>
      <c r="X173" s="61">
        <v>5.2083333333333336E-7</v>
      </c>
      <c r="Y173" s="61">
        <v>0</v>
      </c>
      <c r="Z173" s="111" t="s">
        <v>2129</v>
      </c>
      <c r="AV173" s="110">
        <v>46314.404618055552</v>
      </c>
      <c r="AW173" s="61" t="s">
        <v>2278</v>
      </c>
      <c r="AX173" s="61" t="s">
        <v>2310</v>
      </c>
      <c r="AY173" s="61" t="s">
        <v>306</v>
      </c>
      <c r="AZ173" s="61" t="s">
        <v>9</v>
      </c>
      <c r="BA173" s="111" t="s">
        <v>2311</v>
      </c>
      <c r="BD173" s="110">
        <v>46314.404618055552</v>
      </c>
      <c r="BE173" s="61" t="s">
        <v>2501</v>
      </c>
      <c r="BF173" s="61" t="s">
        <v>314</v>
      </c>
      <c r="BG173" s="61" t="s">
        <v>437</v>
      </c>
      <c r="BH173" s="61" t="s">
        <v>2468</v>
      </c>
      <c r="BI173" s="61" t="s">
        <v>2471</v>
      </c>
      <c r="BJ173" s="61" t="s">
        <v>2521</v>
      </c>
      <c r="BK173" s="61" t="s">
        <v>173</v>
      </c>
      <c r="BL173" s="61">
        <v>5</v>
      </c>
      <c r="BM173" s="114">
        <v>0</v>
      </c>
      <c r="BN173" s="61">
        <v>0</v>
      </c>
    </row>
    <row r="174" spans="1:90" ht="15" customHeight="1" x14ac:dyDescent="0.25">
      <c r="A174" s="110">
        <v>46314.404618055552</v>
      </c>
      <c r="B174" s="61">
        <v>1</v>
      </c>
      <c r="C174" s="61" t="s">
        <v>314</v>
      </c>
      <c r="D174" s="61" t="s">
        <v>604</v>
      </c>
      <c r="E174" s="61" t="s">
        <v>2146</v>
      </c>
      <c r="F174" s="61" t="s">
        <v>173</v>
      </c>
      <c r="G174" s="114">
        <v>-1.784617460970815E-3</v>
      </c>
      <c r="H174" s="61">
        <v>-14.72083336419424</v>
      </c>
      <c r="I174" s="111" t="s">
        <v>325</v>
      </c>
      <c r="L174" s="110">
        <v>46314.404618055552</v>
      </c>
      <c r="M174" s="61" t="s">
        <v>2146</v>
      </c>
      <c r="N174" s="61" t="s">
        <v>173</v>
      </c>
      <c r="O174" s="61">
        <v>0.125</v>
      </c>
      <c r="P174" s="61">
        <v>-0.17499999999999999</v>
      </c>
      <c r="Q174" s="61">
        <v>2.5000000000000001E-3</v>
      </c>
      <c r="R174" s="61" t="s">
        <v>557</v>
      </c>
      <c r="S174" s="61">
        <v>0.05</v>
      </c>
      <c r="T174" s="61">
        <v>0.05</v>
      </c>
      <c r="U174" s="61"/>
      <c r="V174" s="61">
        <v>0</v>
      </c>
      <c r="W174" s="61">
        <v>5.2083333333333336E-7</v>
      </c>
      <c r="X174" s="61">
        <v>5.2083333333333336E-7</v>
      </c>
      <c r="Y174" s="61">
        <v>0</v>
      </c>
      <c r="Z174" s="111" t="s">
        <v>2129</v>
      </c>
      <c r="AV174" s="110">
        <v>46314.404618055552</v>
      </c>
      <c r="AW174" s="61" t="s">
        <v>2278</v>
      </c>
      <c r="AX174" s="61" t="s">
        <v>2312</v>
      </c>
      <c r="AY174" s="61" t="s">
        <v>308</v>
      </c>
      <c r="AZ174" s="61" t="s">
        <v>9</v>
      </c>
      <c r="BA174" s="111" t="s">
        <v>2313</v>
      </c>
      <c r="BD174" s="110">
        <v>46314.404618055552</v>
      </c>
      <c r="BE174" s="61" t="s">
        <v>2503</v>
      </c>
      <c r="BF174" s="61" t="s">
        <v>314</v>
      </c>
      <c r="BG174" s="61" t="s">
        <v>437</v>
      </c>
      <c r="BH174" s="61" t="s">
        <v>2468</v>
      </c>
      <c r="BI174" s="61" t="s">
        <v>2471</v>
      </c>
      <c r="BJ174" s="61" t="s">
        <v>2521</v>
      </c>
      <c r="BK174" s="61" t="s">
        <v>2214</v>
      </c>
      <c r="BL174" s="61">
        <v>1</v>
      </c>
      <c r="BM174" s="114">
        <v>-1.0249999999999999</v>
      </c>
      <c r="BN174" s="61">
        <v>-2354.6499999999996</v>
      </c>
    </row>
    <row r="175" spans="1:90" ht="15" customHeight="1" x14ac:dyDescent="0.25">
      <c r="A175" s="110">
        <v>46314.404618055552</v>
      </c>
      <c r="B175" s="61">
        <v>1</v>
      </c>
      <c r="C175" s="61" t="s">
        <v>314</v>
      </c>
      <c r="D175" s="61" t="s">
        <v>604</v>
      </c>
      <c r="E175" s="61" t="s">
        <v>2147</v>
      </c>
      <c r="F175" s="61" t="s">
        <v>173</v>
      </c>
      <c r="G175" s="114">
        <v>-1.6203720780098179E-3</v>
      </c>
      <c r="H175" s="61">
        <v>-14.126660210394583</v>
      </c>
      <c r="I175" s="111" t="s">
        <v>325</v>
      </c>
      <c r="L175" s="110">
        <v>46314.404618055552</v>
      </c>
      <c r="M175" s="61" t="s">
        <v>2147</v>
      </c>
      <c r="N175" s="61" t="s">
        <v>173</v>
      </c>
      <c r="O175" s="61">
        <v>0.17499999999999999</v>
      </c>
      <c r="P175" s="61">
        <v>-0.17499999999999999</v>
      </c>
      <c r="Q175" s="61">
        <v>2.5000000000000001E-3</v>
      </c>
      <c r="R175" s="61" t="s">
        <v>557</v>
      </c>
      <c r="S175" s="61">
        <v>0.05</v>
      </c>
      <c r="T175" s="61">
        <v>0.05</v>
      </c>
      <c r="U175" s="61"/>
      <c r="V175" s="61">
        <v>0</v>
      </c>
      <c r="W175" s="61">
        <v>5.2083333333333336E-7</v>
      </c>
      <c r="X175" s="61">
        <v>5.2083333333333336E-7</v>
      </c>
      <c r="Y175" s="61">
        <v>0</v>
      </c>
      <c r="Z175" s="111" t="s">
        <v>2129</v>
      </c>
      <c r="AV175" s="110">
        <v>46314.404618055552</v>
      </c>
      <c r="AW175" s="61" t="s">
        <v>2278</v>
      </c>
      <c r="AX175" s="61" t="s">
        <v>2314</v>
      </c>
      <c r="AY175" s="61" t="s">
        <v>325</v>
      </c>
      <c r="AZ175" s="61" t="s">
        <v>9</v>
      </c>
      <c r="BA175" s="111" t="s">
        <v>2315</v>
      </c>
      <c r="BD175" s="110">
        <v>46314.404618055552</v>
      </c>
      <c r="BE175" s="61" t="s">
        <v>2503</v>
      </c>
      <c r="BF175" s="61" t="s">
        <v>314</v>
      </c>
      <c r="BG175" s="61" t="s">
        <v>437</v>
      </c>
      <c r="BH175" s="61" t="s">
        <v>2468</v>
      </c>
      <c r="BI175" s="61" t="s">
        <v>2471</v>
      </c>
      <c r="BJ175" s="61" t="s">
        <v>2521</v>
      </c>
      <c r="BK175" s="61" t="s">
        <v>2214</v>
      </c>
      <c r="BL175" s="61">
        <v>2</v>
      </c>
      <c r="BM175" s="114">
        <v>-2.5000000000000001E-2</v>
      </c>
      <c r="BN175" s="61">
        <v>-354.65</v>
      </c>
    </row>
    <row r="176" spans="1:90" ht="15" customHeight="1" x14ac:dyDescent="0.25">
      <c r="A176" s="110">
        <v>46314.404618055552</v>
      </c>
      <c r="B176" s="61">
        <v>1</v>
      </c>
      <c r="C176" s="61" t="s">
        <v>314</v>
      </c>
      <c r="D176" s="61" t="s">
        <v>604</v>
      </c>
      <c r="E176" s="61" t="s">
        <v>2148</v>
      </c>
      <c r="F176" s="61" t="s">
        <v>173</v>
      </c>
      <c r="G176" s="114">
        <v>-1.4561266950488211E-3</v>
      </c>
      <c r="H176" s="61">
        <v>-13.532487056594926</v>
      </c>
      <c r="I176" s="111" t="s">
        <v>325</v>
      </c>
      <c r="L176" s="110">
        <v>46314.404618055552</v>
      </c>
      <c r="M176" s="61" t="s">
        <v>2148</v>
      </c>
      <c r="N176" s="61" t="s">
        <v>173</v>
      </c>
      <c r="O176" s="61">
        <v>0.22500000000000001</v>
      </c>
      <c r="P176" s="61">
        <v>-0.17499999999999999</v>
      </c>
      <c r="Q176" s="61">
        <v>2.5000000000000001E-3</v>
      </c>
      <c r="R176" s="61" t="s">
        <v>557</v>
      </c>
      <c r="S176" s="61">
        <v>0.05</v>
      </c>
      <c r="T176" s="61">
        <v>0.05</v>
      </c>
      <c r="U176" s="61"/>
      <c r="V176" s="61">
        <v>0</v>
      </c>
      <c r="W176" s="61">
        <v>5.2083333333333336E-7</v>
      </c>
      <c r="X176" s="61">
        <v>5.2083333333333336E-7</v>
      </c>
      <c r="Y176" s="61">
        <v>0</v>
      </c>
      <c r="Z176" s="111" t="s">
        <v>2129</v>
      </c>
      <c r="AV176" s="110">
        <v>46314.404618055552</v>
      </c>
      <c r="AW176" s="61" t="s">
        <v>2278</v>
      </c>
      <c r="AX176" s="61" t="s">
        <v>2316</v>
      </c>
      <c r="AY176" s="61" t="s">
        <v>328</v>
      </c>
      <c r="AZ176" s="61" t="s">
        <v>9</v>
      </c>
      <c r="BA176" s="111" t="s">
        <v>2317</v>
      </c>
      <c r="BD176" s="110">
        <v>46314.404618055552</v>
      </c>
      <c r="BE176" s="61" t="s">
        <v>2503</v>
      </c>
      <c r="BF176" s="61" t="s">
        <v>314</v>
      </c>
      <c r="BG176" s="61" t="s">
        <v>437</v>
      </c>
      <c r="BH176" s="61" t="s">
        <v>2468</v>
      </c>
      <c r="BI176" s="61" t="s">
        <v>2471</v>
      </c>
      <c r="BJ176" s="61" t="s">
        <v>2521</v>
      </c>
      <c r="BK176" s="61" t="s">
        <v>2214</v>
      </c>
      <c r="BL176" s="61">
        <v>3</v>
      </c>
      <c r="BM176" s="114">
        <v>-1.75E-3</v>
      </c>
      <c r="BN176" s="61">
        <v>-350</v>
      </c>
    </row>
    <row r="177" spans="1:66" ht="15" customHeight="1" x14ac:dyDescent="0.25">
      <c r="A177" s="110">
        <v>46314.404618055552</v>
      </c>
      <c r="B177" s="61">
        <v>1</v>
      </c>
      <c r="C177" s="61" t="s">
        <v>314</v>
      </c>
      <c r="D177" s="61" t="s">
        <v>604</v>
      </c>
      <c r="E177" s="61" t="s">
        <v>2149</v>
      </c>
      <c r="F177" s="61" t="s">
        <v>173</v>
      </c>
      <c r="G177" s="114">
        <v>-2.3686702833950512E-3</v>
      </c>
      <c r="H177" s="61">
        <v>-15.51198178421034</v>
      </c>
      <c r="I177" s="111" t="s">
        <v>325</v>
      </c>
      <c r="L177" s="110">
        <v>46314.404618055552</v>
      </c>
      <c r="M177" s="61" t="s">
        <v>2149</v>
      </c>
      <c r="N177" s="61" t="s">
        <v>173</v>
      </c>
      <c r="O177" s="61">
        <v>-0.22500000000000001</v>
      </c>
      <c r="P177" s="61">
        <v>-0.125</v>
      </c>
      <c r="Q177" s="61">
        <v>2.5000000000000001E-3</v>
      </c>
      <c r="R177" s="61" t="s">
        <v>557</v>
      </c>
      <c r="S177" s="61">
        <v>0.05</v>
      </c>
      <c r="T177" s="61">
        <v>0.05</v>
      </c>
      <c r="U177" s="61"/>
      <c r="V177" s="61">
        <v>0</v>
      </c>
      <c r="W177" s="61">
        <v>5.2083333333333336E-7</v>
      </c>
      <c r="X177" s="61">
        <v>5.2083333333333336E-7</v>
      </c>
      <c r="Y177" s="61">
        <v>0</v>
      </c>
      <c r="Z177" s="111" t="s">
        <v>2129</v>
      </c>
      <c r="AV177" s="110">
        <v>46314.404618055552</v>
      </c>
      <c r="AW177" s="61" t="s">
        <v>2278</v>
      </c>
      <c r="AX177" s="61" t="s">
        <v>2318</v>
      </c>
      <c r="AY177" s="61" t="s">
        <v>330</v>
      </c>
      <c r="AZ177" s="61" t="s">
        <v>9</v>
      </c>
      <c r="BA177" s="111" t="s">
        <v>2319</v>
      </c>
      <c r="BD177" s="110">
        <v>46314.404618055552</v>
      </c>
      <c r="BE177" s="61" t="s">
        <v>2503</v>
      </c>
      <c r="BF177" s="61" t="s">
        <v>314</v>
      </c>
      <c r="BG177" s="61" t="s">
        <v>437</v>
      </c>
      <c r="BH177" s="61" t="s">
        <v>2468</v>
      </c>
      <c r="BI177" s="61" t="s">
        <v>2471</v>
      </c>
      <c r="BJ177" s="61" t="s">
        <v>2521</v>
      </c>
      <c r="BK177" s="61" t="s">
        <v>2214</v>
      </c>
      <c r="BL177" s="61">
        <v>4</v>
      </c>
      <c r="BM177" s="114">
        <v>0</v>
      </c>
      <c r="BN177" s="61">
        <v>0</v>
      </c>
    </row>
    <row r="178" spans="1:66" ht="15" customHeight="1" x14ac:dyDescent="0.25">
      <c r="A178" s="110">
        <v>46314.404618055552</v>
      </c>
      <c r="B178" s="61">
        <v>1</v>
      </c>
      <c r="C178" s="61" t="s">
        <v>314</v>
      </c>
      <c r="D178" s="61" t="s">
        <v>604</v>
      </c>
      <c r="E178" s="61" t="s">
        <v>2150</v>
      </c>
      <c r="F178" s="61" t="s">
        <v>173</v>
      </c>
      <c r="G178" s="114">
        <v>-2.2044249004340541E-3</v>
      </c>
      <c r="H178" s="61">
        <v>-15.506643809264107</v>
      </c>
      <c r="I178" s="111" t="s">
        <v>325</v>
      </c>
      <c r="L178" s="110">
        <v>46314.404618055552</v>
      </c>
      <c r="M178" s="61" t="s">
        <v>2150</v>
      </c>
      <c r="N178" s="61" t="s">
        <v>173</v>
      </c>
      <c r="O178" s="61">
        <v>-0.17499999999999999</v>
      </c>
      <c r="P178" s="61">
        <v>-0.125</v>
      </c>
      <c r="Q178" s="61">
        <v>2.5000000000000001E-3</v>
      </c>
      <c r="R178" s="61" t="s">
        <v>557</v>
      </c>
      <c r="S178" s="61">
        <v>0.05</v>
      </c>
      <c r="T178" s="61">
        <v>0.05</v>
      </c>
      <c r="U178" s="61"/>
      <c r="V178" s="61">
        <v>0</v>
      </c>
      <c r="W178" s="61">
        <v>5.2083333333333336E-7</v>
      </c>
      <c r="X178" s="61">
        <v>5.2083333333333336E-7</v>
      </c>
      <c r="Y178" s="61">
        <v>0</v>
      </c>
      <c r="Z178" s="111" t="s">
        <v>2129</v>
      </c>
      <c r="AV178" s="110">
        <v>46314.404618055552</v>
      </c>
      <c r="AW178" s="61" t="s">
        <v>2278</v>
      </c>
      <c r="AX178" s="61" t="s">
        <v>2320</v>
      </c>
      <c r="AY178" s="61">
        <v>0.21</v>
      </c>
      <c r="AZ178" s="61" t="s">
        <v>298</v>
      </c>
      <c r="BA178" s="111" t="s">
        <v>2321</v>
      </c>
      <c r="BD178" s="110">
        <v>46314.404618055552</v>
      </c>
      <c r="BE178" s="61" t="s">
        <v>2503</v>
      </c>
      <c r="BF178" s="61" t="s">
        <v>314</v>
      </c>
      <c r="BG178" s="61" t="s">
        <v>437</v>
      </c>
      <c r="BH178" s="61" t="s">
        <v>2468</v>
      </c>
      <c r="BI178" s="61" t="s">
        <v>2471</v>
      </c>
      <c r="BJ178" s="61" t="s">
        <v>2521</v>
      </c>
      <c r="BK178" s="61" t="s">
        <v>2214</v>
      </c>
      <c r="BL178" s="61">
        <v>5</v>
      </c>
      <c r="BM178" s="114">
        <v>1.75E-3</v>
      </c>
      <c r="BN178" s="61">
        <v>350</v>
      </c>
    </row>
    <row r="179" spans="1:66" ht="15" customHeight="1" x14ac:dyDescent="0.25">
      <c r="A179" s="110">
        <v>46314.404618055552</v>
      </c>
      <c r="B179" s="61">
        <v>1</v>
      </c>
      <c r="C179" s="61" t="s">
        <v>314</v>
      </c>
      <c r="D179" s="61" t="s">
        <v>604</v>
      </c>
      <c r="E179" s="61" t="s">
        <v>2151</v>
      </c>
      <c r="F179" s="61" t="s">
        <v>173</v>
      </c>
      <c r="G179" s="114">
        <v>-2.0401795174730575E-3</v>
      </c>
      <c r="H179" s="61">
        <v>-15.501305834317876</v>
      </c>
      <c r="I179" s="111" t="s">
        <v>325</v>
      </c>
      <c r="L179" s="110">
        <v>46314.404618055552</v>
      </c>
      <c r="M179" s="61" t="s">
        <v>2151</v>
      </c>
      <c r="N179" s="61" t="s">
        <v>173</v>
      </c>
      <c r="O179" s="61">
        <v>-0.125</v>
      </c>
      <c r="P179" s="61">
        <v>-0.125</v>
      </c>
      <c r="Q179" s="61">
        <v>2.5000000000000001E-3</v>
      </c>
      <c r="R179" s="61" t="s">
        <v>557</v>
      </c>
      <c r="S179" s="61">
        <v>0.05</v>
      </c>
      <c r="T179" s="61">
        <v>0.05</v>
      </c>
      <c r="U179" s="61"/>
      <c r="V179" s="61">
        <v>0</v>
      </c>
      <c r="W179" s="61">
        <v>5.2083333333333336E-7</v>
      </c>
      <c r="X179" s="61">
        <v>5.2083333333333336E-7</v>
      </c>
      <c r="Y179" s="61">
        <v>0</v>
      </c>
      <c r="Z179" s="111" t="s">
        <v>2129</v>
      </c>
      <c r="AV179" s="110">
        <v>46314.404618055552</v>
      </c>
      <c r="AW179" s="61" t="s">
        <v>2278</v>
      </c>
      <c r="AX179" s="61" t="s">
        <v>2322</v>
      </c>
      <c r="AY179" s="61">
        <v>0</v>
      </c>
      <c r="AZ179" s="61" t="s">
        <v>295</v>
      </c>
      <c r="BA179" s="111" t="s">
        <v>2323</v>
      </c>
      <c r="BD179" s="110">
        <v>46314.404618055552</v>
      </c>
      <c r="BE179" s="61" t="s">
        <v>2503</v>
      </c>
      <c r="BF179" s="61" t="s">
        <v>314</v>
      </c>
      <c r="BG179" s="61" t="s">
        <v>437</v>
      </c>
      <c r="BH179" s="61" t="s">
        <v>2468</v>
      </c>
      <c r="BI179" s="61" t="s">
        <v>2471</v>
      </c>
      <c r="BJ179" s="61" t="s">
        <v>2521</v>
      </c>
      <c r="BK179" s="61" t="s">
        <v>2214</v>
      </c>
      <c r="BL179" s="61">
        <v>6</v>
      </c>
      <c r="BM179" s="114">
        <v>2.5000000000000001E-2</v>
      </c>
      <c r="BN179" s="61">
        <v>354.65</v>
      </c>
    </row>
    <row r="180" spans="1:66" ht="15" customHeight="1" x14ac:dyDescent="0.25">
      <c r="A180" s="110">
        <v>46314.404618055552</v>
      </c>
      <c r="B180" s="61">
        <v>1</v>
      </c>
      <c r="C180" s="61" t="s">
        <v>314</v>
      </c>
      <c r="D180" s="61" t="s">
        <v>604</v>
      </c>
      <c r="E180" s="61" t="s">
        <v>2152</v>
      </c>
      <c r="F180" s="61" t="s">
        <v>173</v>
      </c>
      <c r="G180" s="114">
        <v>-1.8759341345120605E-3</v>
      </c>
      <c r="H180" s="61">
        <v>-15.051180037777023</v>
      </c>
      <c r="I180" s="111" t="s">
        <v>325</v>
      </c>
      <c r="L180" s="110">
        <v>46314.404618055552</v>
      </c>
      <c r="M180" s="61" t="s">
        <v>2152</v>
      </c>
      <c r="N180" s="61" t="s">
        <v>173</v>
      </c>
      <c r="O180" s="61">
        <v>-7.4999999999999997E-2</v>
      </c>
      <c r="P180" s="61">
        <v>-0.125</v>
      </c>
      <c r="Q180" s="61">
        <v>2.5000000000000001E-3</v>
      </c>
      <c r="R180" s="61" t="s">
        <v>557</v>
      </c>
      <c r="S180" s="61">
        <v>0.05</v>
      </c>
      <c r="T180" s="61">
        <v>0.05</v>
      </c>
      <c r="U180" s="61"/>
      <c r="V180" s="61">
        <v>0</v>
      </c>
      <c r="W180" s="61">
        <v>5.2083333333333336E-7</v>
      </c>
      <c r="X180" s="61">
        <v>5.2083333333333336E-7</v>
      </c>
      <c r="Y180" s="61">
        <v>0</v>
      </c>
      <c r="Z180" s="111" t="s">
        <v>2129</v>
      </c>
      <c r="AV180" s="110">
        <v>46314.404618055552</v>
      </c>
      <c r="AW180" s="61" t="s">
        <v>2278</v>
      </c>
      <c r="AX180" s="61" t="s">
        <v>2324</v>
      </c>
      <c r="AY180" s="61">
        <v>0</v>
      </c>
      <c r="AZ180" s="61" t="s">
        <v>295</v>
      </c>
      <c r="BA180" s="111" t="s">
        <v>2325</v>
      </c>
      <c r="BD180" s="110">
        <v>46314.404618055552</v>
      </c>
      <c r="BE180" s="61" t="s">
        <v>2503</v>
      </c>
      <c r="BF180" s="61" t="s">
        <v>314</v>
      </c>
      <c r="BG180" s="61" t="s">
        <v>437</v>
      </c>
      <c r="BH180" s="61" t="s">
        <v>2468</v>
      </c>
      <c r="BI180" s="61" t="s">
        <v>2471</v>
      </c>
      <c r="BJ180" s="61" t="s">
        <v>2521</v>
      </c>
      <c r="BK180" s="61" t="s">
        <v>2214</v>
      </c>
      <c r="BL180" s="61">
        <v>7</v>
      </c>
      <c r="BM180" s="114">
        <v>1.0249999999999999</v>
      </c>
      <c r="BN180" s="61">
        <v>2354.6499999999996</v>
      </c>
    </row>
    <row r="181" spans="1:66" ht="15" customHeight="1" x14ac:dyDescent="0.25">
      <c r="A181" s="110">
        <v>46314.404618055552</v>
      </c>
      <c r="B181" s="61">
        <v>1</v>
      </c>
      <c r="C181" s="61" t="s">
        <v>314</v>
      </c>
      <c r="D181" s="61" t="s">
        <v>604</v>
      </c>
      <c r="E181" s="61" t="s">
        <v>2153</v>
      </c>
      <c r="F181" s="61" t="s">
        <v>173</v>
      </c>
      <c r="G181" s="114">
        <v>-1.7116887515510636E-3</v>
      </c>
      <c r="H181" s="61">
        <v>-14.457006883977366</v>
      </c>
      <c r="I181" s="111" t="s">
        <v>325</v>
      </c>
      <c r="L181" s="110">
        <v>46314.404618055552</v>
      </c>
      <c r="M181" s="61" t="s">
        <v>2153</v>
      </c>
      <c r="N181" s="61" t="s">
        <v>173</v>
      </c>
      <c r="O181" s="61">
        <v>-2.5000000000000001E-2</v>
      </c>
      <c r="P181" s="61">
        <v>-0.125</v>
      </c>
      <c r="Q181" s="61">
        <v>2.5000000000000001E-3</v>
      </c>
      <c r="R181" s="61" t="s">
        <v>557</v>
      </c>
      <c r="S181" s="61">
        <v>0.05</v>
      </c>
      <c r="T181" s="61">
        <v>0.05</v>
      </c>
      <c r="U181" s="61"/>
      <c r="V181" s="61">
        <v>0</v>
      </c>
      <c r="W181" s="61">
        <v>5.2083333333333336E-7</v>
      </c>
      <c r="X181" s="61">
        <v>5.2083333333333336E-7</v>
      </c>
      <c r="Y181" s="61">
        <v>0</v>
      </c>
      <c r="Z181" s="111" t="s">
        <v>2129</v>
      </c>
      <c r="AV181" s="110">
        <v>46314.404618055552</v>
      </c>
      <c r="AW181" s="61" t="s">
        <v>2278</v>
      </c>
      <c r="AX181" s="61" t="s">
        <v>2326</v>
      </c>
      <c r="AY181" s="61">
        <v>5.0750000000000057E-3</v>
      </c>
      <c r="AZ181" s="61" t="s">
        <v>2327</v>
      </c>
      <c r="BA181" s="111" t="s">
        <v>2328</v>
      </c>
    </row>
    <row r="182" spans="1:66" ht="15" customHeight="1" x14ac:dyDescent="0.25">
      <c r="A182" s="110">
        <v>46314.404618055552</v>
      </c>
      <c r="B182" s="61">
        <v>1</v>
      </c>
      <c r="C182" s="61" t="s">
        <v>314</v>
      </c>
      <c r="D182" s="61" t="s">
        <v>604</v>
      </c>
      <c r="E182" s="61" t="s">
        <v>2154</v>
      </c>
      <c r="F182" s="61" t="s">
        <v>173</v>
      </c>
      <c r="G182" s="114">
        <v>-1.5474433685900666E-3</v>
      </c>
      <c r="H182" s="61">
        <v>-13.862833730177709</v>
      </c>
      <c r="I182" s="111" t="s">
        <v>325</v>
      </c>
      <c r="L182" s="110">
        <v>46314.404618055552</v>
      </c>
      <c r="M182" s="61" t="s">
        <v>2154</v>
      </c>
      <c r="N182" s="61" t="s">
        <v>173</v>
      </c>
      <c r="O182" s="61">
        <v>2.5000000000000001E-2</v>
      </c>
      <c r="P182" s="61">
        <v>-0.125</v>
      </c>
      <c r="Q182" s="61">
        <v>2.5000000000000001E-3</v>
      </c>
      <c r="R182" s="61" t="s">
        <v>557</v>
      </c>
      <c r="S182" s="61">
        <v>0.05</v>
      </c>
      <c r="T182" s="61">
        <v>0.05</v>
      </c>
      <c r="U182" s="61"/>
      <c r="V182" s="61">
        <v>0</v>
      </c>
      <c r="W182" s="61">
        <v>5.2083333333333336E-7</v>
      </c>
      <c r="X182" s="61">
        <v>5.2083333333333336E-7</v>
      </c>
      <c r="Y182" s="61">
        <v>0</v>
      </c>
      <c r="Z182" s="111" t="s">
        <v>2129</v>
      </c>
      <c r="AV182" s="110">
        <v>46314.404618055552</v>
      </c>
      <c r="AW182" s="61" t="s">
        <v>2278</v>
      </c>
      <c r="AX182" s="61" t="s">
        <v>2329</v>
      </c>
      <c r="AY182" s="61">
        <v>5.0749999999999997E-3</v>
      </c>
      <c r="AZ182" s="61" t="s">
        <v>2327</v>
      </c>
      <c r="BA182" s="111" t="s">
        <v>2330</v>
      </c>
    </row>
    <row r="183" spans="1:66" ht="15" customHeight="1" x14ac:dyDescent="0.25">
      <c r="A183" s="110">
        <v>46314.404618055552</v>
      </c>
      <c r="B183" s="61">
        <v>1</v>
      </c>
      <c r="C183" s="61" t="s">
        <v>314</v>
      </c>
      <c r="D183" s="61" t="s">
        <v>604</v>
      </c>
      <c r="E183" s="61" t="s">
        <v>2155</v>
      </c>
      <c r="F183" s="61" t="s">
        <v>173</v>
      </c>
      <c r="G183" s="114">
        <v>-1.3831979856290698E-3</v>
      </c>
      <c r="H183" s="61">
        <v>-13.268660576378052</v>
      </c>
      <c r="I183" s="111" t="s">
        <v>325</v>
      </c>
      <c r="L183" s="110">
        <v>46314.404618055552</v>
      </c>
      <c r="M183" s="61" t="s">
        <v>2155</v>
      </c>
      <c r="N183" s="61" t="s">
        <v>173</v>
      </c>
      <c r="O183" s="61">
        <v>7.4999999999999997E-2</v>
      </c>
      <c r="P183" s="61">
        <v>-0.125</v>
      </c>
      <c r="Q183" s="61">
        <v>2.5000000000000001E-3</v>
      </c>
      <c r="R183" s="61" t="s">
        <v>557</v>
      </c>
      <c r="S183" s="61">
        <v>0.05</v>
      </c>
      <c r="T183" s="61">
        <v>0.05</v>
      </c>
      <c r="U183" s="61"/>
      <c r="V183" s="61">
        <v>0</v>
      </c>
      <c r="W183" s="61">
        <v>5.2083333333333336E-7</v>
      </c>
      <c r="X183" s="61">
        <v>5.2083333333333336E-7</v>
      </c>
      <c r="Y183" s="61">
        <v>0</v>
      </c>
      <c r="Z183" s="111" t="s">
        <v>2129</v>
      </c>
      <c r="AV183" s="110">
        <v>46314.404618055552</v>
      </c>
      <c r="AW183" s="61" t="s">
        <v>2278</v>
      </c>
      <c r="AX183" s="61" t="s">
        <v>2331</v>
      </c>
      <c r="AY183" s="61">
        <v>0</v>
      </c>
      <c r="AZ183" s="61" t="s">
        <v>2327</v>
      </c>
      <c r="BA183" s="111" t="s">
        <v>2332</v>
      </c>
    </row>
    <row r="184" spans="1:66" ht="15" customHeight="1" x14ac:dyDescent="0.25">
      <c r="A184" s="110">
        <v>46314.404618055552</v>
      </c>
      <c r="B184" s="61">
        <v>1</v>
      </c>
      <c r="C184" s="61" t="s">
        <v>314</v>
      </c>
      <c r="D184" s="61" t="s">
        <v>604</v>
      </c>
      <c r="E184" s="61" t="s">
        <v>2156</v>
      </c>
      <c r="F184" s="61" t="s">
        <v>173</v>
      </c>
      <c r="G184" s="114">
        <v>-1.2189526026680729E-3</v>
      </c>
      <c r="H184" s="61">
        <v>-12.674487422578396</v>
      </c>
      <c r="I184" s="111" t="s">
        <v>325</v>
      </c>
      <c r="L184" s="110">
        <v>46314.404618055552</v>
      </c>
      <c r="M184" s="61" t="s">
        <v>2156</v>
      </c>
      <c r="N184" s="61" t="s">
        <v>173</v>
      </c>
      <c r="O184" s="61">
        <v>0.125</v>
      </c>
      <c r="P184" s="61">
        <v>-0.125</v>
      </c>
      <c r="Q184" s="61">
        <v>2.5000000000000001E-3</v>
      </c>
      <c r="R184" s="61" t="s">
        <v>557</v>
      </c>
      <c r="S184" s="61">
        <v>0.05</v>
      </c>
      <c r="T184" s="61">
        <v>0.05</v>
      </c>
      <c r="U184" s="61"/>
      <c r="V184" s="61">
        <v>0</v>
      </c>
      <c r="W184" s="61">
        <v>5.2083333333333336E-7</v>
      </c>
      <c r="X184" s="61">
        <v>5.2083333333333336E-7</v>
      </c>
      <c r="Y184" s="61">
        <v>0</v>
      </c>
      <c r="Z184" s="111" t="s">
        <v>2129</v>
      </c>
      <c r="AV184" s="110">
        <v>46314.404618055552</v>
      </c>
      <c r="AW184" s="61" t="s">
        <v>2278</v>
      </c>
      <c r="AX184" s="61" t="s">
        <v>2333</v>
      </c>
      <c r="AY184" s="61">
        <v>5.0750000000000057E-3</v>
      </c>
      <c r="AZ184" s="61" t="s">
        <v>2327</v>
      </c>
      <c r="BA184" s="111" t="s">
        <v>2334</v>
      </c>
    </row>
    <row r="185" spans="1:66" ht="15" customHeight="1" x14ac:dyDescent="0.25">
      <c r="A185" s="110">
        <v>46314.404618055552</v>
      </c>
      <c r="B185" s="61">
        <v>1</v>
      </c>
      <c r="C185" s="61" t="s">
        <v>314</v>
      </c>
      <c r="D185" s="61" t="s">
        <v>604</v>
      </c>
      <c r="E185" s="61" t="s">
        <v>2157</v>
      </c>
      <c r="F185" s="61" t="s">
        <v>173</v>
      </c>
      <c r="G185" s="114">
        <v>-1.0547072197070759E-3</v>
      </c>
      <c r="H185" s="61">
        <v>-12.080314268778737</v>
      </c>
      <c r="I185" s="111" t="s">
        <v>325</v>
      </c>
      <c r="L185" s="110">
        <v>46314.404618055552</v>
      </c>
      <c r="M185" s="61" t="s">
        <v>2157</v>
      </c>
      <c r="N185" s="61" t="s">
        <v>173</v>
      </c>
      <c r="O185" s="61">
        <v>0.17499999999999999</v>
      </c>
      <c r="P185" s="61">
        <v>-0.125</v>
      </c>
      <c r="Q185" s="61">
        <v>2.5000000000000001E-3</v>
      </c>
      <c r="R185" s="61" t="s">
        <v>557</v>
      </c>
      <c r="S185" s="61">
        <v>0.05</v>
      </c>
      <c r="T185" s="61">
        <v>0.05</v>
      </c>
      <c r="U185" s="61"/>
      <c r="V185" s="61">
        <v>0</v>
      </c>
      <c r="W185" s="61">
        <v>5.2083333333333336E-7</v>
      </c>
      <c r="X185" s="61">
        <v>5.2083333333333336E-7</v>
      </c>
      <c r="Y185" s="61">
        <v>0</v>
      </c>
      <c r="Z185" s="111" t="s">
        <v>2129</v>
      </c>
      <c r="AV185" s="110">
        <v>46314.404618055552</v>
      </c>
      <c r="AW185" s="61" t="s">
        <v>2278</v>
      </c>
      <c r="AX185" s="61" t="s">
        <v>2335</v>
      </c>
      <c r="AY185" s="61">
        <v>5.0749999999999997E-3</v>
      </c>
      <c r="AZ185" s="61" t="s">
        <v>2327</v>
      </c>
      <c r="BA185" s="111" t="s">
        <v>2336</v>
      </c>
    </row>
    <row r="186" spans="1:66" ht="15" customHeight="1" x14ac:dyDescent="0.25">
      <c r="A186" s="110">
        <v>46314.404618055552</v>
      </c>
      <c r="B186" s="61">
        <v>1</v>
      </c>
      <c r="C186" s="61" t="s">
        <v>314</v>
      </c>
      <c r="D186" s="61" t="s">
        <v>604</v>
      </c>
      <c r="E186" s="61" t="s">
        <v>2158</v>
      </c>
      <c r="F186" s="61" t="s">
        <v>173</v>
      </c>
      <c r="G186" s="114">
        <v>-8.9046183674607905E-4</v>
      </c>
      <c r="H186" s="61">
        <v>-11.486141114979082</v>
      </c>
      <c r="I186" s="111" t="s">
        <v>325</v>
      </c>
      <c r="L186" s="110">
        <v>46314.404618055552</v>
      </c>
      <c r="M186" s="61" t="s">
        <v>2158</v>
      </c>
      <c r="N186" s="61" t="s">
        <v>173</v>
      </c>
      <c r="O186" s="61">
        <v>0.22500000000000001</v>
      </c>
      <c r="P186" s="61">
        <v>-0.125</v>
      </c>
      <c r="Q186" s="61">
        <v>2.5000000000000001E-3</v>
      </c>
      <c r="R186" s="61" t="s">
        <v>557</v>
      </c>
      <c r="S186" s="61">
        <v>0.05</v>
      </c>
      <c r="T186" s="61">
        <v>0.05</v>
      </c>
      <c r="U186" s="61"/>
      <c r="V186" s="61">
        <v>0</v>
      </c>
      <c r="W186" s="61">
        <v>5.2083333333333336E-7</v>
      </c>
      <c r="X186" s="61">
        <v>5.2083333333333336E-7</v>
      </c>
      <c r="Y186" s="61">
        <v>0</v>
      </c>
      <c r="Z186" s="111" t="s">
        <v>2129</v>
      </c>
      <c r="AV186" s="110">
        <v>46314.404618055552</v>
      </c>
      <c r="AW186" s="61" t="s">
        <v>2278</v>
      </c>
      <c r="AX186" s="61" t="s">
        <v>2337</v>
      </c>
      <c r="AY186" s="61">
        <v>0</v>
      </c>
      <c r="AZ186" s="61" t="s">
        <v>2327</v>
      </c>
      <c r="BA186" s="111" t="s">
        <v>2338</v>
      </c>
    </row>
    <row r="187" spans="1:66" ht="15" customHeight="1" x14ac:dyDescent="0.25">
      <c r="A187" s="110">
        <v>46314.404618055552</v>
      </c>
      <c r="B187" s="61">
        <v>1</v>
      </c>
      <c r="C187" s="61" t="s">
        <v>314</v>
      </c>
      <c r="D187" s="61" t="s">
        <v>604</v>
      </c>
      <c r="E187" s="61" t="s">
        <v>2159</v>
      </c>
      <c r="F187" s="61" t="s">
        <v>173</v>
      </c>
      <c r="G187" s="114">
        <v>-1.8030054250923091E-3</v>
      </c>
      <c r="H187" s="61">
        <v>-14.787353557560149</v>
      </c>
      <c r="I187" s="111" t="s">
        <v>325</v>
      </c>
      <c r="L187" s="110">
        <v>46314.404618055552</v>
      </c>
      <c r="M187" s="61" t="s">
        <v>2159</v>
      </c>
      <c r="N187" s="61" t="s">
        <v>173</v>
      </c>
      <c r="O187" s="61">
        <v>-0.22500000000000001</v>
      </c>
      <c r="P187" s="61">
        <v>-7.4999999999999997E-2</v>
      </c>
      <c r="Q187" s="61">
        <v>2.5000000000000001E-3</v>
      </c>
      <c r="R187" s="61" t="s">
        <v>557</v>
      </c>
      <c r="S187" s="61">
        <v>0.05</v>
      </c>
      <c r="T187" s="61">
        <v>0.05</v>
      </c>
      <c r="U187" s="61"/>
      <c r="V187" s="61">
        <v>0</v>
      </c>
      <c r="W187" s="61">
        <v>5.2083333333333336E-7</v>
      </c>
      <c r="X187" s="61">
        <v>5.2083333333333336E-7</v>
      </c>
      <c r="Y187" s="61">
        <v>0</v>
      </c>
      <c r="Z187" s="111" t="s">
        <v>2129</v>
      </c>
      <c r="AV187" s="110">
        <v>46314.404618055552</v>
      </c>
      <c r="AW187" s="61" t="s">
        <v>2278</v>
      </c>
      <c r="AX187" s="61" t="s">
        <v>2339</v>
      </c>
      <c r="AY187" s="61">
        <v>0.15545631755148034</v>
      </c>
      <c r="AZ187" s="61" t="s">
        <v>295</v>
      </c>
      <c r="BA187" s="111" t="s">
        <v>2340</v>
      </c>
    </row>
    <row r="188" spans="1:66" ht="15" customHeight="1" x14ac:dyDescent="0.25">
      <c r="A188" s="110">
        <v>46314.404618055552</v>
      </c>
      <c r="B188" s="61">
        <v>1</v>
      </c>
      <c r="C188" s="61" t="s">
        <v>314</v>
      </c>
      <c r="D188" s="61" t="s">
        <v>604</v>
      </c>
      <c r="E188" s="61" t="s">
        <v>2160</v>
      </c>
      <c r="F188" s="61" t="s">
        <v>173</v>
      </c>
      <c r="G188" s="114">
        <v>-1.6387600421313123E-3</v>
      </c>
      <c r="H188" s="61">
        <v>-14.193180403760492</v>
      </c>
      <c r="I188" s="111" t="s">
        <v>325</v>
      </c>
      <c r="L188" s="110">
        <v>46314.404618055552</v>
      </c>
      <c r="M188" s="61" t="s">
        <v>2160</v>
      </c>
      <c r="N188" s="61" t="s">
        <v>173</v>
      </c>
      <c r="O188" s="61">
        <v>-0.17499999999999999</v>
      </c>
      <c r="P188" s="61">
        <v>-7.4999999999999997E-2</v>
      </c>
      <c r="Q188" s="61">
        <v>2.5000000000000001E-3</v>
      </c>
      <c r="R188" s="61" t="s">
        <v>557</v>
      </c>
      <c r="S188" s="61">
        <v>0.05</v>
      </c>
      <c r="T188" s="61">
        <v>0.05</v>
      </c>
      <c r="U188" s="61"/>
      <c r="V188" s="61">
        <v>0</v>
      </c>
      <c r="W188" s="61">
        <v>5.2083333333333336E-7</v>
      </c>
      <c r="X188" s="61">
        <v>5.2083333333333336E-7</v>
      </c>
      <c r="Y188" s="61">
        <v>0</v>
      </c>
      <c r="Z188" s="111" t="s">
        <v>2129</v>
      </c>
      <c r="AV188" s="110">
        <v>46314.404618055552</v>
      </c>
      <c r="AW188" s="61" t="s">
        <v>2278</v>
      </c>
      <c r="AX188" s="61" t="s">
        <v>2341</v>
      </c>
      <c r="AY188" s="61">
        <v>0.15545631755148026</v>
      </c>
      <c r="AZ188" s="61" t="s">
        <v>295</v>
      </c>
      <c r="BA188" s="111" t="s">
        <v>2342</v>
      </c>
    </row>
    <row r="189" spans="1:66" ht="15" customHeight="1" x14ac:dyDescent="0.25">
      <c r="A189" s="110">
        <v>46314.404618055552</v>
      </c>
      <c r="B189" s="61">
        <v>1</v>
      </c>
      <c r="C189" s="61" t="s">
        <v>314</v>
      </c>
      <c r="D189" s="61" t="s">
        <v>604</v>
      </c>
      <c r="E189" s="61" t="s">
        <v>2161</v>
      </c>
      <c r="F189" s="61" t="s">
        <v>173</v>
      </c>
      <c r="G189" s="114">
        <v>-1.4745146591703155E-3</v>
      </c>
      <c r="H189" s="61">
        <v>-13.599007249960835</v>
      </c>
      <c r="I189" s="111" t="s">
        <v>325</v>
      </c>
      <c r="L189" s="110">
        <v>46314.404618055552</v>
      </c>
      <c r="M189" s="61" t="s">
        <v>2161</v>
      </c>
      <c r="N189" s="61" t="s">
        <v>173</v>
      </c>
      <c r="O189" s="61">
        <v>-0.125</v>
      </c>
      <c r="P189" s="61">
        <v>-7.4999999999999997E-2</v>
      </c>
      <c r="Q189" s="61">
        <v>2.5000000000000001E-3</v>
      </c>
      <c r="R189" s="61" t="s">
        <v>557</v>
      </c>
      <c r="S189" s="61">
        <v>0.05</v>
      </c>
      <c r="T189" s="61">
        <v>0.05</v>
      </c>
      <c r="U189" s="61"/>
      <c r="V189" s="61">
        <v>0</v>
      </c>
      <c r="W189" s="61">
        <v>5.2083333333333336E-7</v>
      </c>
      <c r="X189" s="61">
        <v>5.2083333333333336E-7</v>
      </c>
      <c r="Y189" s="61">
        <v>0</v>
      </c>
      <c r="Z189" s="111" t="s">
        <v>2129</v>
      </c>
      <c r="AV189" s="110">
        <v>46314.404618055552</v>
      </c>
      <c r="AW189" s="61" t="s">
        <v>2278</v>
      </c>
      <c r="AX189" s="61" t="s">
        <v>2343</v>
      </c>
      <c r="AY189" s="61">
        <v>0</v>
      </c>
      <c r="AZ189" s="61" t="s">
        <v>2344</v>
      </c>
      <c r="BA189" s="111" t="s">
        <v>2345</v>
      </c>
    </row>
    <row r="190" spans="1:66" ht="15" customHeight="1" x14ac:dyDescent="0.25">
      <c r="A190" s="110">
        <v>46314.404618055552</v>
      </c>
      <c r="B190" s="61">
        <v>1</v>
      </c>
      <c r="C190" s="61" t="s">
        <v>314</v>
      </c>
      <c r="D190" s="61" t="s">
        <v>604</v>
      </c>
      <c r="E190" s="61" t="s">
        <v>2162</v>
      </c>
      <c r="F190" s="61" t="s">
        <v>173</v>
      </c>
      <c r="G190" s="114">
        <v>-6.5328774436533088E-4</v>
      </c>
      <c r="H190" s="61">
        <v>-10.628141480962551</v>
      </c>
      <c r="I190" s="111" t="s">
        <v>325</v>
      </c>
      <c r="L190" s="110">
        <v>46314.404618055552</v>
      </c>
      <c r="M190" s="61" t="s">
        <v>2162</v>
      </c>
      <c r="N190" s="61" t="s">
        <v>173</v>
      </c>
      <c r="O190" s="61">
        <v>0.125</v>
      </c>
      <c r="P190" s="61">
        <v>-7.4999999999999997E-2</v>
      </c>
      <c r="Q190" s="61">
        <v>2.5000000000000001E-3</v>
      </c>
      <c r="R190" s="61" t="s">
        <v>557</v>
      </c>
      <c r="S190" s="61">
        <v>0.05</v>
      </c>
      <c r="T190" s="61">
        <v>0.05</v>
      </c>
      <c r="U190" s="61"/>
      <c r="V190" s="61">
        <v>0</v>
      </c>
      <c r="W190" s="61">
        <v>5.2083333333333336E-7</v>
      </c>
      <c r="X190" s="61">
        <v>5.2083333333333336E-7</v>
      </c>
      <c r="Y190" s="61">
        <v>0</v>
      </c>
      <c r="Z190" s="111" t="s">
        <v>2129</v>
      </c>
      <c r="AV190" s="110">
        <v>46314.404618055552</v>
      </c>
      <c r="AW190" s="61" t="s">
        <v>2278</v>
      </c>
      <c r="AX190" s="61" t="s">
        <v>2346</v>
      </c>
      <c r="AY190" s="61">
        <v>5.0750000000000057E-3</v>
      </c>
      <c r="AZ190" s="61" t="s">
        <v>2327</v>
      </c>
      <c r="BA190" s="111" t="s">
        <v>2347</v>
      </c>
    </row>
    <row r="191" spans="1:66" ht="15" customHeight="1" x14ac:dyDescent="0.25">
      <c r="A191" s="110">
        <v>46314.404618055552</v>
      </c>
      <c r="B191" s="61">
        <v>1</v>
      </c>
      <c r="C191" s="61" t="s">
        <v>314</v>
      </c>
      <c r="D191" s="61" t="s">
        <v>604</v>
      </c>
      <c r="E191" s="61" t="s">
        <v>2163</v>
      </c>
      <c r="F191" s="61" t="s">
        <v>173</v>
      </c>
      <c r="G191" s="114">
        <v>-4.8904236140433395E-4</v>
      </c>
      <c r="H191" s="61">
        <v>-10.033968327162894</v>
      </c>
      <c r="I191" s="111" t="s">
        <v>325</v>
      </c>
      <c r="L191" s="110">
        <v>46314.404618055552</v>
      </c>
      <c r="M191" s="61" t="s">
        <v>2163</v>
      </c>
      <c r="N191" s="61" t="s">
        <v>173</v>
      </c>
      <c r="O191" s="61">
        <v>0.17499999999999999</v>
      </c>
      <c r="P191" s="61">
        <v>-7.4999999999999997E-2</v>
      </c>
      <c r="Q191" s="61">
        <v>2.5000000000000001E-3</v>
      </c>
      <c r="R191" s="61" t="s">
        <v>557</v>
      </c>
      <c r="S191" s="61">
        <v>0.05</v>
      </c>
      <c r="T191" s="61">
        <v>0.05</v>
      </c>
      <c r="U191" s="61"/>
      <c r="V191" s="61">
        <v>0</v>
      </c>
      <c r="W191" s="61">
        <v>5.2083333333333336E-7</v>
      </c>
      <c r="X191" s="61">
        <v>5.2083333333333336E-7</v>
      </c>
      <c r="Y191" s="61">
        <v>0</v>
      </c>
      <c r="Z191" s="111" t="s">
        <v>2129</v>
      </c>
      <c r="AV191" s="110">
        <v>46314.404618055552</v>
      </c>
      <c r="AW191" s="61" t="s">
        <v>2278</v>
      </c>
      <c r="AX191" s="61" t="s">
        <v>2348</v>
      </c>
      <c r="AY191" s="61">
        <v>5.0749999999999997E-3</v>
      </c>
      <c r="AZ191" s="61" t="s">
        <v>2327</v>
      </c>
      <c r="BA191" s="111" t="s">
        <v>2349</v>
      </c>
    </row>
    <row r="192" spans="1:66" ht="15" customHeight="1" x14ac:dyDescent="0.25">
      <c r="A192" s="110">
        <v>46314.404618055552</v>
      </c>
      <c r="B192" s="61">
        <v>1</v>
      </c>
      <c r="C192" s="61" t="s">
        <v>314</v>
      </c>
      <c r="D192" s="61" t="s">
        <v>604</v>
      </c>
      <c r="E192" s="61" t="s">
        <v>2164</v>
      </c>
      <c r="F192" s="61" t="s">
        <v>173</v>
      </c>
      <c r="G192" s="114">
        <v>-3.2479697844333707E-4</v>
      </c>
      <c r="H192" s="61">
        <v>-9.4397951733632368</v>
      </c>
      <c r="I192" s="111" t="s">
        <v>325</v>
      </c>
      <c r="L192" s="110">
        <v>46314.404618055552</v>
      </c>
      <c r="M192" s="61" t="s">
        <v>2164</v>
      </c>
      <c r="N192" s="61" t="s">
        <v>173</v>
      </c>
      <c r="O192" s="61">
        <v>0.22500000000000001</v>
      </c>
      <c r="P192" s="61">
        <v>-7.4999999999999997E-2</v>
      </c>
      <c r="Q192" s="61">
        <v>2.5000000000000001E-3</v>
      </c>
      <c r="R192" s="61" t="s">
        <v>557</v>
      </c>
      <c r="S192" s="61">
        <v>0.05</v>
      </c>
      <c r="T192" s="61">
        <v>0.05</v>
      </c>
      <c r="U192" s="61"/>
      <c r="V192" s="61">
        <v>0</v>
      </c>
      <c r="W192" s="61">
        <v>5.2083333333333336E-7</v>
      </c>
      <c r="X192" s="61">
        <v>5.2083333333333336E-7</v>
      </c>
      <c r="Y192" s="61">
        <v>0</v>
      </c>
      <c r="Z192" s="111" t="s">
        <v>2129</v>
      </c>
      <c r="AV192" s="110">
        <v>46314.404618055552</v>
      </c>
      <c r="AW192" s="61" t="s">
        <v>2278</v>
      </c>
      <c r="AX192" s="61" t="s">
        <v>2350</v>
      </c>
      <c r="AY192" s="61">
        <v>0.15545631755148034</v>
      </c>
      <c r="AZ192" s="61" t="s">
        <v>295</v>
      </c>
      <c r="BA192" s="111" t="s">
        <v>2351</v>
      </c>
    </row>
    <row r="193" spans="1:53" ht="15" customHeight="1" x14ac:dyDescent="0.25">
      <c r="A193" s="110">
        <v>46314.404618055552</v>
      </c>
      <c r="B193" s="61">
        <v>1</v>
      </c>
      <c r="C193" s="61" t="s">
        <v>314</v>
      </c>
      <c r="D193" s="61" t="s">
        <v>604</v>
      </c>
      <c r="E193" s="61" t="s">
        <v>2165</v>
      </c>
      <c r="F193" s="61" t="s">
        <v>173</v>
      </c>
      <c r="G193" s="114">
        <v>-1.2373405667895671E-3</v>
      </c>
      <c r="H193" s="61">
        <v>-12.741007615944303</v>
      </c>
      <c r="I193" s="111" t="s">
        <v>325</v>
      </c>
      <c r="L193" s="110">
        <v>46314.404618055552</v>
      </c>
      <c r="M193" s="61" t="s">
        <v>2165</v>
      </c>
      <c r="N193" s="61" t="s">
        <v>173</v>
      </c>
      <c r="O193" s="61">
        <v>-0.22500000000000001</v>
      </c>
      <c r="P193" s="61">
        <v>-2.5000000000000001E-2</v>
      </c>
      <c r="Q193" s="61">
        <v>2.5000000000000001E-3</v>
      </c>
      <c r="R193" s="61" t="s">
        <v>557</v>
      </c>
      <c r="S193" s="61">
        <v>0.05</v>
      </c>
      <c r="T193" s="61">
        <v>0.05</v>
      </c>
      <c r="U193" s="61"/>
      <c r="V193" s="61">
        <v>0</v>
      </c>
      <c r="W193" s="61">
        <v>5.2083333333333336E-7</v>
      </c>
      <c r="X193" s="61">
        <v>5.2083333333333336E-7</v>
      </c>
      <c r="Y193" s="61">
        <v>0</v>
      </c>
      <c r="Z193" s="111" t="s">
        <v>2129</v>
      </c>
      <c r="AV193" s="110">
        <v>46314.404618055552</v>
      </c>
      <c r="AW193" s="61" t="s">
        <v>2278</v>
      </c>
      <c r="AX193" s="61" t="s">
        <v>2352</v>
      </c>
      <c r="AY193" s="61">
        <v>0.15545631755148026</v>
      </c>
      <c r="AZ193" s="61" t="s">
        <v>295</v>
      </c>
      <c r="BA193" s="111" t="s">
        <v>2353</v>
      </c>
    </row>
    <row r="194" spans="1:53" ht="15" customHeight="1" x14ac:dyDescent="0.25">
      <c r="A194" s="110">
        <v>46314.404618055552</v>
      </c>
      <c r="B194" s="61">
        <v>1</v>
      </c>
      <c r="C194" s="61" t="s">
        <v>314</v>
      </c>
      <c r="D194" s="61" t="s">
        <v>604</v>
      </c>
      <c r="E194" s="61" t="s">
        <v>2166</v>
      </c>
      <c r="F194" s="61" t="s">
        <v>173</v>
      </c>
      <c r="G194" s="114">
        <v>-1.0730951838285702E-3</v>
      </c>
      <c r="H194" s="61">
        <v>-12.146834462144646</v>
      </c>
      <c r="I194" s="111" t="s">
        <v>325</v>
      </c>
      <c r="L194" s="110">
        <v>46314.404618055552</v>
      </c>
      <c r="M194" s="61" t="s">
        <v>2166</v>
      </c>
      <c r="N194" s="61" t="s">
        <v>173</v>
      </c>
      <c r="O194" s="61">
        <v>-0.17499999999999999</v>
      </c>
      <c r="P194" s="61">
        <v>-2.5000000000000001E-2</v>
      </c>
      <c r="Q194" s="61">
        <v>2.5000000000000001E-3</v>
      </c>
      <c r="R194" s="61" t="s">
        <v>557</v>
      </c>
      <c r="S194" s="61">
        <v>0.05</v>
      </c>
      <c r="T194" s="61">
        <v>0.05</v>
      </c>
      <c r="U194" s="61"/>
      <c r="V194" s="61">
        <v>0</v>
      </c>
      <c r="W194" s="61">
        <v>5.2083333333333336E-7</v>
      </c>
      <c r="X194" s="61">
        <v>5.2083333333333336E-7</v>
      </c>
      <c r="Y194" s="61">
        <v>0</v>
      </c>
      <c r="Z194" s="111" t="s">
        <v>2129</v>
      </c>
      <c r="AV194" s="110">
        <v>46314.404618055552</v>
      </c>
      <c r="AW194" s="61" t="s">
        <v>2278</v>
      </c>
      <c r="AX194" s="61" t="s">
        <v>2354</v>
      </c>
      <c r="AY194" s="61">
        <v>9.6666666666666651E-2</v>
      </c>
      <c r="AZ194" s="61" t="s">
        <v>295</v>
      </c>
      <c r="BA194" s="111" t="s">
        <v>2355</v>
      </c>
    </row>
    <row r="195" spans="1:53" ht="15" customHeight="1" x14ac:dyDescent="0.25">
      <c r="A195" s="110">
        <v>46314.404618055552</v>
      </c>
      <c r="B195" s="61">
        <v>1</v>
      </c>
      <c r="C195" s="61" t="s">
        <v>314</v>
      </c>
      <c r="D195" s="61" t="s">
        <v>604</v>
      </c>
      <c r="E195" s="61" t="s">
        <v>2167</v>
      </c>
      <c r="F195" s="61" t="s">
        <v>173</v>
      </c>
      <c r="G195" s="114">
        <v>-9.0884980086757342E-4</v>
      </c>
      <c r="H195" s="61">
        <v>-11.552661308344991</v>
      </c>
      <c r="I195" s="111" t="s">
        <v>325</v>
      </c>
      <c r="L195" s="110">
        <v>46314.404618055552</v>
      </c>
      <c r="M195" s="61" t="s">
        <v>2167</v>
      </c>
      <c r="N195" s="61" t="s">
        <v>173</v>
      </c>
      <c r="O195" s="61">
        <v>-0.125</v>
      </c>
      <c r="P195" s="61">
        <v>-2.5000000000000001E-2</v>
      </c>
      <c r="Q195" s="61">
        <v>2.5000000000000001E-3</v>
      </c>
      <c r="R195" s="61" t="s">
        <v>557</v>
      </c>
      <c r="S195" s="61">
        <v>0.05</v>
      </c>
      <c r="T195" s="61">
        <v>0.05</v>
      </c>
      <c r="U195" s="61"/>
      <c r="V195" s="61">
        <v>0</v>
      </c>
      <c r="W195" s="61">
        <v>5.2083333333333336E-7</v>
      </c>
      <c r="X195" s="61">
        <v>5.2083333333333336E-7</v>
      </c>
      <c r="Y195" s="61">
        <v>0</v>
      </c>
      <c r="Z195" s="111" t="s">
        <v>2129</v>
      </c>
      <c r="AV195" s="110">
        <v>46314.404618055552</v>
      </c>
      <c r="AW195" s="61" t="s">
        <v>2278</v>
      </c>
      <c r="AX195" s="61" t="s">
        <v>2356</v>
      </c>
      <c r="AY195" s="61">
        <v>9.6666666666666651E-2</v>
      </c>
      <c r="AZ195" s="61" t="s">
        <v>295</v>
      </c>
      <c r="BA195" s="111" t="s">
        <v>2357</v>
      </c>
    </row>
    <row r="196" spans="1:53" ht="15" customHeight="1" x14ac:dyDescent="0.25">
      <c r="A196" s="110">
        <v>46314.404618055552</v>
      </c>
      <c r="B196" s="61">
        <v>1</v>
      </c>
      <c r="C196" s="61" t="s">
        <v>314</v>
      </c>
      <c r="D196" s="61" t="s">
        <v>604</v>
      </c>
      <c r="E196" s="61" t="s">
        <v>2168</v>
      </c>
      <c r="F196" s="61" t="s">
        <v>173</v>
      </c>
      <c r="G196" s="114">
        <v>-8.7622886062588856E-5</v>
      </c>
      <c r="H196" s="61">
        <v>-2.8477437970341382</v>
      </c>
      <c r="I196" s="111" t="s">
        <v>325</v>
      </c>
      <c r="L196" s="110">
        <v>46314.404618055552</v>
      </c>
      <c r="M196" s="61" t="s">
        <v>2168</v>
      </c>
      <c r="N196" s="61" t="s">
        <v>173</v>
      </c>
      <c r="O196" s="61">
        <v>0.125</v>
      </c>
      <c r="P196" s="61">
        <v>-2.5000000000000001E-2</v>
      </c>
      <c r="Q196" s="61">
        <v>2.5000000000000001E-3</v>
      </c>
      <c r="R196" s="61" t="s">
        <v>557</v>
      </c>
      <c r="S196" s="61">
        <v>0.05</v>
      </c>
      <c r="T196" s="61">
        <v>0.05</v>
      </c>
      <c r="U196" s="61"/>
      <c r="V196" s="61">
        <v>0</v>
      </c>
      <c r="W196" s="61">
        <v>5.2083333333333336E-7</v>
      </c>
      <c r="X196" s="61">
        <v>5.2083333333333336E-7</v>
      </c>
      <c r="Y196" s="61">
        <v>0</v>
      </c>
      <c r="Z196" s="111" t="s">
        <v>2129</v>
      </c>
      <c r="AV196" s="110">
        <v>46314.404618055552</v>
      </c>
      <c r="AW196" s="61" t="s">
        <v>2278</v>
      </c>
      <c r="AX196" s="61" t="s">
        <v>2358</v>
      </c>
      <c r="AY196" s="61">
        <v>9.6666666666666776E-2</v>
      </c>
      <c r="AZ196" s="61" t="s">
        <v>295</v>
      </c>
      <c r="BA196" s="111" t="s">
        <v>2359</v>
      </c>
    </row>
    <row r="197" spans="1:53" ht="15" customHeight="1" x14ac:dyDescent="0.25">
      <c r="A197" s="110">
        <v>46314.404618055552</v>
      </c>
      <c r="B197" s="61">
        <v>1</v>
      </c>
      <c r="C197" s="61" t="s">
        <v>314</v>
      </c>
      <c r="D197" s="61" t="s">
        <v>604</v>
      </c>
      <c r="E197" s="61" t="s">
        <v>2169</v>
      </c>
      <c r="F197" s="61" t="s">
        <v>173</v>
      </c>
      <c r="G197" s="114">
        <v>7.6622496898408053E-5</v>
      </c>
      <c r="H197" s="61">
        <v>0</v>
      </c>
      <c r="I197" s="111" t="s">
        <v>2273</v>
      </c>
      <c r="L197" s="110">
        <v>46314.404618055552</v>
      </c>
      <c r="M197" s="61" t="s">
        <v>2169</v>
      </c>
      <c r="N197" s="61" t="s">
        <v>173</v>
      </c>
      <c r="O197" s="61">
        <v>0.17499999999999999</v>
      </c>
      <c r="P197" s="61">
        <v>-2.5000000000000001E-2</v>
      </c>
      <c r="Q197" s="61">
        <v>2.5000000000000001E-3</v>
      </c>
      <c r="R197" s="61" t="s">
        <v>557</v>
      </c>
      <c r="S197" s="61">
        <v>0.05</v>
      </c>
      <c r="T197" s="61">
        <v>0.05</v>
      </c>
      <c r="U197" s="61"/>
      <c r="V197" s="61">
        <v>0</v>
      </c>
      <c r="W197" s="61">
        <v>5.2083333333333336E-7</v>
      </c>
      <c r="X197" s="61">
        <v>5.2083333333333336E-7</v>
      </c>
      <c r="Y197" s="61">
        <v>0</v>
      </c>
      <c r="Z197" s="111" t="s">
        <v>2129</v>
      </c>
      <c r="AV197" s="110">
        <v>46314.404618055552</v>
      </c>
      <c r="AW197" s="61" t="s">
        <v>2278</v>
      </c>
      <c r="AX197" s="61" t="s">
        <v>2360</v>
      </c>
      <c r="AY197" s="61">
        <v>9.6666666666666776E-2</v>
      </c>
      <c r="AZ197" s="61" t="s">
        <v>295</v>
      </c>
      <c r="BA197" s="111" t="s">
        <v>2361</v>
      </c>
    </row>
    <row r="198" spans="1:53" ht="15" customHeight="1" x14ac:dyDescent="0.25">
      <c r="A198" s="110">
        <v>46314.404618055552</v>
      </c>
      <c r="B198" s="61">
        <v>1</v>
      </c>
      <c r="C198" s="61" t="s">
        <v>314</v>
      </c>
      <c r="D198" s="61" t="s">
        <v>604</v>
      </c>
      <c r="E198" s="61" t="s">
        <v>2170</v>
      </c>
      <c r="F198" s="61" t="s">
        <v>173</v>
      </c>
      <c r="G198" s="114">
        <v>2.4086787985940495E-4</v>
      </c>
      <c r="H198" s="61">
        <v>0</v>
      </c>
      <c r="I198" s="111" t="s">
        <v>2273</v>
      </c>
      <c r="L198" s="110">
        <v>46314.404618055552</v>
      </c>
      <c r="M198" s="61" t="s">
        <v>2170</v>
      </c>
      <c r="N198" s="61" t="s">
        <v>173</v>
      </c>
      <c r="O198" s="61">
        <v>0.22500000000000001</v>
      </c>
      <c r="P198" s="61">
        <v>-2.5000000000000001E-2</v>
      </c>
      <c r="Q198" s="61">
        <v>2.5000000000000001E-3</v>
      </c>
      <c r="R198" s="61" t="s">
        <v>557</v>
      </c>
      <c r="S198" s="61">
        <v>0.05</v>
      </c>
      <c r="T198" s="61">
        <v>0.05</v>
      </c>
      <c r="U198" s="61"/>
      <c r="V198" s="61">
        <v>0</v>
      </c>
      <c r="W198" s="61">
        <v>5.2083333333333336E-7</v>
      </c>
      <c r="X198" s="61">
        <v>5.2083333333333336E-7</v>
      </c>
      <c r="Y198" s="61">
        <v>0</v>
      </c>
      <c r="Z198" s="111" t="s">
        <v>2129</v>
      </c>
      <c r="AV198" s="110">
        <v>46314.404618055552</v>
      </c>
      <c r="AW198" s="61" t="s">
        <v>2278</v>
      </c>
      <c r="AX198" s="61" t="s">
        <v>2362</v>
      </c>
      <c r="AY198" s="61">
        <v>9.6666666666666651E-2</v>
      </c>
      <c r="AZ198" s="61" t="s">
        <v>295</v>
      </c>
      <c r="BA198" s="111" t="s">
        <v>2363</v>
      </c>
    </row>
    <row r="199" spans="1:53" ht="15" customHeight="1" x14ac:dyDescent="0.25">
      <c r="A199" s="110">
        <v>46314.404618055552</v>
      </c>
      <c r="B199" s="61">
        <v>1</v>
      </c>
      <c r="C199" s="61" t="s">
        <v>314</v>
      </c>
      <c r="D199" s="61" t="s">
        <v>604</v>
      </c>
      <c r="E199" s="61" t="s">
        <v>2171</v>
      </c>
      <c r="F199" s="61" t="s">
        <v>173</v>
      </c>
      <c r="G199" s="114">
        <v>-6.7167570848682514E-4</v>
      </c>
      <c r="H199" s="61">
        <v>-10.69466167432846</v>
      </c>
      <c r="I199" s="111" t="s">
        <v>325</v>
      </c>
      <c r="L199" s="110">
        <v>46314.404618055552</v>
      </c>
      <c r="M199" s="61" t="s">
        <v>2171</v>
      </c>
      <c r="N199" s="61" t="s">
        <v>173</v>
      </c>
      <c r="O199" s="61">
        <v>-0.22500000000000001</v>
      </c>
      <c r="P199" s="61">
        <v>2.5000000000000001E-2</v>
      </c>
      <c r="Q199" s="61">
        <v>2.5000000000000001E-3</v>
      </c>
      <c r="R199" s="61" t="s">
        <v>557</v>
      </c>
      <c r="S199" s="61">
        <v>0.05</v>
      </c>
      <c r="T199" s="61">
        <v>0.05</v>
      </c>
      <c r="U199" s="61"/>
      <c r="V199" s="61">
        <v>0</v>
      </c>
      <c r="W199" s="61">
        <v>5.2083333333333336E-7</v>
      </c>
      <c r="X199" s="61">
        <v>5.2083333333333336E-7</v>
      </c>
      <c r="Y199" s="61">
        <v>0</v>
      </c>
      <c r="Z199" s="111" t="s">
        <v>2129</v>
      </c>
      <c r="AV199" s="110">
        <v>46314.404618055552</v>
      </c>
      <c r="AW199" s="61" t="s">
        <v>2278</v>
      </c>
      <c r="AX199" s="61" t="s">
        <v>2364</v>
      </c>
      <c r="AY199" s="61">
        <v>9.6666666666666651E-2</v>
      </c>
      <c r="AZ199" s="61" t="s">
        <v>295</v>
      </c>
      <c r="BA199" s="111" t="s">
        <v>2365</v>
      </c>
    </row>
    <row r="200" spans="1:53" ht="15" customHeight="1" x14ac:dyDescent="0.25">
      <c r="A200" s="110">
        <v>46314.404618055552</v>
      </c>
      <c r="B200" s="61">
        <v>1</v>
      </c>
      <c r="C200" s="61" t="s">
        <v>314</v>
      </c>
      <c r="D200" s="61" t="s">
        <v>604</v>
      </c>
      <c r="E200" s="61" t="s">
        <v>2172</v>
      </c>
      <c r="F200" s="61" t="s">
        <v>173</v>
      </c>
      <c r="G200" s="114">
        <v>-5.0743032552582831E-4</v>
      </c>
      <c r="H200" s="61">
        <v>-10.100488520528803</v>
      </c>
      <c r="I200" s="111" t="s">
        <v>325</v>
      </c>
      <c r="L200" s="110">
        <v>46314.404618055552</v>
      </c>
      <c r="M200" s="61" t="s">
        <v>2172</v>
      </c>
      <c r="N200" s="61" t="s">
        <v>173</v>
      </c>
      <c r="O200" s="61">
        <v>-0.17499999999999999</v>
      </c>
      <c r="P200" s="61">
        <v>2.5000000000000001E-2</v>
      </c>
      <c r="Q200" s="61">
        <v>2.5000000000000001E-3</v>
      </c>
      <c r="R200" s="61" t="s">
        <v>557</v>
      </c>
      <c r="S200" s="61">
        <v>0.05</v>
      </c>
      <c r="T200" s="61">
        <v>0.05</v>
      </c>
      <c r="U200" s="61"/>
      <c r="V200" s="61">
        <v>0</v>
      </c>
      <c r="W200" s="61">
        <v>5.2083333333333336E-7</v>
      </c>
      <c r="X200" s="61">
        <v>5.2083333333333336E-7</v>
      </c>
      <c r="Y200" s="61">
        <v>0</v>
      </c>
      <c r="Z200" s="111" t="s">
        <v>2129</v>
      </c>
      <c r="AV200" s="110">
        <v>46314.404618055552</v>
      </c>
      <c r="AW200" s="61" t="s">
        <v>2278</v>
      </c>
      <c r="AX200" s="61" t="s">
        <v>2366</v>
      </c>
      <c r="AY200" s="61">
        <v>9.6666666666666776E-2</v>
      </c>
      <c r="AZ200" s="61" t="s">
        <v>295</v>
      </c>
      <c r="BA200" s="111" t="s">
        <v>2367</v>
      </c>
    </row>
    <row r="201" spans="1:53" ht="15" customHeight="1" x14ac:dyDescent="0.25">
      <c r="A201" s="110">
        <v>46314.404618055552</v>
      </c>
      <c r="B201" s="61">
        <v>1</v>
      </c>
      <c r="C201" s="61" t="s">
        <v>314</v>
      </c>
      <c r="D201" s="61" t="s">
        <v>604</v>
      </c>
      <c r="E201" s="61" t="s">
        <v>2173</v>
      </c>
      <c r="F201" s="61" t="s">
        <v>173</v>
      </c>
      <c r="G201" s="114">
        <v>-3.4318494256483137E-4</v>
      </c>
      <c r="H201" s="61">
        <v>-9.5063153667291456</v>
      </c>
      <c r="I201" s="111" t="s">
        <v>325</v>
      </c>
      <c r="L201" s="110">
        <v>46314.404618055552</v>
      </c>
      <c r="M201" s="61" t="s">
        <v>2173</v>
      </c>
      <c r="N201" s="61" t="s">
        <v>173</v>
      </c>
      <c r="O201" s="61">
        <v>-0.125</v>
      </c>
      <c r="P201" s="61">
        <v>2.5000000000000001E-2</v>
      </c>
      <c r="Q201" s="61">
        <v>2.5000000000000001E-3</v>
      </c>
      <c r="R201" s="61" t="s">
        <v>557</v>
      </c>
      <c r="S201" s="61">
        <v>0.05</v>
      </c>
      <c r="T201" s="61">
        <v>0.05</v>
      </c>
      <c r="U201" s="61"/>
      <c r="V201" s="61">
        <v>0</v>
      </c>
      <c r="W201" s="61">
        <v>5.2083333333333336E-7</v>
      </c>
      <c r="X201" s="61">
        <v>5.2083333333333336E-7</v>
      </c>
      <c r="Y201" s="61">
        <v>0</v>
      </c>
      <c r="Z201" s="111" t="s">
        <v>2129</v>
      </c>
      <c r="AV201" s="110">
        <v>46314.404618055552</v>
      </c>
      <c r="AW201" s="61" t="s">
        <v>2278</v>
      </c>
      <c r="AX201" s="61" t="s">
        <v>2368</v>
      </c>
      <c r="AY201" s="61">
        <v>9.6666666666666776E-2</v>
      </c>
      <c r="AZ201" s="61" t="s">
        <v>295</v>
      </c>
      <c r="BA201" s="111" t="s">
        <v>2369</v>
      </c>
    </row>
    <row r="202" spans="1:53" ht="15" customHeight="1" x14ac:dyDescent="0.25">
      <c r="A202" s="110">
        <v>46314.404618055552</v>
      </c>
      <c r="B202" s="61">
        <v>1</v>
      </c>
      <c r="C202" s="61" t="s">
        <v>314</v>
      </c>
      <c r="D202" s="61" t="s">
        <v>604</v>
      </c>
      <c r="E202" s="61" t="s">
        <v>2174</v>
      </c>
      <c r="F202" s="61" t="s">
        <v>173</v>
      </c>
      <c r="G202" s="114">
        <v>4.7804197224015314E-4</v>
      </c>
      <c r="H202" s="61">
        <v>0</v>
      </c>
      <c r="I202" s="111" t="s">
        <v>2273</v>
      </c>
      <c r="L202" s="110">
        <v>46314.404618055552</v>
      </c>
      <c r="M202" s="61" t="s">
        <v>2174</v>
      </c>
      <c r="N202" s="61" t="s">
        <v>173</v>
      </c>
      <c r="O202" s="61">
        <v>0.125</v>
      </c>
      <c r="P202" s="61">
        <v>2.5000000000000001E-2</v>
      </c>
      <c r="Q202" s="61">
        <v>2.5000000000000001E-3</v>
      </c>
      <c r="R202" s="61" t="s">
        <v>557</v>
      </c>
      <c r="S202" s="61">
        <v>0.05</v>
      </c>
      <c r="T202" s="61">
        <v>0.05</v>
      </c>
      <c r="U202" s="61"/>
      <c r="V202" s="61">
        <v>0</v>
      </c>
      <c r="W202" s="61">
        <v>5.2083333333333336E-7</v>
      </c>
      <c r="X202" s="61">
        <v>5.2083333333333336E-7</v>
      </c>
      <c r="Y202" s="61">
        <v>0</v>
      </c>
      <c r="Z202" s="111" t="s">
        <v>2129</v>
      </c>
      <c r="AV202" s="110">
        <v>46314.404618055552</v>
      </c>
      <c r="AW202" s="61" t="s">
        <v>2278</v>
      </c>
      <c r="AX202" s="61" t="s">
        <v>2370</v>
      </c>
      <c r="AY202" s="61">
        <v>0.26802956620932383</v>
      </c>
      <c r="AZ202" s="61" t="s">
        <v>298</v>
      </c>
      <c r="BA202" s="111" t="s">
        <v>2371</v>
      </c>
    </row>
    <row r="203" spans="1:53" ht="15" customHeight="1" x14ac:dyDescent="0.25">
      <c r="A203" s="110">
        <v>46314.404618055552</v>
      </c>
      <c r="B203" s="61">
        <v>1</v>
      </c>
      <c r="C203" s="61" t="s">
        <v>314</v>
      </c>
      <c r="D203" s="61" t="s">
        <v>604</v>
      </c>
      <c r="E203" s="61" t="s">
        <v>2175</v>
      </c>
      <c r="F203" s="61" t="s">
        <v>173</v>
      </c>
      <c r="G203" s="114">
        <v>6.4228735520115003E-4</v>
      </c>
      <c r="H203" s="61">
        <v>0</v>
      </c>
      <c r="I203" s="111" t="s">
        <v>2273</v>
      </c>
      <c r="L203" s="110">
        <v>46314.404618055552</v>
      </c>
      <c r="M203" s="61" t="s">
        <v>2175</v>
      </c>
      <c r="N203" s="61" t="s">
        <v>173</v>
      </c>
      <c r="O203" s="61">
        <v>0.17499999999999999</v>
      </c>
      <c r="P203" s="61">
        <v>2.5000000000000001E-2</v>
      </c>
      <c r="Q203" s="61">
        <v>2.5000000000000001E-3</v>
      </c>
      <c r="R203" s="61" t="s">
        <v>557</v>
      </c>
      <c r="S203" s="61">
        <v>0.05</v>
      </c>
      <c r="T203" s="61">
        <v>0.05</v>
      </c>
      <c r="U203" s="61"/>
      <c r="V203" s="61">
        <v>0</v>
      </c>
      <c r="W203" s="61">
        <v>5.2083333333333336E-7</v>
      </c>
      <c r="X203" s="61">
        <v>5.2083333333333336E-7</v>
      </c>
      <c r="Y203" s="61">
        <v>0</v>
      </c>
      <c r="Z203" s="111" t="s">
        <v>2129</v>
      </c>
      <c r="AV203" s="110">
        <v>46314.404618055552</v>
      </c>
      <c r="AW203" s="61" t="s">
        <v>2278</v>
      </c>
      <c r="AX203" s="61" t="s">
        <v>2372</v>
      </c>
      <c r="AY203" s="61">
        <v>2.0258621040882177E-2</v>
      </c>
      <c r="AZ203" s="61" t="s">
        <v>295</v>
      </c>
      <c r="BA203" s="111" t="s">
        <v>2373</v>
      </c>
    </row>
    <row r="204" spans="1:53" ht="15" customHeight="1" x14ac:dyDescent="0.25">
      <c r="A204" s="110">
        <v>46314.404618055552</v>
      </c>
      <c r="B204" s="61">
        <v>1</v>
      </c>
      <c r="C204" s="61" t="s">
        <v>314</v>
      </c>
      <c r="D204" s="61" t="s">
        <v>604</v>
      </c>
      <c r="E204" s="61" t="s">
        <v>2176</v>
      </c>
      <c r="F204" s="61" t="s">
        <v>173</v>
      </c>
      <c r="G204" s="114">
        <v>8.0653273816214696E-4</v>
      </c>
      <c r="H204" s="61">
        <v>0</v>
      </c>
      <c r="I204" s="111" t="s">
        <v>2273</v>
      </c>
      <c r="L204" s="110">
        <v>46314.404618055552</v>
      </c>
      <c r="M204" s="61" t="s">
        <v>2176</v>
      </c>
      <c r="N204" s="61" t="s">
        <v>173</v>
      </c>
      <c r="O204" s="61">
        <v>0.22500000000000001</v>
      </c>
      <c r="P204" s="61">
        <v>2.5000000000000001E-2</v>
      </c>
      <c r="Q204" s="61">
        <v>2.5000000000000001E-3</v>
      </c>
      <c r="R204" s="61" t="s">
        <v>557</v>
      </c>
      <c r="S204" s="61">
        <v>0.05</v>
      </c>
      <c r="T204" s="61">
        <v>0.05</v>
      </c>
      <c r="U204" s="61"/>
      <c r="V204" s="61">
        <v>0</v>
      </c>
      <c r="W204" s="61">
        <v>5.2083333333333336E-7</v>
      </c>
      <c r="X204" s="61">
        <v>5.2083333333333336E-7</v>
      </c>
      <c r="Y204" s="61">
        <v>0</v>
      </c>
      <c r="Z204" s="111" t="s">
        <v>2129</v>
      </c>
      <c r="AV204" s="110">
        <v>46314.404618055552</v>
      </c>
      <c r="AW204" s="61" t="s">
        <v>2278</v>
      </c>
      <c r="AX204" s="61" t="s">
        <v>2374</v>
      </c>
      <c r="AY204" s="61">
        <v>1.3918136592972487E-3</v>
      </c>
      <c r="AZ204" s="61" t="s">
        <v>295</v>
      </c>
      <c r="BA204" s="111" t="s">
        <v>2375</v>
      </c>
    </row>
    <row r="205" spans="1:53" ht="15" customHeight="1" x14ac:dyDescent="0.25">
      <c r="A205" s="110">
        <v>46314.404618055552</v>
      </c>
      <c r="B205" s="61">
        <v>1</v>
      </c>
      <c r="C205" s="61" t="s">
        <v>314</v>
      </c>
      <c r="D205" s="61" t="s">
        <v>604</v>
      </c>
      <c r="E205" s="61" t="s">
        <v>2177</v>
      </c>
      <c r="F205" s="61" t="s">
        <v>173</v>
      </c>
      <c r="G205" s="114">
        <v>-1.0601085018408316E-4</v>
      </c>
      <c r="H205" s="61">
        <v>-3.4453526309827032</v>
      </c>
      <c r="I205" s="111" t="s">
        <v>325</v>
      </c>
      <c r="L205" s="110">
        <v>46314.404618055552</v>
      </c>
      <c r="M205" s="61" t="s">
        <v>2177</v>
      </c>
      <c r="N205" s="61" t="s">
        <v>173</v>
      </c>
      <c r="O205" s="61">
        <v>-0.22500000000000001</v>
      </c>
      <c r="P205" s="61">
        <v>7.4999999999999997E-2</v>
      </c>
      <c r="Q205" s="61">
        <v>2.5000000000000001E-3</v>
      </c>
      <c r="R205" s="61" t="s">
        <v>557</v>
      </c>
      <c r="S205" s="61">
        <v>0.05</v>
      </c>
      <c r="T205" s="61">
        <v>0.05</v>
      </c>
      <c r="U205" s="61"/>
      <c r="V205" s="61">
        <v>0</v>
      </c>
      <c r="W205" s="61">
        <v>5.2083333333333336E-7</v>
      </c>
      <c r="X205" s="61">
        <v>5.2083333333333336E-7</v>
      </c>
      <c r="Y205" s="61">
        <v>0</v>
      </c>
      <c r="Z205" s="111" t="s">
        <v>2129</v>
      </c>
      <c r="AV205" s="110">
        <v>46314.404618055552</v>
      </c>
      <c r="AW205" s="61" t="s">
        <v>2278</v>
      </c>
      <c r="AX205" s="61" t="s">
        <v>2376</v>
      </c>
      <c r="AY205" s="61">
        <v>6.3293028561610216E-3</v>
      </c>
      <c r="AZ205" s="61" t="s">
        <v>2327</v>
      </c>
      <c r="BA205" s="111" t="s">
        <v>2377</v>
      </c>
    </row>
    <row r="206" spans="1:53" ht="15" customHeight="1" x14ac:dyDescent="0.25">
      <c r="A206" s="110">
        <v>46314.404618055552</v>
      </c>
      <c r="B206" s="61">
        <v>1</v>
      </c>
      <c r="C206" s="61" t="s">
        <v>314</v>
      </c>
      <c r="D206" s="61" t="s">
        <v>604</v>
      </c>
      <c r="E206" s="61" t="s">
        <v>2178</v>
      </c>
      <c r="F206" s="61" t="s">
        <v>173</v>
      </c>
      <c r="G206" s="114">
        <v>5.8234532776913744E-5</v>
      </c>
      <c r="H206" s="61">
        <v>0</v>
      </c>
      <c r="I206" s="111" t="s">
        <v>2273</v>
      </c>
      <c r="L206" s="110">
        <v>46314.404618055552</v>
      </c>
      <c r="M206" s="61" t="s">
        <v>2178</v>
      </c>
      <c r="N206" s="61" t="s">
        <v>173</v>
      </c>
      <c r="O206" s="61">
        <v>-0.17499999999999999</v>
      </c>
      <c r="P206" s="61">
        <v>7.4999999999999997E-2</v>
      </c>
      <c r="Q206" s="61">
        <v>2.5000000000000001E-3</v>
      </c>
      <c r="R206" s="61" t="s">
        <v>557</v>
      </c>
      <c r="S206" s="61">
        <v>0.05</v>
      </c>
      <c r="T206" s="61">
        <v>0.05</v>
      </c>
      <c r="U206" s="61"/>
      <c r="V206" s="61">
        <v>0</v>
      </c>
      <c r="W206" s="61">
        <v>5.2083333333333336E-7</v>
      </c>
      <c r="X206" s="61">
        <v>5.2083333333333336E-7</v>
      </c>
      <c r="Y206" s="61">
        <v>0</v>
      </c>
      <c r="Z206" s="111" t="s">
        <v>2129</v>
      </c>
      <c r="AV206" s="110">
        <v>46314.404618055552</v>
      </c>
      <c r="AW206" s="61" t="s">
        <v>2278</v>
      </c>
      <c r="AX206" s="61" t="s">
        <v>2378</v>
      </c>
      <c r="AY206" s="61">
        <v>6.1650656534763407E-3</v>
      </c>
      <c r="AZ206" s="61" t="s">
        <v>2327</v>
      </c>
      <c r="BA206" s="111" t="s">
        <v>2379</v>
      </c>
    </row>
    <row r="207" spans="1:53" ht="15" customHeight="1" x14ac:dyDescent="0.25">
      <c r="A207" s="110">
        <v>46314.404618055552</v>
      </c>
      <c r="B207" s="61">
        <v>1</v>
      </c>
      <c r="C207" s="61" t="s">
        <v>314</v>
      </c>
      <c r="D207" s="61" t="s">
        <v>604</v>
      </c>
      <c r="E207" s="61" t="s">
        <v>2179</v>
      </c>
      <c r="F207" s="61" t="s">
        <v>173</v>
      </c>
      <c r="G207" s="114">
        <v>2.2247991573791064E-4</v>
      </c>
      <c r="H207" s="61">
        <v>0</v>
      </c>
      <c r="I207" s="111" t="s">
        <v>2273</v>
      </c>
      <c r="L207" s="110">
        <v>46314.404618055552</v>
      </c>
      <c r="M207" s="61" t="s">
        <v>2179</v>
      </c>
      <c r="N207" s="61" t="s">
        <v>173</v>
      </c>
      <c r="O207" s="61">
        <v>-0.125</v>
      </c>
      <c r="P207" s="61">
        <v>7.4999999999999997E-2</v>
      </c>
      <c r="Q207" s="61">
        <v>2.5000000000000001E-3</v>
      </c>
      <c r="R207" s="61" t="s">
        <v>557</v>
      </c>
      <c r="S207" s="61">
        <v>0.05</v>
      </c>
      <c r="T207" s="61">
        <v>0.05</v>
      </c>
      <c r="U207" s="61"/>
      <c r="V207" s="61">
        <v>0</v>
      </c>
      <c r="W207" s="61">
        <v>5.2083333333333336E-7</v>
      </c>
      <c r="X207" s="61">
        <v>5.2083333333333336E-7</v>
      </c>
      <c r="Y207" s="61">
        <v>0</v>
      </c>
      <c r="Z207" s="111" t="s">
        <v>2129</v>
      </c>
      <c r="AV207" s="110">
        <v>46314.404618055552</v>
      </c>
      <c r="AW207" s="61" t="s">
        <v>2278</v>
      </c>
      <c r="AX207" s="61" t="s">
        <v>2380</v>
      </c>
      <c r="AY207" s="61">
        <v>7.398769691688795E-5</v>
      </c>
      <c r="AZ207" s="61" t="s">
        <v>2327</v>
      </c>
      <c r="BA207" s="111" t="s">
        <v>2381</v>
      </c>
    </row>
    <row r="208" spans="1:53" ht="15" customHeight="1" x14ac:dyDescent="0.25">
      <c r="A208" s="110">
        <v>46314.404618055552</v>
      </c>
      <c r="B208" s="61">
        <v>1</v>
      </c>
      <c r="C208" s="61" t="s">
        <v>314</v>
      </c>
      <c r="D208" s="61" t="s">
        <v>604</v>
      </c>
      <c r="E208" s="61" t="s">
        <v>2180</v>
      </c>
      <c r="F208" s="61" t="s">
        <v>173</v>
      </c>
      <c r="G208" s="114">
        <v>1.0437068305428952E-3</v>
      </c>
      <c r="H208" s="61">
        <v>0</v>
      </c>
      <c r="I208" s="111" t="s">
        <v>2273</v>
      </c>
      <c r="L208" s="110">
        <v>46314.404618055552</v>
      </c>
      <c r="M208" s="61" t="s">
        <v>2180</v>
      </c>
      <c r="N208" s="61" t="s">
        <v>173</v>
      </c>
      <c r="O208" s="61">
        <v>0.125</v>
      </c>
      <c r="P208" s="61">
        <v>7.4999999999999997E-2</v>
      </c>
      <c r="Q208" s="61">
        <v>2.5000000000000001E-3</v>
      </c>
      <c r="R208" s="61" t="s">
        <v>557</v>
      </c>
      <c r="S208" s="61">
        <v>0.05</v>
      </c>
      <c r="T208" s="61">
        <v>0.05</v>
      </c>
      <c r="U208" s="61"/>
      <c r="V208" s="61">
        <v>0</v>
      </c>
      <c r="W208" s="61">
        <v>5.2083333333333336E-7</v>
      </c>
      <c r="X208" s="61">
        <v>5.2083333333333336E-7</v>
      </c>
      <c r="Y208" s="61">
        <v>0</v>
      </c>
      <c r="Z208" s="111" t="s">
        <v>2129</v>
      </c>
      <c r="AV208" s="110">
        <v>46314.404618055552</v>
      </c>
      <c r="AW208" s="61" t="s">
        <v>2278</v>
      </c>
      <c r="AX208" s="61" t="s">
        <v>2382</v>
      </c>
      <c r="AY208" s="61">
        <v>6.3287836439567076E-3</v>
      </c>
      <c r="AZ208" s="61" t="s">
        <v>2327</v>
      </c>
      <c r="BA208" s="111" t="s">
        <v>2383</v>
      </c>
    </row>
    <row r="209" spans="1:53" ht="15" customHeight="1" x14ac:dyDescent="0.25">
      <c r="A209" s="110">
        <v>46314.404618055552</v>
      </c>
      <c r="B209" s="61">
        <v>1</v>
      </c>
      <c r="C209" s="61" t="s">
        <v>314</v>
      </c>
      <c r="D209" s="61" t="s">
        <v>604</v>
      </c>
      <c r="E209" s="61" t="s">
        <v>2181</v>
      </c>
      <c r="F209" s="61" t="s">
        <v>173</v>
      </c>
      <c r="G209" s="114">
        <v>1.2079522135038921E-3</v>
      </c>
      <c r="H209" s="61">
        <v>0</v>
      </c>
      <c r="I209" s="111" t="s">
        <v>2273</v>
      </c>
      <c r="L209" s="110">
        <v>46314.404618055552</v>
      </c>
      <c r="M209" s="61" t="s">
        <v>2181</v>
      </c>
      <c r="N209" s="61" t="s">
        <v>173</v>
      </c>
      <c r="O209" s="61">
        <v>0.17499999999999999</v>
      </c>
      <c r="P209" s="61">
        <v>7.4999999999999997E-2</v>
      </c>
      <c r="Q209" s="61">
        <v>2.5000000000000001E-3</v>
      </c>
      <c r="R209" s="61" t="s">
        <v>557</v>
      </c>
      <c r="S209" s="61">
        <v>0.05</v>
      </c>
      <c r="T209" s="61">
        <v>0.05</v>
      </c>
      <c r="U209" s="61"/>
      <c r="V209" s="61">
        <v>0</v>
      </c>
      <c r="W209" s="61">
        <v>5.2083333333333336E-7</v>
      </c>
      <c r="X209" s="61">
        <v>5.2083333333333336E-7</v>
      </c>
      <c r="Y209" s="61">
        <v>0</v>
      </c>
      <c r="Z209" s="111" t="s">
        <v>2129</v>
      </c>
      <c r="AV209" s="110">
        <v>46314.404618055552</v>
      </c>
      <c r="AW209" s="61" t="s">
        <v>2278</v>
      </c>
      <c r="AX209" s="61" t="s">
        <v>2384</v>
      </c>
      <c r="AY209" s="61">
        <v>6.0550631764612027E-3</v>
      </c>
      <c r="AZ209" s="61" t="s">
        <v>2327</v>
      </c>
      <c r="BA209" s="111" t="s">
        <v>2385</v>
      </c>
    </row>
    <row r="210" spans="1:53" ht="15" customHeight="1" x14ac:dyDescent="0.25">
      <c r="A210" s="110">
        <v>46314.404618055552</v>
      </c>
      <c r="B210" s="61">
        <v>1</v>
      </c>
      <c r="C210" s="61" t="s">
        <v>314</v>
      </c>
      <c r="D210" s="61" t="s">
        <v>604</v>
      </c>
      <c r="E210" s="61" t="s">
        <v>2182</v>
      </c>
      <c r="F210" s="61" t="s">
        <v>173</v>
      </c>
      <c r="G210" s="114">
        <v>1.3721975964648889E-3</v>
      </c>
      <c r="H210" s="61">
        <v>0</v>
      </c>
      <c r="I210" s="111" t="s">
        <v>2273</v>
      </c>
      <c r="L210" s="110">
        <v>46314.404618055552</v>
      </c>
      <c r="M210" s="61" t="s">
        <v>2182</v>
      </c>
      <c r="N210" s="61" t="s">
        <v>173</v>
      </c>
      <c r="O210" s="61">
        <v>0.22500000000000001</v>
      </c>
      <c r="P210" s="61">
        <v>7.4999999999999997E-2</v>
      </c>
      <c r="Q210" s="61">
        <v>2.5000000000000001E-3</v>
      </c>
      <c r="R210" s="61" t="s">
        <v>557</v>
      </c>
      <c r="S210" s="61">
        <v>0.05</v>
      </c>
      <c r="T210" s="61">
        <v>0.05</v>
      </c>
      <c r="U210" s="61"/>
      <c r="V210" s="61">
        <v>0</v>
      </c>
      <c r="W210" s="61">
        <v>5.2083333333333336E-7</v>
      </c>
      <c r="X210" s="61">
        <v>5.2083333333333336E-7</v>
      </c>
      <c r="Y210" s="61">
        <v>0</v>
      </c>
      <c r="Z210" s="111" t="s">
        <v>2129</v>
      </c>
      <c r="AV210" s="110">
        <v>46314.404618055552</v>
      </c>
      <c r="AW210" s="61" t="s">
        <v>2278</v>
      </c>
      <c r="AX210" s="61" t="s">
        <v>2386</v>
      </c>
      <c r="AY210" s="61">
        <v>6.6430274831878486E-5</v>
      </c>
      <c r="AZ210" s="61" t="s">
        <v>2327</v>
      </c>
      <c r="BA210" s="111" t="s">
        <v>2387</v>
      </c>
    </row>
    <row r="211" spans="1:53" ht="15" customHeight="1" x14ac:dyDescent="0.25">
      <c r="A211" s="110">
        <v>46314.404618055552</v>
      </c>
      <c r="B211" s="61">
        <v>1</v>
      </c>
      <c r="C211" s="61" t="s">
        <v>314</v>
      </c>
      <c r="D211" s="61" t="s">
        <v>604</v>
      </c>
      <c r="E211" s="61" t="s">
        <v>2183</v>
      </c>
      <c r="F211" s="61" t="s">
        <v>173</v>
      </c>
      <c r="G211" s="114">
        <v>4.5965400811865884E-4</v>
      </c>
      <c r="H211" s="61">
        <v>0</v>
      </c>
      <c r="I211" s="111" t="s">
        <v>2273</v>
      </c>
      <c r="L211" s="110">
        <v>46314.404618055552</v>
      </c>
      <c r="M211" s="61" t="s">
        <v>2183</v>
      </c>
      <c r="N211" s="61" t="s">
        <v>173</v>
      </c>
      <c r="O211" s="61">
        <v>-0.22500000000000001</v>
      </c>
      <c r="P211" s="61">
        <v>0.125</v>
      </c>
      <c r="Q211" s="61">
        <v>2.5000000000000001E-3</v>
      </c>
      <c r="R211" s="61" t="s">
        <v>557</v>
      </c>
      <c r="S211" s="61">
        <v>0.05</v>
      </c>
      <c r="T211" s="61">
        <v>0.05</v>
      </c>
      <c r="U211" s="61"/>
      <c r="V211" s="61">
        <v>0</v>
      </c>
      <c r="W211" s="61">
        <v>5.2083333333333336E-7</v>
      </c>
      <c r="X211" s="61">
        <v>5.2083333333333336E-7</v>
      </c>
      <c r="Y211" s="61">
        <v>0</v>
      </c>
      <c r="Z211" s="111" t="s">
        <v>2129</v>
      </c>
      <c r="AV211" s="110">
        <v>46314.404618055552</v>
      </c>
      <c r="AW211" s="61" t="s">
        <v>2278</v>
      </c>
      <c r="AX211" s="61" t="s">
        <v>2388</v>
      </c>
      <c r="AY211" s="61">
        <v>0.15366281072229956</v>
      </c>
      <c r="AZ211" s="61" t="s">
        <v>295</v>
      </c>
      <c r="BA211" s="111" t="s">
        <v>2389</v>
      </c>
    </row>
    <row r="212" spans="1:53" ht="15" customHeight="1" x14ac:dyDescent="0.25">
      <c r="A212" s="110">
        <v>46314.404618055552</v>
      </c>
      <c r="B212" s="61">
        <v>1</v>
      </c>
      <c r="C212" s="61" t="s">
        <v>314</v>
      </c>
      <c r="D212" s="61" t="s">
        <v>604</v>
      </c>
      <c r="E212" s="61" t="s">
        <v>2184</v>
      </c>
      <c r="F212" s="61" t="s">
        <v>173</v>
      </c>
      <c r="G212" s="114">
        <v>6.2389939107965577E-4</v>
      </c>
      <c r="H212" s="61">
        <v>0</v>
      </c>
      <c r="I212" s="111" t="s">
        <v>2273</v>
      </c>
      <c r="L212" s="110">
        <v>46314.404618055552</v>
      </c>
      <c r="M212" s="61" t="s">
        <v>2184</v>
      </c>
      <c r="N212" s="61" t="s">
        <v>173</v>
      </c>
      <c r="O212" s="61">
        <v>-0.17499999999999999</v>
      </c>
      <c r="P212" s="61">
        <v>0.125</v>
      </c>
      <c r="Q212" s="61">
        <v>2.5000000000000001E-3</v>
      </c>
      <c r="R212" s="61" t="s">
        <v>557</v>
      </c>
      <c r="S212" s="61">
        <v>0.05</v>
      </c>
      <c r="T212" s="61">
        <v>0.05</v>
      </c>
      <c r="U212" s="61"/>
      <c r="V212" s="61">
        <v>0</v>
      </c>
      <c r="W212" s="61">
        <v>5.2083333333333336E-7</v>
      </c>
      <c r="X212" s="61">
        <v>5.2083333333333336E-7</v>
      </c>
      <c r="Y212" s="61">
        <v>0</v>
      </c>
      <c r="Z212" s="111" t="s">
        <v>2129</v>
      </c>
      <c r="AV212" s="110">
        <v>46314.404618055552</v>
      </c>
      <c r="AW212" s="61" t="s">
        <v>2278</v>
      </c>
      <c r="AX212" s="61" t="s">
        <v>2390</v>
      </c>
      <c r="AY212" s="61">
        <v>0.15030311718382797</v>
      </c>
      <c r="AZ212" s="61" t="s">
        <v>295</v>
      </c>
      <c r="BA212" s="111" t="s">
        <v>2391</v>
      </c>
    </row>
    <row r="213" spans="1:53" ht="15" customHeight="1" x14ac:dyDescent="0.25">
      <c r="A213" s="110">
        <v>46314.404618055552</v>
      </c>
      <c r="B213" s="61">
        <v>1</v>
      </c>
      <c r="C213" s="61" t="s">
        <v>314</v>
      </c>
      <c r="D213" s="61" t="s">
        <v>604</v>
      </c>
      <c r="E213" s="61" t="s">
        <v>2185</v>
      </c>
      <c r="F213" s="61" t="s">
        <v>173</v>
      </c>
      <c r="G213" s="114">
        <v>7.881447740406526E-4</v>
      </c>
      <c r="H213" s="61">
        <v>0</v>
      </c>
      <c r="I213" s="111" t="s">
        <v>2273</v>
      </c>
      <c r="L213" s="110">
        <v>46314.404618055552</v>
      </c>
      <c r="M213" s="61" t="s">
        <v>2185</v>
      </c>
      <c r="N213" s="61" t="s">
        <v>173</v>
      </c>
      <c r="O213" s="61">
        <v>-0.125</v>
      </c>
      <c r="P213" s="61">
        <v>0.125</v>
      </c>
      <c r="Q213" s="61">
        <v>2.5000000000000001E-3</v>
      </c>
      <c r="R213" s="61" t="s">
        <v>557</v>
      </c>
      <c r="S213" s="61">
        <v>0.05</v>
      </c>
      <c r="T213" s="61">
        <v>0.05</v>
      </c>
      <c r="U213" s="61"/>
      <c r="V213" s="61">
        <v>0</v>
      </c>
      <c r="W213" s="61">
        <v>5.2083333333333336E-7</v>
      </c>
      <c r="X213" s="61">
        <v>5.2083333333333336E-7</v>
      </c>
      <c r="Y213" s="61">
        <v>0</v>
      </c>
      <c r="Z213" s="111" t="s">
        <v>2129</v>
      </c>
      <c r="AV213" s="110">
        <v>46314.404618055552</v>
      </c>
      <c r="AW213" s="61" t="s">
        <v>2278</v>
      </c>
      <c r="AX213" s="61" t="s">
        <v>2392</v>
      </c>
      <c r="AY213" s="61">
        <v>-0.22594479372016982</v>
      </c>
      <c r="AZ213" s="61" t="s">
        <v>2344</v>
      </c>
      <c r="BA213" s="111" t="s">
        <v>2393</v>
      </c>
    </row>
    <row r="214" spans="1:53" ht="15" customHeight="1" x14ac:dyDescent="0.25">
      <c r="A214" s="110">
        <v>46314.404618055552</v>
      </c>
      <c r="B214" s="61">
        <v>1</v>
      </c>
      <c r="C214" s="61" t="s">
        <v>314</v>
      </c>
      <c r="D214" s="61" t="s">
        <v>604</v>
      </c>
      <c r="E214" s="61" t="s">
        <v>2186</v>
      </c>
      <c r="F214" s="61" t="s">
        <v>173</v>
      </c>
      <c r="G214" s="114">
        <v>9.5239015700164954E-4</v>
      </c>
      <c r="H214" s="61">
        <v>0</v>
      </c>
      <c r="I214" s="111" t="s">
        <v>2273</v>
      </c>
      <c r="L214" s="110">
        <v>46314.404618055552</v>
      </c>
      <c r="M214" s="61" t="s">
        <v>2186</v>
      </c>
      <c r="N214" s="61" t="s">
        <v>173</v>
      </c>
      <c r="O214" s="61">
        <v>-7.4999999999999997E-2</v>
      </c>
      <c r="P214" s="61">
        <v>0.125</v>
      </c>
      <c r="Q214" s="61">
        <v>2.5000000000000001E-3</v>
      </c>
      <c r="R214" s="61" t="s">
        <v>557</v>
      </c>
      <c r="S214" s="61">
        <v>0.05</v>
      </c>
      <c r="T214" s="61">
        <v>0.05</v>
      </c>
      <c r="U214" s="61"/>
      <c r="V214" s="61">
        <v>0</v>
      </c>
      <c r="W214" s="61">
        <v>5.2083333333333336E-7</v>
      </c>
      <c r="X214" s="61">
        <v>5.2083333333333336E-7</v>
      </c>
      <c r="Y214" s="61">
        <v>0</v>
      </c>
      <c r="Z214" s="111" t="s">
        <v>2129</v>
      </c>
      <c r="AV214" s="110">
        <v>46314.404618055552</v>
      </c>
      <c r="AW214" s="61" t="s">
        <v>2278</v>
      </c>
      <c r="AX214" s="61" t="s">
        <v>2394</v>
      </c>
      <c r="AY214" s="61">
        <v>6.3440539626819174E-3</v>
      </c>
      <c r="AZ214" s="61" t="s">
        <v>2327</v>
      </c>
      <c r="BA214" s="111" t="s">
        <v>2395</v>
      </c>
    </row>
    <row r="215" spans="1:53" ht="15" customHeight="1" x14ac:dyDescent="0.25">
      <c r="A215" s="110">
        <v>46314.404618055552</v>
      </c>
      <c r="B215" s="61">
        <v>1</v>
      </c>
      <c r="C215" s="61" t="s">
        <v>314</v>
      </c>
      <c r="D215" s="61" t="s">
        <v>604</v>
      </c>
      <c r="E215" s="61" t="s">
        <v>2187</v>
      </c>
      <c r="F215" s="61" t="s">
        <v>173</v>
      </c>
      <c r="G215" s="114">
        <v>1.1166355399626464E-3</v>
      </c>
      <c r="H215" s="61">
        <v>0</v>
      </c>
      <c r="I215" s="111" t="s">
        <v>2273</v>
      </c>
      <c r="L215" s="110">
        <v>46314.404618055552</v>
      </c>
      <c r="M215" s="61" t="s">
        <v>2187</v>
      </c>
      <c r="N215" s="61" t="s">
        <v>173</v>
      </c>
      <c r="O215" s="61">
        <v>-2.5000000000000001E-2</v>
      </c>
      <c r="P215" s="61">
        <v>0.125</v>
      </c>
      <c r="Q215" s="61">
        <v>2.5000000000000001E-3</v>
      </c>
      <c r="R215" s="61" t="s">
        <v>557</v>
      </c>
      <c r="S215" s="61">
        <v>0.05</v>
      </c>
      <c r="T215" s="61">
        <v>0.05</v>
      </c>
      <c r="U215" s="61"/>
      <c r="V215" s="61">
        <v>0</v>
      </c>
      <c r="W215" s="61">
        <v>5.2083333333333336E-7</v>
      </c>
      <c r="X215" s="61">
        <v>5.2083333333333336E-7</v>
      </c>
      <c r="Y215" s="61">
        <v>0</v>
      </c>
      <c r="Z215" s="111" t="s">
        <v>2129</v>
      </c>
      <c r="AV215" s="110">
        <v>46314.404618055552</v>
      </c>
      <c r="AW215" s="61" t="s">
        <v>2278</v>
      </c>
      <c r="AX215" s="61" t="s">
        <v>2396</v>
      </c>
      <c r="AY215" s="61">
        <v>6.0397928577359946E-3</v>
      </c>
      <c r="AZ215" s="61" t="s">
        <v>2327</v>
      </c>
      <c r="BA215" s="111" t="s">
        <v>2397</v>
      </c>
    </row>
    <row r="216" spans="1:53" ht="15" customHeight="1" x14ac:dyDescent="0.25">
      <c r="A216" s="110">
        <v>46314.404618055552</v>
      </c>
      <c r="B216" s="61">
        <v>1</v>
      </c>
      <c r="C216" s="61" t="s">
        <v>314</v>
      </c>
      <c r="D216" s="61" t="s">
        <v>604</v>
      </c>
      <c r="E216" s="61" t="s">
        <v>2188</v>
      </c>
      <c r="F216" s="61" t="s">
        <v>173</v>
      </c>
      <c r="G216" s="114">
        <v>1.2808809229236434E-3</v>
      </c>
      <c r="H216" s="61">
        <v>0</v>
      </c>
      <c r="I216" s="111" t="s">
        <v>2273</v>
      </c>
      <c r="L216" s="110">
        <v>46314.404618055552</v>
      </c>
      <c r="M216" s="61" t="s">
        <v>2188</v>
      </c>
      <c r="N216" s="61" t="s">
        <v>173</v>
      </c>
      <c r="O216" s="61">
        <v>2.5000000000000001E-2</v>
      </c>
      <c r="P216" s="61">
        <v>0.125</v>
      </c>
      <c r="Q216" s="61">
        <v>2.5000000000000001E-3</v>
      </c>
      <c r="R216" s="61" t="s">
        <v>557</v>
      </c>
      <c r="S216" s="61">
        <v>0.05</v>
      </c>
      <c r="T216" s="61">
        <v>0.05</v>
      </c>
      <c r="U216" s="61"/>
      <c r="V216" s="61">
        <v>0</v>
      </c>
      <c r="W216" s="61">
        <v>5.2083333333333336E-7</v>
      </c>
      <c r="X216" s="61">
        <v>5.2083333333333336E-7</v>
      </c>
      <c r="Y216" s="61">
        <v>0</v>
      </c>
      <c r="Z216" s="111" t="s">
        <v>2129</v>
      </c>
      <c r="AV216" s="110">
        <v>46314.404618055552</v>
      </c>
      <c r="AW216" s="61" t="s">
        <v>2278</v>
      </c>
      <c r="AX216" s="61" t="s">
        <v>2398</v>
      </c>
      <c r="AY216" s="61">
        <v>0.15384808063471986</v>
      </c>
      <c r="AZ216" s="61" t="s">
        <v>295</v>
      </c>
      <c r="BA216" s="111" t="s">
        <v>2399</v>
      </c>
    </row>
    <row r="217" spans="1:53" ht="15" customHeight="1" x14ac:dyDescent="0.25">
      <c r="A217" s="110">
        <v>46314.404618055552</v>
      </c>
      <c r="B217" s="61">
        <v>1</v>
      </c>
      <c r="C217" s="61" t="s">
        <v>314</v>
      </c>
      <c r="D217" s="61" t="s">
        <v>604</v>
      </c>
      <c r="E217" s="61" t="s">
        <v>2189</v>
      </c>
      <c r="F217" s="61" t="s">
        <v>173</v>
      </c>
      <c r="G217" s="114">
        <v>1.4451263058846402E-3</v>
      </c>
      <c r="H217" s="61">
        <v>0</v>
      </c>
      <c r="I217" s="111" t="s">
        <v>2273</v>
      </c>
      <c r="L217" s="110">
        <v>46314.404618055552</v>
      </c>
      <c r="M217" s="61" t="s">
        <v>2189</v>
      </c>
      <c r="N217" s="61" t="s">
        <v>173</v>
      </c>
      <c r="O217" s="61">
        <v>7.4999999999999997E-2</v>
      </c>
      <c r="P217" s="61">
        <v>0.125</v>
      </c>
      <c r="Q217" s="61">
        <v>2.5000000000000001E-3</v>
      </c>
      <c r="R217" s="61" t="s">
        <v>557</v>
      </c>
      <c r="S217" s="61">
        <v>0.05</v>
      </c>
      <c r="T217" s="61">
        <v>0.05</v>
      </c>
      <c r="U217" s="61"/>
      <c r="V217" s="61">
        <v>0</v>
      </c>
      <c r="W217" s="61">
        <v>5.2083333333333336E-7</v>
      </c>
      <c r="X217" s="61">
        <v>5.2083333333333336E-7</v>
      </c>
      <c r="Y217" s="61">
        <v>0</v>
      </c>
      <c r="Z217" s="111" t="s">
        <v>2129</v>
      </c>
      <c r="AV217" s="110">
        <v>46314.404618055552</v>
      </c>
      <c r="AW217" s="61" t="s">
        <v>2278</v>
      </c>
      <c r="AX217" s="61" t="s">
        <v>2400</v>
      </c>
      <c r="AY217" s="61">
        <v>0.15011347214445989</v>
      </c>
      <c r="AZ217" s="61" t="s">
        <v>295</v>
      </c>
      <c r="BA217" s="111" t="s">
        <v>2401</v>
      </c>
    </row>
    <row r="218" spans="1:53" ht="15" customHeight="1" x14ac:dyDescent="0.25">
      <c r="A218" s="110">
        <v>46314.404618055552</v>
      </c>
      <c r="B218" s="61">
        <v>1</v>
      </c>
      <c r="C218" s="61" t="s">
        <v>314</v>
      </c>
      <c r="D218" s="61" t="s">
        <v>604</v>
      </c>
      <c r="E218" s="61" t="s">
        <v>2190</v>
      </c>
      <c r="F218" s="61" t="s">
        <v>173</v>
      </c>
      <c r="G218" s="114">
        <v>1.6093716888456371E-3</v>
      </c>
      <c r="H218" s="61">
        <v>0</v>
      </c>
      <c r="I218" s="111" t="s">
        <v>2273</v>
      </c>
      <c r="L218" s="110">
        <v>46314.404618055552</v>
      </c>
      <c r="M218" s="61" t="s">
        <v>2190</v>
      </c>
      <c r="N218" s="61" t="s">
        <v>173</v>
      </c>
      <c r="O218" s="61">
        <v>0.125</v>
      </c>
      <c r="P218" s="61">
        <v>0.125</v>
      </c>
      <c r="Q218" s="61">
        <v>2.5000000000000001E-3</v>
      </c>
      <c r="R218" s="61" t="s">
        <v>557</v>
      </c>
      <c r="S218" s="61">
        <v>0.05</v>
      </c>
      <c r="T218" s="61">
        <v>0.05</v>
      </c>
      <c r="U218" s="61"/>
      <c r="V218" s="61">
        <v>0</v>
      </c>
      <c r="W218" s="61">
        <v>5.2083333333333336E-7</v>
      </c>
      <c r="X218" s="61">
        <v>5.2083333333333336E-7</v>
      </c>
      <c r="Y218" s="61">
        <v>0</v>
      </c>
      <c r="Z218" s="111" t="s">
        <v>2129</v>
      </c>
      <c r="AV218" s="110">
        <v>46314.404618055552</v>
      </c>
      <c r="AW218" s="61" t="s">
        <v>2278</v>
      </c>
      <c r="AX218" s="61" t="s">
        <v>2402</v>
      </c>
      <c r="AY218" s="61">
        <v>8.2781467711509835E-2</v>
      </c>
      <c r="AZ218" s="61" t="s">
        <v>295</v>
      </c>
      <c r="BA218" s="111" t="s">
        <v>2403</v>
      </c>
    </row>
    <row r="219" spans="1:53" ht="15" customHeight="1" x14ac:dyDescent="0.25">
      <c r="A219" s="110">
        <v>46314.404618055552</v>
      </c>
      <c r="B219" s="61">
        <v>1</v>
      </c>
      <c r="C219" s="61" t="s">
        <v>314</v>
      </c>
      <c r="D219" s="61" t="s">
        <v>604</v>
      </c>
      <c r="E219" s="61" t="s">
        <v>2191</v>
      </c>
      <c r="F219" s="61" t="s">
        <v>173</v>
      </c>
      <c r="G219" s="114">
        <v>1.7736170718066341E-3</v>
      </c>
      <c r="H219" s="61">
        <v>0</v>
      </c>
      <c r="I219" s="111" t="s">
        <v>2273</v>
      </c>
      <c r="L219" s="110">
        <v>46314.404618055552</v>
      </c>
      <c r="M219" s="61" t="s">
        <v>2191</v>
      </c>
      <c r="N219" s="61" t="s">
        <v>173</v>
      </c>
      <c r="O219" s="61">
        <v>0.17499999999999999</v>
      </c>
      <c r="P219" s="61">
        <v>0.125</v>
      </c>
      <c r="Q219" s="61">
        <v>2.5000000000000001E-3</v>
      </c>
      <c r="R219" s="61" t="s">
        <v>557</v>
      </c>
      <c r="S219" s="61">
        <v>0.05</v>
      </c>
      <c r="T219" s="61">
        <v>0.05</v>
      </c>
      <c r="U219" s="61"/>
      <c r="V219" s="61">
        <v>0</v>
      </c>
      <c r="W219" s="61">
        <v>5.2083333333333336E-7</v>
      </c>
      <c r="X219" s="61">
        <v>5.2083333333333336E-7</v>
      </c>
      <c r="Y219" s="61">
        <v>0</v>
      </c>
      <c r="Z219" s="111" t="s">
        <v>2129</v>
      </c>
      <c r="AV219" s="110">
        <v>46314.404618055552</v>
      </c>
      <c r="AW219" s="61" t="s">
        <v>2278</v>
      </c>
      <c r="AX219" s="61" t="s">
        <v>2404</v>
      </c>
      <c r="AY219" s="61">
        <v>9.7204637854377302E-2</v>
      </c>
      <c r="AZ219" s="61" t="s">
        <v>295</v>
      </c>
      <c r="BA219" s="111" t="s">
        <v>2405</v>
      </c>
    </row>
    <row r="220" spans="1:53" ht="15" customHeight="1" x14ac:dyDescent="0.25">
      <c r="A220" s="110">
        <v>46314.404618055552</v>
      </c>
      <c r="B220" s="61">
        <v>1</v>
      </c>
      <c r="C220" s="61" t="s">
        <v>314</v>
      </c>
      <c r="D220" s="61" t="s">
        <v>604</v>
      </c>
      <c r="E220" s="61" t="s">
        <v>2192</v>
      </c>
      <c r="F220" s="61" t="s">
        <v>173</v>
      </c>
      <c r="G220" s="114">
        <v>1.9378624547676309E-3</v>
      </c>
      <c r="H220" s="61">
        <v>0</v>
      </c>
      <c r="I220" s="111" t="s">
        <v>2273</v>
      </c>
      <c r="L220" s="110">
        <v>46314.404618055552</v>
      </c>
      <c r="M220" s="61" t="s">
        <v>2192</v>
      </c>
      <c r="N220" s="61" t="s">
        <v>173</v>
      </c>
      <c r="O220" s="61">
        <v>0.22500000000000001</v>
      </c>
      <c r="P220" s="61">
        <v>0.125</v>
      </c>
      <c r="Q220" s="61">
        <v>2.5000000000000001E-3</v>
      </c>
      <c r="R220" s="61" t="s">
        <v>557</v>
      </c>
      <c r="S220" s="61">
        <v>0.05</v>
      </c>
      <c r="T220" s="61">
        <v>0.05</v>
      </c>
      <c r="U220" s="61"/>
      <c r="V220" s="61">
        <v>0</v>
      </c>
      <c r="W220" s="61">
        <v>5.2083333333333336E-7</v>
      </c>
      <c r="X220" s="61">
        <v>5.2083333333333336E-7</v>
      </c>
      <c r="Y220" s="61">
        <v>0</v>
      </c>
      <c r="Z220" s="111" t="s">
        <v>2129</v>
      </c>
      <c r="AV220" s="110">
        <v>46314.404618055552</v>
      </c>
      <c r="AW220" s="61" t="s">
        <v>2278</v>
      </c>
      <c r="AX220" s="61" t="s">
        <v>2406</v>
      </c>
      <c r="AY220" s="61">
        <v>9.2983045927901409E-2</v>
      </c>
      <c r="AZ220" s="61" t="s">
        <v>295</v>
      </c>
      <c r="BA220" s="111" t="s">
        <v>2407</v>
      </c>
    </row>
    <row r="221" spans="1:53" ht="15" customHeight="1" x14ac:dyDescent="0.25">
      <c r="A221" s="110">
        <v>46314.404618055552</v>
      </c>
      <c r="B221" s="61">
        <v>1</v>
      </c>
      <c r="C221" s="61" t="s">
        <v>314</v>
      </c>
      <c r="D221" s="61" t="s">
        <v>604</v>
      </c>
      <c r="E221" s="61" t="s">
        <v>2193</v>
      </c>
      <c r="F221" s="61" t="s">
        <v>173</v>
      </c>
      <c r="G221" s="114">
        <v>1.0253188664214009E-3</v>
      </c>
      <c r="H221" s="61">
        <v>0</v>
      </c>
      <c r="I221" s="111" t="s">
        <v>2273</v>
      </c>
      <c r="L221" s="110">
        <v>46314.404618055552</v>
      </c>
      <c r="M221" s="61" t="s">
        <v>2193</v>
      </c>
      <c r="N221" s="61" t="s">
        <v>173</v>
      </c>
      <c r="O221" s="61">
        <v>-0.22500000000000001</v>
      </c>
      <c r="P221" s="61">
        <v>0.17499999999999999</v>
      </c>
      <c r="Q221" s="61">
        <v>2.5000000000000001E-3</v>
      </c>
      <c r="R221" s="61" t="s">
        <v>557</v>
      </c>
      <c r="S221" s="61">
        <v>0.05</v>
      </c>
      <c r="T221" s="61">
        <v>0.05</v>
      </c>
      <c r="U221" s="61"/>
      <c r="V221" s="61">
        <v>0</v>
      </c>
      <c r="W221" s="61">
        <v>5.2083333333333336E-7</v>
      </c>
      <c r="X221" s="61">
        <v>5.2083333333333336E-7</v>
      </c>
      <c r="Y221" s="61">
        <v>0</v>
      </c>
      <c r="Z221" s="111" t="s">
        <v>2129</v>
      </c>
      <c r="AV221" s="110">
        <v>46314.404618055552</v>
      </c>
      <c r="AW221" s="61" t="s">
        <v>2278</v>
      </c>
      <c r="AX221" s="61" t="s">
        <v>2408</v>
      </c>
      <c r="AY221" s="61">
        <v>9.3847596317977094E-2</v>
      </c>
      <c r="AZ221" s="61" t="s">
        <v>295</v>
      </c>
      <c r="BA221" s="111" t="s">
        <v>2409</v>
      </c>
    </row>
    <row r="222" spans="1:53" ht="15" customHeight="1" x14ac:dyDescent="0.25">
      <c r="A222" s="110">
        <v>46314.404618055552</v>
      </c>
      <c r="B222" s="61">
        <v>1</v>
      </c>
      <c r="C222" s="61" t="s">
        <v>314</v>
      </c>
      <c r="D222" s="61" t="s">
        <v>604</v>
      </c>
      <c r="E222" s="61" t="s">
        <v>2194</v>
      </c>
      <c r="F222" s="61" t="s">
        <v>173</v>
      </c>
      <c r="G222" s="114">
        <v>1.1895642493823977E-3</v>
      </c>
      <c r="H222" s="61">
        <v>0</v>
      </c>
      <c r="I222" s="111" t="s">
        <v>2273</v>
      </c>
      <c r="L222" s="110">
        <v>46314.404618055552</v>
      </c>
      <c r="M222" s="61" t="s">
        <v>2194</v>
      </c>
      <c r="N222" s="61" t="s">
        <v>173</v>
      </c>
      <c r="O222" s="61">
        <v>-0.17499999999999999</v>
      </c>
      <c r="P222" s="61">
        <v>0.17499999999999999</v>
      </c>
      <c r="Q222" s="61">
        <v>2.5000000000000001E-3</v>
      </c>
      <c r="R222" s="61" t="s">
        <v>557</v>
      </c>
      <c r="S222" s="61">
        <v>0.05</v>
      </c>
      <c r="T222" s="61">
        <v>0.05</v>
      </c>
      <c r="U222" s="61"/>
      <c r="V222" s="61">
        <v>0</v>
      </c>
      <c r="W222" s="61">
        <v>5.2083333333333336E-7</v>
      </c>
      <c r="X222" s="61">
        <v>5.2083333333333336E-7</v>
      </c>
      <c r="Y222" s="61">
        <v>0</v>
      </c>
      <c r="Z222" s="111" t="s">
        <v>2129</v>
      </c>
      <c r="AV222" s="110">
        <v>46314.404618055552</v>
      </c>
      <c r="AW222" s="61" t="s">
        <v>2278</v>
      </c>
      <c r="AX222" s="61" t="s">
        <v>2410</v>
      </c>
      <c r="AY222" s="61">
        <v>7.0620977539954319E-2</v>
      </c>
      <c r="AZ222" s="61" t="s">
        <v>295</v>
      </c>
      <c r="BA222" s="111" t="s">
        <v>2411</v>
      </c>
    </row>
    <row r="223" spans="1:53" ht="15" customHeight="1" x14ac:dyDescent="0.25">
      <c r="A223" s="110">
        <v>46314.404618055552</v>
      </c>
      <c r="B223" s="61">
        <v>1</v>
      </c>
      <c r="C223" s="61" t="s">
        <v>314</v>
      </c>
      <c r="D223" s="61" t="s">
        <v>604</v>
      </c>
      <c r="E223" s="61" t="s">
        <v>2195</v>
      </c>
      <c r="F223" s="61" t="s">
        <v>173</v>
      </c>
      <c r="G223" s="114">
        <v>1.3538096323433947E-3</v>
      </c>
      <c r="H223" s="61">
        <v>0</v>
      </c>
      <c r="I223" s="111" t="s">
        <v>2273</v>
      </c>
      <c r="L223" s="110">
        <v>46314.404618055552</v>
      </c>
      <c r="M223" s="61" t="s">
        <v>2195</v>
      </c>
      <c r="N223" s="61" t="s">
        <v>173</v>
      </c>
      <c r="O223" s="61">
        <v>-0.125</v>
      </c>
      <c r="P223" s="61">
        <v>0.17499999999999999</v>
      </c>
      <c r="Q223" s="61">
        <v>2.5000000000000001E-3</v>
      </c>
      <c r="R223" s="61" t="s">
        <v>557</v>
      </c>
      <c r="S223" s="61">
        <v>0.05</v>
      </c>
      <c r="T223" s="61">
        <v>0.05</v>
      </c>
      <c r="U223" s="61"/>
      <c r="V223" s="61">
        <v>0</v>
      </c>
      <c r="W223" s="61">
        <v>5.2083333333333336E-7</v>
      </c>
      <c r="X223" s="61">
        <v>5.2083333333333336E-7</v>
      </c>
      <c r="Y223" s="61">
        <v>0</v>
      </c>
      <c r="Z223" s="111" t="s">
        <v>2129</v>
      </c>
      <c r="AV223" s="110">
        <v>46314.404618055552</v>
      </c>
      <c r="AW223" s="61" t="s">
        <v>2278</v>
      </c>
      <c r="AX223" s="61" t="s">
        <v>2412</v>
      </c>
      <c r="AY223" s="61">
        <v>8.0415401686373789E-2</v>
      </c>
      <c r="AZ223" s="61" t="s">
        <v>295</v>
      </c>
      <c r="BA223" s="111" t="s">
        <v>2413</v>
      </c>
    </row>
    <row r="224" spans="1:53" ht="15" customHeight="1" x14ac:dyDescent="0.25">
      <c r="A224" s="110">
        <v>46314.404618055552</v>
      </c>
      <c r="B224" s="61">
        <v>1</v>
      </c>
      <c r="C224" s="61" t="s">
        <v>314</v>
      </c>
      <c r="D224" s="61" t="s">
        <v>604</v>
      </c>
      <c r="E224" s="61" t="s">
        <v>2196</v>
      </c>
      <c r="F224" s="61" t="s">
        <v>173</v>
      </c>
      <c r="G224" s="114">
        <v>1.5180550153043916E-3</v>
      </c>
      <c r="H224" s="61">
        <v>0</v>
      </c>
      <c r="I224" s="111" t="s">
        <v>2273</v>
      </c>
      <c r="L224" s="110">
        <v>46314.404618055552</v>
      </c>
      <c r="M224" s="61" t="s">
        <v>2196</v>
      </c>
      <c r="N224" s="61" t="s">
        <v>173</v>
      </c>
      <c r="O224" s="61">
        <v>-7.4999999999999997E-2</v>
      </c>
      <c r="P224" s="61">
        <v>0.17499999999999999</v>
      </c>
      <c r="Q224" s="61">
        <v>2.5000000000000001E-3</v>
      </c>
      <c r="R224" s="61" t="s">
        <v>557</v>
      </c>
      <c r="S224" s="61">
        <v>0.05</v>
      </c>
      <c r="T224" s="61">
        <v>0.05</v>
      </c>
      <c r="U224" s="61"/>
      <c r="V224" s="61">
        <v>0</v>
      </c>
      <c r="W224" s="61">
        <v>5.2083333333333336E-7</v>
      </c>
      <c r="X224" s="61">
        <v>5.2083333333333336E-7</v>
      </c>
      <c r="Y224" s="61">
        <v>0</v>
      </c>
      <c r="Z224" s="111" t="s">
        <v>2129</v>
      </c>
      <c r="AV224" s="110">
        <v>46314.404618055552</v>
      </c>
      <c r="AW224" s="61" t="s">
        <v>2278</v>
      </c>
      <c r="AX224" s="61" t="s">
        <v>2414</v>
      </c>
      <c r="AY224" s="61">
        <v>7.746499528129494E-2</v>
      </c>
      <c r="AZ224" s="61" t="s">
        <v>295</v>
      </c>
      <c r="BA224" s="111" t="s">
        <v>2415</v>
      </c>
    </row>
    <row r="225" spans="1:53" ht="15" customHeight="1" x14ac:dyDescent="0.25">
      <c r="A225" s="110">
        <v>46314.404618055552</v>
      </c>
      <c r="B225" s="61">
        <v>1</v>
      </c>
      <c r="C225" s="61" t="s">
        <v>314</v>
      </c>
      <c r="D225" s="61" t="s">
        <v>604</v>
      </c>
      <c r="E225" s="61" t="s">
        <v>2197</v>
      </c>
      <c r="F225" s="61" t="s">
        <v>173</v>
      </c>
      <c r="G225" s="114">
        <v>1.6823003982653884E-3</v>
      </c>
      <c r="H225" s="61">
        <v>0</v>
      </c>
      <c r="I225" s="111" t="s">
        <v>2273</v>
      </c>
      <c r="L225" s="110">
        <v>46314.404618055552</v>
      </c>
      <c r="M225" s="61" t="s">
        <v>2197</v>
      </c>
      <c r="N225" s="61" t="s">
        <v>173</v>
      </c>
      <c r="O225" s="61">
        <v>-2.5000000000000001E-2</v>
      </c>
      <c r="P225" s="61">
        <v>0.17499999999999999</v>
      </c>
      <c r="Q225" s="61">
        <v>2.5000000000000001E-3</v>
      </c>
      <c r="R225" s="61" t="s">
        <v>557</v>
      </c>
      <c r="S225" s="61">
        <v>0.05</v>
      </c>
      <c r="T225" s="61">
        <v>0.05</v>
      </c>
      <c r="U225" s="61"/>
      <c r="V225" s="61">
        <v>0</v>
      </c>
      <c r="W225" s="61">
        <v>5.2083333333333336E-7</v>
      </c>
      <c r="X225" s="61">
        <v>5.2083333333333336E-7</v>
      </c>
      <c r="Y225" s="61">
        <v>0</v>
      </c>
      <c r="Z225" s="111" t="s">
        <v>2129</v>
      </c>
      <c r="AV225" s="110">
        <v>46314.404618055552</v>
      </c>
      <c r="AW225" s="61" t="s">
        <v>2278</v>
      </c>
      <c r="AX225" s="61" t="s">
        <v>2416</v>
      </c>
      <c r="AY225" s="61">
        <v>8.0574021178605765E-2</v>
      </c>
      <c r="AZ225" s="61" t="s">
        <v>295</v>
      </c>
      <c r="BA225" s="111" t="s">
        <v>2417</v>
      </c>
    </row>
    <row r="226" spans="1:53" ht="15" customHeight="1" x14ac:dyDescent="0.25">
      <c r="A226" s="110">
        <v>46314.404618055552</v>
      </c>
      <c r="B226" s="61">
        <v>1</v>
      </c>
      <c r="C226" s="61" t="s">
        <v>314</v>
      </c>
      <c r="D226" s="61" t="s">
        <v>604</v>
      </c>
      <c r="E226" s="61" t="s">
        <v>2198</v>
      </c>
      <c r="F226" s="61" t="s">
        <v>173</v>
      </c>
      <c r="G226" s="114">
        <v>1.8465457812263854E-3</v>
      </c>
      <c r="H226" s="61">
        <v>0</v>
      </c>
      <c r="I226" s="111" t="s">
        <v>2273</v>
      </c>
      <c r="L226" s="110">
        <v>46314.404618055552</v>
      </c>
      <c r="M226" s="61" t="s">
        <v>2198</v>
      </c>
      <c r="N226" s="61" t="s">
        <v>173</v>
      </c>
      <c r="O226" s="61">
        <v>2.5000000000000001E-2</v>
      </c>
      <c r="P226" s="61">
        <v>0.17499999999999999</v>
      </c>
      <c r="Q226" s="61">
        <v>2.5000000000000001E-3</v>
      </c>
      <c r="R226" s="61" t="s">
        <v>557</v>
      </c>
      <c r="S226" s="61">
        <v>0.05</v>
      </c>
      <c r="T226" s="61">
        <v>0.05</v>
      </c>
      <c r="U226" s="61"/>
      <c r="V226" s="61">
        <v>0</v>
      </c>
      <c r="W226" s="61">
        <v>5.2083333333333336E-7</v>
      </c>
      <c r="X226" s="61">
        <v>5.2083333333333336E-7</v>
      </c>
      <c r="Y226" s="61">
        <v>0</v>
      </c>
      <c r="Z226" s="111" t="s">
        <v>2129</v>
      </c>
      <c r="AV226" s="110">
        <v>46314.404618055552</v>
      </c>
      <c r="AW226" s="61" t="s">
        <v>2278</v>
      </c>
      <c r="AX226" s="61" t="s">
        <v>2418</v>
      </c>
      <c r="AY226" s="61">
        <v>5.3616514621265807</v>
      </c>
      <c r="AZ226" s="61" t="s">
        <v>2419</v>
      </c>
      <c r="BA226" s="111" t="s">
        <v>2420</v>
      </c>
    </row>
    <row r="227" spans="1:53" ht="15" customHeight="1" x14ac:dyDescent="0.25">
      <c r="A227" s="110">
        <v>46314.404618055552</v>
      </c>
      <c r="B227" s="61">
        <v>1</v>
      </c>
      <c r="C227" s="61" t="s">
        <v>314</v>
      </c>
      <c r="D227" s="61" t="s">
        <v>604</v>
      </c>
      <c r="E227" s="61" t="s">
        <v>2199</v>
      </c>
      <c r="F227" s="61" t="s">
        <v>173</v>
      </c>
      <c r="G227" s="114">
        <v>2.0107911641873821E-3</v>
      </c>
      <c r="H227" s="61">
        <v>0</v>
      </c>
      <c r="I227" s="111" t="s">
        <v>2273</v>
      </c>
      <c r="L227" s="110">
        <v>46314.404618055552</v>
      </c>
      <c r="M227" s="61" t="s">
        <v>2199</v>
      </c>
      <c r="N227" s="61" t="s">
        <v>173</v>
      </c>
      <c r="O227" s="61">
        <v>7.4999999999999997E-2</v>
      </c>
      <c r="P227" s="61">
        <v>0.17499999999999999</v>
      </c>
      <c r="Q227" s="61">
        <v>2.5000000000000001E-3</v>
      </c>
      <c r="R227" s="61" t="s">
        <v>557</v>
      </c>
      <c r="S227" s="61">
        <v>0.05</v>
      </c>
      <c r="T227" s="61">
        <v>0.05</v>
      </c>
      <c r="U227" s="61"/>
      <c r="V227" s="61">
        <v>0</v>
      </c>
      <c r="W227" s="61">
        <v>5.2083333333333336E-7</v>
      </c>
      <c r="X227" s="61">
        <v>5.2083333333333336E-7</v>
      </c>
      <c r="Y227" s="61">
        <v>0</v>
      </c>
      <c r="Z227" s="111" t="s">
        <v>2129</v>
      </c>
      <c r="AV227" s="110">
        <v>46314.404618055552</v>
      </c>
      <c r="AW227" s="61" t="s">
        <v>2278</v>
      </c>
      <c r="AX227" s="61" t="s">
        <v>2421</v>
      </c>
      <c r="AY227" s="61">
        <v>103.99869750724197</v>
      </c>
      <c r="AZ227" s="61" t="s">
        <v>9</v>
      </c>
      <c r="BA227" s="111" t="s">
        <v>2422</v>
      </c>
    </row>
    <row r="228" spans="1:53" ht="15" customHeight="1" x14ac:dyDescent="0.25">
      <c r="A228" s="110">
        <v>46314.404618055552</v>
      </c>
      <c r="B228" s="61">
        <v>1</v>
      </c>
      <c r="C228" s="61" t="s">
        <v>314</v>
      </c>
      <c r="D228" s="61" t="s">
        <v>604</v>
      </c>
      <c r="E228" s="61" t="s">
        <v>2200</v>
      </c>
      <c r="F228" s="61" t="s">
        <v>173</v>
      </c>
      <c r="G228" s="114">
        <v>2.1750365471483791E-3</v>
      </c>
      <c r="H228" s="61">
        <v>0</v>
      </c>
      <c r="I228" s="111" t="s">
        <v>2273</v>
      </c>
      <c r="L228" s="110">
        <v>46314.404618055552</v>
      </c>
      <c r="M228" s="61" t="s">
        <v>2200</v>
      </c>
      <c r="N228" s="61" t="s">
        <v>173</v>
      </c>
      <c r="O228" s="61">
        <v>0.125</v>
      </c>
      <c r="P228" s="61">
        <v>0.17499999999999999</v>
      </c>
      <c r="Q228" s="61">
        <v>2.5000000000000001E-3</v>
      </c>
      <c r="R228" s="61" t="s">
        <v>557</v>
      </c>
      <c r="S228" s="61">
        <v>0.05</v>
      </c>
      <c r="T228" s="61">
        <v>0.05</v>
      </c>
      <c r="U228" s="61"/>
      <c r="V228" s="61">
        <v>0</v>
      </c>
      <c r="W228" s="61">
        <v>5.2083333333333336E-7</v>
      </c>
      <c r="X228" s="61">
        <v>5.2083333333333336E-7</v>
      </c>
      <c r="Y228" s="61">
        <v>0</v>
      </c>
      <c r="Z228" s="111" t="s">
        <v>2129</v>
      </c>
      <c r="AV228" s="110">
        <v>46314.404618055552</v>
      </c>
      <c r="AW228" s="61" t="s">
        <v>2278</v>
      </c>
      <c r="AX228" s="61" t="s">
        <v>2423</v>
      </c>
      <c r="AY228" s="61">
        <v>106.58603635923227</v>
      </c>
      <c r="AZ228" s="61" t="s">
        <v>9</v>
      </c>
      <c r="BA228" s="111" t="s">
        <v>2424</v>
      </c>
    </row>
    <row r="229" spans="1:53" ht="15" customHeight="1" x14ac:dyDescent="0.25">
      <c r="A229" s="110">
        <v>46314.404618055552</v>
      </c>
      <c r="B229" s="61">
        <v>1</v>
      </c>
      <c r="C229" s="61" t="s">
        <v>314</v>
      </c>
      <c r="D229" s="61" t="s">
        <v>604</v>
      </c>
      <c r="E229" s="61" t="s">
        <v>2201</v>
      </c>
      <c r="F229" s="61" t="s">
        <v>173</v>
      </c>
      <c r="G229" s="114">
        <v>2.3392819301093761E-3</v>
      </c>
      <c r="H229" s="61">
        <v>0</v>
      </c>
      <c r="I229" s="111" t="s">
        <v>2273</v>
      </c>
      <c r="L229" s="110">
        <v>46314.404618055552</v>
      </c>
      <c r="M229" s="61" t="s">
        <v>2201</v>
      </c>
      <c r="N229" s="61" t="s">
        <v>173</v>
      </c>
      <c r="O229" s="61">
        <v>0.17499999999999999</v>
      </c>
      <c r="P229" s="61">
        <v>0.17499999999999999</v>
      </c>
      <c r="Q229" s="61">
        <v>2.5000000000000001E-3</v>
      </c>
      <c r="R229" s="61" t="s">
        <v>557</v>
      </c>
      <c r="S229" s="61">
        <v>0.05</v>
      </c>
      <c r="T229" s="61">
        <v>0.05</v>
      </c>
      <c r="U229" s="61"/>
      <c r="V229" s="61">
        <v>0</v>
      </c>
      <c r="W229" s="61">
        <v>5.2083333333333336E-7</v>
      </c>
      <c r="X229" s="61">
        <v>5.2083333333333336E-7</v>
      </c>
      <c r="Y229" s="61">
        <v>0</v>
      </c>
      <c r="Z229" s="111" t="s">
        <v>2129</v>
      </c>
      <c r="AV229" s="110">
        <v>46314.404618055552</v>
      </c>
      <c r="AW229" s="61">
        <v>1</v>
      </c>
      <c r="AX229" s="61" t="s">
        <v>2425</v>
      </c>
      <c r="AY229" s="61">
        <v>100</v>
      </c>
      <c r="AZ229" s="61" t="s">
        <v>300</v>
      </c>
      <c r="BA229" s="111" t="s">
        <v>2426</v>
      </c>
    </row>
    <row r="230" spans="1:53" ht="15" customHeight="1" x14ac:dyDescent="0.25">
      <c r="A230" s="110">
        <v>46314.404618055552</v>
      </c>
      <c r="B230" s="61">
        <v>1</v>
      </c>
      <c r="C230" s="61" t="s">
        <v>314</v>
      </c>
      <c r="D230" s="61" t="s">
        <v>604</v>
      </c>
      <c r="E230" s="61" t="s">
        <v>2202</v>
      </c>
      <c r="F230" s="61" t="s">
        <v>173</v>
      </c>
      <c r="G230" s="114">
        <v>2.5035273130703732E-3</v>
      </c>
      <c r="H230" s="61">
        <v>0</v>
      </c>
      <c r="I230" s="111" t="s">
        <v>2273</v>
      </c>
      <c r="L230" s="110">
        <v>46314.404618055552</v>
      </c>
      <c r="M230" s="61" t="s">
        <v>2202</v>
      </c>
      <c r="N230" s="61" t="s">
        <v>173</v>
      </c>
      <c r="O230" s="61">
        <v>0.22500000000000001</v>
      </c>
      <c r="P230" s="61">
        <v>0.17499999999999999</v>
      </c>
      <c r="Q230" s="61">
        <v>2.5000000000000001E-3</v>
      </c>
      <c r="R230" s="61" t="s">
        <v>557</v>
      </c>
      <c r="S230" s="61">
        <v>0.05</v>
      </c>
      <c r="T230" s="61">
        <v>0.05</v>
      </c>
      <c r="U230" s="61"/>
      <c r="V230" s="61">
        <v>0</v>
      </c>
      <c r="W230" s="61">
        <v>5.2083333333333336E-7</v>
      </c>
      <c r="X230" s="61">
        <v>5.2083333333333336E-7</v>
      </c>
      <c r="Y230" s="61">
        <v>0</v>
      </c>
      <c r="Z230" s="111" t="s">
        <v>2129</v>
      </c>
      <c r="AV230" s="110">
        <v>46314.404618055552</v>
      </c>
      <c r="AW230" s="61">
        <v>1</v>
      </c>
      <c r="AX230" s="61" t="s">
        <v>301</v>
      </c>
      <c r="AY230" s="61">
        <v>100</v>
      </c>
      <c r="AZ230" s="61" t="s">
        <v>300</v>
      </c>
      <c r="BA230" s="111" t="s">
        <v>2427</v>
      </c>
    </row>
    <row r="231" spans="1:53" ht="15" customHeight="1" x14ac:dyDescent="0.25">
      <c r="A231" s="110">
        <v>46314.404618055552</v>
      </c>
      <c r="B231" s="61">
        <v>1</v>
      </c>
      <c r="C231" s="61" t="s">
        <v>314</v>
      </c>
      <c r="D231" s="61" t="s">
        <v>604</v>
      </c>
      <c r="E231" s="61" t="s">
        <v>2203</v>
      </c>
      <c r="F231" s="61" t="s">
        <v>173</v>
      </c>
      <c r="G231" s="114">
        <v>1.5909837247241429E-3</v>
      </c>
      <c r="H231" s="61">
        <v>0</v>
      </c>
      <c r="I231" s="111" t="s">
        <v>2273</v>
      </c>
      <c r="L231" s="110">
        <v>46314.404618055552</v>
      </c>
      <c r="M231" s="61" t="s">
        <v>2203</v>
      </c>
      <c r="N231" s="61" t="s">
        <v>173</v>
      </c>
      <c r="O231" s="61">
        <v>-0.22500000000000001</v>
      </c>
      <c r="P231" s="61">
        <v>0.22500000000000001</v>
      </c>
      <c r="Q231" s="61">
        <v>2.5000000000000001E-3</v>
      </c>
      <c r="R231" s="61" t="s">
        <v>557</v>
      </c>
      <c r="S231" s="61">
        <v>0.05</v>
      </c>
      <c r="T231" s="61">
        <v>0.05</v>
      </c>
      <c r="U231" s="61"/>
      <c r="V231" s="61">
        <v>0</v>
      </c>
      <c r="W231" s="61">
        <v>5.2083333333333336E-7</v>
      </c>
      <c r="X231" s="61">
        <v>5.2083333333333336E-7</v>
      </c>
      <c r="Y231" s="61">
        <v>0</v>
      </c>
      <c r="Z231" s="111" t="s">
        <v>2129</v>
      </c>
      <c r="AV231" s="110">
        <v>46314.404618055552</v>
      </c>
      <c r="AW231" s="61">
        <v>1</v>
      </c>
      <c r="AX231" s="61" t="s">
        <v>2428</v>
      </c>
      <c r="AY231" s="61">
        <v>21.840166406277831</v>
      </c>
      <c r="AZ231" s="61" t="s">
        <v>303</v>
      </c>
      <c r="BA231" s="111" t="s">
        <v>2429</v>
      </c>
    </row>
    <row r="232" spans="1:53" ht="15" customHeight="1" x14ac:dyDescent="0.25">
      <c r="A232" s="110">
        <v>46314.404618055552</v>
      </c>
      <c r="B232" s="61">
        <v>1</v>
      </c>
      <c r="C232" s="61" t="s">
        <v>314</v>
      </c>
      <c r="D232" s="61" t="s">
        <v>604</v>
      </c>
      <c r="E232" s="61" t="s">
        <v>2204</v>
      </c>
      <c r="F232" s="61" t="s">
        <v>173</v>
      </c>
      <c r="G232" s="114">
        <v>1.7552291076851397E-3</v>
      </c>
      <c r="H232" s="61">
        <v>0</v>
      </c>
      <c r="I232" s="111" t="s">
        <v>2273</v>
      </c>
      <c r="L232" s="110">
        <v>46314.404618055552</v>
      </c>
      <c r="M232" s="61" t="s">
        <v>2204</v>
      </c>
      <c r="N232" s="61" t="s">
        <v>173</v>
      </c>
      <c r="O232" s="61">
        <v>-0.17499999999999999</v>
      </c>
      <c r="P232" s="61">
        <v>0.22500000000000001</v>
      </c>
      <c r="Q232" s="61">
        <v>2.5000000000000001E-3</v>
      </c>
      <c r="R232" s="61" t="s">
        <v>557</v>
      </c>
      <c r="S232" s="61">
        <v>0.05</v>
      </c>
      <c r="T232" s="61">
        <v>0.05</v>
      </c>
      <c r="U232" s="61"/>
      <c r="V232" s="61">
        <v>0</v>
      </c>
      <c r="W232" s="61">
        <v>5.2083333333333336E-7</v>
      </c>
      <c r="X232" s="61">
        <v>5.2083333333333336E-7</v>
      </c>
      <c r="Y232" s="61">
        <v>0</v>
      </c>
      <c r="Z232" s="111" t="s">
        <v>2129</v>
      </c>
      <c r="AV232" s="110">
        <v>46314.404618055552</v>
      </c>
      <c r="AW232" s="61">
        <v>1</v>
      </c>
      <c r="AX232" s="61" t="s">
        <v>2430</v>
      </c>
      <c r="AY232" s="61">
        <v>5.0932337915340193</v>
      </c>
      <c r="AZ232" s="61" t="s">
        <v>303</v>
      </c>
      <c r="BA232" s="111" t="s">
        <v>2431</v>
      </c>
    </row>
    <row r="233" spans="1:53" ht="15" customHeight="1" x14ac:dyDescent="0.25">
      <c r="A233" s="110">
        <v>46314.404618055552</v>
      </c>
      <c r="B233" s="61">
        <v>1</v>
      </c>
      <c r="C233" s="61" t="s">
        <v>314</v>
      </c>
      <c r="D233" s="61" t="s">
        <v>604</v>
      </c>
      <c r="E233" s="61" t="s">
        <v>2205</v>
      </c>
      <c r="F233" s="61" t="s">
        <v>173</v>
      </c>
      <c r="G233" s="114">
        <v>1.9194744906461366E-3</v>
      </c>
      <c r="H233" s="61">
        <v>0</v>
      </c>
      <c r="I233" s="111" t="s">
        <v>2273</v>
      </c>
      <c r="L233" s="110">
        <v>46314.404618055552</v>
      </c>
      <c r="M233" s="61" t="s">
        <v>2205</v>
      </c>
      <c r="N233" s="61" t="s">
        <v>173</v>
      </c>
      <c r="O233" s="61">
        <v>-0.125</v>
      </c>
      <c r="P233" s="61">
        <v>0.22500000000000001</v>
      </c>
      <c r="Q233" s="61">
        <v>2.5000000000000001E-3</v>
      </c>
      <c r="R233" s="61" t="s">
        <v>557</v>
      </c>
      <c r="S233" s="61">
        <v>0.05</v>
      </c>
      <c r="T233" s="61">
        <v>0.05</v>
      </c>
      <c r="U233" s="61"/>
      <c r="V233" s="61">
        <v>0</v>
      </c>
      <c r="W233" s="61">
        <v>5.2083333333333336E-7</v>
      </c>
      <c r="X233" s="61">
        <v>5.2083333333333336E-7</v>
      </c>
      <c r="Y233" s="61">
        <v>0</v>
      </c>
      <c r="Z233" s="111" t="s">
        <v>2129</v>
      </c>
      <c r="AV233" s="110">
        <v>46314.404618055552</v>
      </c>
      <c r="AW233" s="61">
        <v>1</v>
      </c>
      <c r="AX233" s="61" t="s">
        <v>2432</v>
      </c>
      <c r="AY233" s="61">
        <v>21.840166406277831</v>
      </c>
      <c r="AZ233" s="61" t="s">
        <v>303</v>
      </c>
      <c r="BA233" s="111" t="s">
        <v>2433</v>
      </c>
    </row>
    <row r="234" spans="1:53" ht="15" customHeight="1" x14ac:dyDescent="0.25">
      <c r="A234" s="110">
        <v>46314.404618055552</v>
      </c>
      <c r="B234" s="61">
        <v>1</v>
      </c>
      <c r="C234" s="61" t="s">
        <v>314</v>
      </c>
      <c r="D234" s="61" t="s">
        <v>604</v>
      </c>
      <c r="E234" s="61" t="s">
        <v>2206</v>
      </c>
      <c r="F234" s="61" t="s">
        <v>173</v>
      </c>
      <c r="G234" s="114">
        <v>2.0837198736071336E-3</v>
      </c>
      <c r="H234" s="61">
        <v>0</v>
      </c>
      <c r="I234" s="111" t="s">
        <v>2273</v>
      </c>
      <c r="L234" s="110">
        <v>46314.404618055552</v>
      </c>
      <c r="M234" s="61" t="s">
        <v>2206</v>
      </c>
      <c r="N234" s="61" t="s">
        <v>173</v>
      </c>
      <c r="O234" s="61">
        <v>-7.4999999999999997E-2</v>
      </c>
      <c r="P234" s="61">
        <v>0.22500000000000001</v>
      </c>
      <c r="Q234" s="61">
        <v>2.5000000000000001E-3</v>
      </c>
      <c r="R234" s="61" t="s">
        <v>557</v>
      </c>
      <c r="S234" s="61">
        <v>0.05</v>
      </c>
      <c r="T234" s="61">
        <v>0.05</v>
      </c>
      <c r="U234" s="61"/>
      <c r="V234" s="61">
        <v>0</v>
      </c>
      <c r="W234" s="61">
        <v>5.2083333333333336E-7</v>
      </c>
      <c r="X234" s="61">
        <v>5.2083333333333336E-7</v>
      </c>
      <c r="Y234" s="61">
        <v>0</v>
      </c>
      <c r="Z234" s="111" t="s">
        <v>2129</v>
      </c>
      <c r="AV234" s="110">
        <v>46314.404618055552</v>
      </c>
      <c r="AW234" s="61">
        <v>1</v>
      </c>
      <c r="AX234" s="61" t="s">
        <v>2434</v>
      </c>
      <c r="AY234" s="61">
        <v>5.0932337915340193</v>
      </c>
      <c r="AZ234" s="61" t="s">
        <v>303</v>
      </c>
      <c r="BA234" s="111" t="s">
        <v>2435</v>
      </c>
    </row>
    <row r="235" spans="1:53" ht="15" customHeight="1" x14ac:dyDescent="0.25">
      <c r="A235" s="110">
        <v>46314.404618055552</v>
      </c>
      <c r="B235" s="61">
        <v>1</v>
      </c>
      <c r="C235" s="61" t="s">
        <v>314</v>
      </c>
      <c r="D235" s="61" t="s">
        <v>604</v>
      </c>
      <c r="E235" s="61" t="s">
        <v>2207</v>
      </c>
      <c r="F235" s="61" t="s">
        <v>173</v>
      </c>
      <c r="G235" s="114">
        <v>2.2479652565681307E-3</v>
      </c>
      <c r="H235" s="61">
        <v>0</v>
      </c>
      <c r="I235" s="111" t="s">
        <v>2273</v>
      </c>
      <c r="L235" s="110">
        <v>46314.404618055552</v>
      </c>
      <c r="M235" s="61" t="s">
        <v>2207</v>
      </c>
      <c r="N235" s="61" t="s">
        <v>173</v>
      </c>
      <c r="O235" s="61">
        <v>-2.5000000000000001E-2</v>
      </c>
      <c r="P235" s="61">
        <v>0.22500000000000001</v>
      </c>
      <c r="Q235" s="61">
        <v>2.5000000000000001E-3</v>
      </c>
      <c r="R235" s="61" t="s">
        <v>557</v>
      </c>
      <c r="S235" s="61">
        <v>0.05</v>
      </c>
      <c r="T235" s="61">
        <v>0.05</v>
      </c>
      <c r="U235" s="61"/>
      <c r="V235" s="61">
        <v>0</v>
      </c>
      <c r="W235" s="61">
        <v>5.2083333333333336E-7</v>
      </c>
      <c r="X235" s="61">
        <v>5.2083333333333336E-7</v>
      </c>
      <c r="Y235" s="61">
        <v>0</v>
      </c>
      <c r="Z235" s="111" t="s">
        <v>2129</v>
      </c>
      <c r="AV235" s="110">
        <v>46314.404618055552</v>
      </c>
      <c r="AW235" s="61">
        <v>1</v>
      </c>
      <c r="AX235" s="61" t="s">
        <v>2436</v>
      </c>
      <c r="AY235" s="61" t="s">
        <v>1022</v>
      </c>
      <c r="AZ235" s="61" t="s">
        <v>9</v>
      </c>
      <c r="BA235" s="111" t="s">
        <v>2437</v>
      </c>
    </row>
    <row r="236" spans="1:53" ht="15" customHeight="1" x14ac:dyDescent="0.25">
      <c r="A236" s="110">
        <v>46314.404618055552</v>
      </c>
      <c r="B236" s="61">
        <v>1</v>
      </c>
      <c r="C236" s="61" t="s">
        <v>314</v>
      </c>
      <c r="D236" s="61" t="s">
        <v>604</v>
      </c>
      <c r="E236" s="61" t="s">
        <v>2208</v>
      </c>
      <c r="F236" s="61" t="s">
        <v>173</v>
      </c>
      <c r="G236" s="114">
        <v>2.4122106395291273E-3</v>
      </c>
      <c r="H236" s="61">
        <v>0</v>
      </c>
      <c r="I236" s="111" t="s">
        <v>2273</v>
      </c>
      <c r="L236" s="110">
        <v>46314.404618055552</v>
      </c>
      <c r="M236" s="61" t="s">
        <v>2208</v>
      </c>
      <c r="N236" s="61" t="s">
        <v>173</v>
      </c>
      <c r="O236" s="61">
        <v>2.5000000000000001E-2</v>
      </c>
      <c r="P236" s="61">
        <v>0.22500000000000001</v>
      </c>
      <c r="Q236" s="61">
        <v>2.5000000000000001E-3</v>
      </c>
      <c r="R236" s="61" t="s">
        <v>557</v>
      </c>
      <c r="S236" s="61">
        <v>0.05</v>
      </c>
      <c r="T236" s="61">
        <v>0.05</v>
      </c>
      <c r="U236" s="61"/>
      <c r="V236" s="61">
        <v>0</v>
      </c>
      <c r="W236" s="61">
        <v>5.2083333333333336E-7</v>
      </c>
      <c r="X236" s="61">
        <v>5.2083333333333336E-7</v>
      </c>
      <c r="Y236" s="61">
        <v>0</v>
      </c>
      <c r="Z236" s="111" t="s">
        <v>2129</v>
      </c>
      <c r="AV236" s="110">
        <v>46314.404618055552</v>
      </c>
      <c r="AW236" s="61">
        <v>1</v>
      </c>
      <c r="AX236" s="61" t="s">
        <v>311</v>
      </c>
      <c r="AY236" s="61" t="s">
        <v>314</v>
      </c>
      <c r="AZ236" s="61" t="s">
        <v>9</v>
      </c>
      <c r="BA236" s="111" t="s">
        <v>2438</v>
      </c>
    </row>
    <row r="237" spans="1:53" ht="15" customHeight="1" x14ac:dyDescent="0.25">
      <c r="A237" s="110">
        <v>46314.404618055552</v>
      </c>
      <c r="B237" s="61">
        <v>1</v>
      </c>
      <c r="C237" s="61" t="s">
        <v>314</v>
      </c>
      <c r="D237" s="61" t="s">
        <v>604</v>
      </c>
      <c r="E237" s="61" t="s">
        <v>2209</v>
      </c>
      <c r="F237" s="61" t="s">
        <v>173</v>
      </c>
      <c r="G237" s="114">
        <v>2.5764560224901243E-3</v>
      </c>
      <c r="H237" s="61">
        <v>0</v>
      </c>
      <c r="I237" s="111" t="s">
        <v>2273</v>
      </c>
      <c r="L237" s="110">
        <v>46314.404618055552</v>
      </c>
      <c r="M237" s="61" t="s">
        <v>2209</v>
      </c>
      <c r="N237" s="61" t="s">
        <v>173</v>
      </c>
      <c r="O237" s="61">
        <v>7.4999999999999997E-2</v>
      </c>
      <c r="P237" s="61">
        <v>0.22500000000000001</v>
      </c>
      <c r="Q237" s="61">
        <v>2.5000000000000001E-3</v>
      </c>
      <c r="R237" s="61" t="s">
        <v>557</v>
      </c>
      <c r="S237" s="61">
        <v>0.05</v>
      </c>
      <c r="T237" s="61">
        <v>0.05</v>
      </c>
      <c r="U237" s="61"/>
      <c r="V237" s="61">
        <v>0</v>
      </c>
      <c r="W237" s="61">
        <v>5.2083333333333336E-7</v>
      </c>
      <c r="X237" s="61">
        <v>5.2083333333333336E-7</v>
      </c>
      <c r="Y237" s="61">
        <v>0</v>
      </c>
      <c r="Z237" s="111" t="s">
        <v>2129</v>
      </c>
      <c r="AV237" s="110">
        <v>46314.404618055552</v>
      </c>
      <c r="AW237" s="61">
        <v>1</v>
      </c>
      <c r="AX237" s="61" t="s">
        <v>2439</v>
      </c>
      <c r="AY237" s="61" t="s">
        <v>1022</v>
      </c>
      <c r="AZ237" s="61" t="s">
        <v>9</v>
      </c>
      <c r="BA237" s="111" t="s">
        <v>2440</v>
      </c>
    </row>
    <row r="238" spans="1:53" ht="15" customHeight="1" x14ac:dyDescent="0.25">
      <c r="A238" s="110">
        <v>46314.404618055552</v>
      </c>
      <c r="B238" s="61">
        <v>1</v>
      </c>
      <c r="C238" s="61" t="s">
        <v>314</v>
      </c>
      <c r="D238" s="61" t="s">
        <v>604</v>
      </c>
      <c r="E238" s="61" t="s">
        <v>2210</v>
      </c>
      <c r="F238" s="61" t="s">
        <v>173</v>
      </c>
      <c r="G238" s="114">
        <v>2.7407014054511214E-3</v>
      </c>
      <c r="H238" s="61">
        <v>0</v>
      </c>
      <c r="I238" s="111" t="s">
        <v>2273</v>
      </c>
      <c r="L238" s="110">
        <v>46314.404618055552</v>
      </c>
      <c r="M238" s="61" t="s">
        <v>2210</v>
      </c>
      <c r="N238" s="61" t="s">
        <v>173</v>
      </c>
      <c r="O238" s="61">
        <v>0.125</v>
      </c>
      <c r="P238" s="61">
        <v>0.22500000000000001</v>
      </c>
      <c r="Q238" s="61">
        <v>2.5000000000000001E-3</v>
      </c>
      <c r="R238" s="61" t="s">
        <v>557</v>
      </c>
      <c r="S238" s="61">
        <v>0.05</v>
      </c>
      <c r="T238" s="61">
        <v>0.05</v>
      </c>
      <c r="U238" s="61"/>
      <c r="V238" s="61">
        <v>0</v>
      </c>
      <c r="W238" s="61">
        <v>5.2083333333333336E-7</v>
      </c>
      <c r="X238" s="61">
        <v>5.2083333333333336E-7</v>
      </c>
      <c r="Y238" s="61">
        <v>0</v>
      </c>
      <c r="Z238" s="111" t="s">
        <v>2129</v>
      </c>
      <c r="AV238" s="110">
        <v>46314.404618055552</v>
      </c>
      <c r="AW238" s="61">
        <v>1</v>
      </c>
      <c r="AX238" s="61" t="s">
        <v>2441</v>
      </c>
      <c r="AY238" s="61" t="s">
        <v>1022</v>
      </c>
      <c r="AZ238" s="61" t="s">
        <v>9</v>
      </c>
      <c r="BA238" s="111" t="s">
        <v>2442</v>
      </c>
    </row>
    <row r="239" spans="1:53" ht="15" customHeight="1" x14ac:dyDescent="0.25">
      <c r="A239" s="110">
        <v>46314.404618055552</v>
      </c>
      <c r="B239" s="61">
        <v>1</v>
      </c>
      <c r="C239" s="61" t="s">
        <v>314</v>
      </c>
      <c r="D239" s="61" t="s">
        <v>604</v>
      </c>
      <c r="E239" s="61" t="s">
        <v>2211</v>
      </c>
      <c r="F239" s="61" t="s">
        <v>173</v>
      </c>
      <c r="G239" s="114">
        <v>2.904946788412118E-3</v>
      </c>
      <c r="H239" s="61">
        <v>0</v>
      </c>
      <c r="I239" s="111" t="s">
        <v>2273</v>
      </c>
      <c r="L239" s="110">
        <v>46314.404618055552</v>
      </c>
      <c r="M239" s="61" t="s">
        <v>2211</v>
      </c>
      <c r="N239" s="61" t="s">
        <v>173</v>
      </c>
      <c r="O239" s="61">
        <v>0.17499999999999999</v>
      </c>
      <c r="P239" s="61">
        <v>0.22500000000000001</v>
      </c>
      <c r="Q239" s="61">
        <v>2.5000000000000001E-3</v>
      </c>
      <c r="R239" s="61" t="s">
        <v>557</v>
      </c>
      <c r="S239" s="61">
        <v>0.05</v>
      </c>
      <c r="T239" s="61">
        <v>0.05</v>
      </c>
      <c r="U239" s="61"/>
      <c r="V239" s="61">
        <v>0</v>
      </c>
      <c r="W239" s="61">
        <v>5.2083333333333336E-7</v>
      </c>
      <c r="X239" s="61">
        <v>5.2083333333333336E-7</v>
      </c>
      <c r="Y239" s="61">
        <v>0</v>
      </c>
      <c r="Z239" s="111" t="s">
        <v>2129</v>
      </c>
      <c r="AV239" s="110">
        <v>46314.404618055552</v>
      </c>
      <c r="AW239" s="61">
        <v>1</v>
      </c>
      <c r="AX239" s="61" t="s">
        <v>312</v>
      </c>
      <c r="AY239" s="61" t="s">
        <v>317</v>
      </c>
      <c r="AZ239" s="61" t="s">
        <v>9</v>
      </c>
      <c r="BA239" s="111" t="s">
        <v>2443</v>
      </c>
    </row>
    <row r="240" spans="1:53" ht="15" customHeight="1" x14ac:dyDescent="0.25">
      <c r="A240" s="110">
        <v>46314.404618055552</v>
      </c>
      <c r="B240" s="61">
        <v>1</v>
      </c>
      <c r="C240" s="61" t="s">
        <v>314</v>
      </c>
      <c r="D240" s="61" t="s">
        <v>604</v>
      </c>
      <c r="E240" s="61" t="s">
        <v>2212</v>
      </c>
      <c r="F240" s="61" t="s">
        <v>173</v>
      </c>
      <c r="G240" s="114">
        <v>3.069192171373115E-3</v>
      </c>
      <c r="H240" s="61">
        <v>0</v>
      </c>
      <c r="I240" s="111" t="s">
        <v>2273</v>
      </c>
      <c r="L240" s="110">
        <v>46314.404618055552</v>
      </c>
      <c r="M240" s="61" t="s">
        <v>2212</v>
      </c>
      <c r="N240" s="61" t="s">
        <v>173</v>
      </c>
      <c r="O240" s="61">
        <v>0.22500000000000001</v>
      </c>
      <c r="P240" s="61">
        <v>0.22500000000000001</v>
      </c>
      <c r="Q240" s="61">
        <v>2.5000000000000001E-3</v>
      </c>
      <c r="R240" s="61" t="s">
        <v>557</v>
      </c>
      <c r="S240" s="61">
        <v>0.05</v>
      </c>
      <c r="T240" s="61">
        <v>0.05</v>
      </c>
      <c r="U240" s="61"/>
      <c r="V240" s="61">
        <v>0</v>
      </c>
      <c r="W240" s="61">
        <v>5.2083333333333336E-7</v>
      </c>
      <c r="X240" s="61">
        <v>5.2083333333333336E-7</v>
      </c>
      <c r="Y240" s="61">
        <v>0</v>
      </c>
      <c r="Z240" s="111" t="s">
        <v>2129</v>
      </c>
      <c r="AV240" s="110">
        <v>46314.404618055552</v>
      </c>
      <c r="AW240" s="61">
        <v>1</v>
      </c>
      <c r="AX240" s="61" t="s">
        <v>2444</v>
      </c>
      <c r="AY240" s="61" t="s">
        <v>603</v>
      </c>
      <c r="AZ240" s="61" t="s">
        <v>9</v>
      </c>
      <c r="BA240" s="111" t="s">
        <v>2445</v>
      </c>
    </row>
    <row r="241" spans="1:53" ht="15" customHeight="1" x14ac:dyDescent="0.25">
      <c r="A241" s="110">
        <v>46314.404618055552</v>
      </c>
      <c r="B241" s="61">
        <v>1</v>
      </c>
      <c r="C241" s="61" t="s">
        <v>314</v>
      </c>
      <c r="D241" s="61" t="s">
        <v>604</v>
      </c>
      <c r="E241" s="61" t="s">
        <v>2213</v>
      </c>
      <c r="F241" s="61" t="s">
        <v>2214</v>
      </c>
      <c r="G241" s="114">
        <v>2.0446415244979978E-3</v>
      </c>
      <c r="H241" s="61">
        <v>350.05892830489955</v>
      </c>
      <c r="I241" s="111" t="s">
        <v>326</v>
      </c>
      <c r="L241" s="110">
        <v>46314.404618055552</v>
      </c>
      <c r="M241" s="61" t="s">
        <v>2213</v>
      </c>
      <c r="N241" s="61" t="s">
        <v>2214</v>
      </c>
      <c r="O241" s="61">
        <v>-3.5235987755982974E-2</v>
      </c>
      <c r="P241" s="61">
        <v>0.21</v>
      </c>
      <c r="Q241" s="61">
        <v>8.0424771931898709E-4</v>
      </c>
      <c r="R241" s="61" t="s">
        <v>510</v>
      </c>
      <c r="S241" s="61"/>
      <c r="T241" s="61"/>
      <c r="U241" s="61">
        <v>3.2000000000000001E-2</v>
      </c>
      <c r="V241" s="61">
        <v>0</v>
      </c>
      <c r="W241" s="61">
        <v>0</v>
      </c>
      <c r="X241" s="61">
        <v>0</v>
      </c>
      <c r="Y241" s="61">
        <v>0</v>
      </c>
      <c r="Z241" s="112" t="s">
        <v>2215</v>
      </c>
      <c r="AV241" s="110">
        <v>46314.404618055552</v>
      </c>
      <c r="AW241" s="61">
        <v>1</v>
      </c>
      <c r="AX241" s="61" t="s">
        <v>2446</v>
      </c>
      <c r="AY241" s="61">
        <v>3.0704283459967852</v>
      </c>
      <c r="AZ241" s="61" t="s">
        <v>9</v>
      </c>
      <c r="BA241" s="111" t="s">
        <v>2447</v>
      </c>
    </row>
    <row r="242" spans="1:53" ht="15" customHeight="1" x14ac:dyDescent="0.25">
      <c r="A242" s="110">
        <v>46314.404618055552</v>
      </c>
      <c r="B242" s="61">
        <v>1</v>
      </c>
      <c r="C242" s="61" t="s">
        <v>314</v>
      </c>
      <c r="D242" s="61" t="s">
        <v>604</v>
      </c>
      <c r="E242" s="61" t="s">
        <v>2216</v>
      </c>
      <c r="F242" s="61" t="s">
        <v>2214</v>
      </c>
      <c r="G242" s="114">
        <v>2.3746826863942131E-3</v>
      </c>
      <c r="H242" s="61">
        <v>350.12493653727881</v>
      </c>
      <c r="I242" s="111" t="s">
        <v>326</v>
      </c>
      <c r="L242" s="110">
        <v>46314.404618055552</v>
      </c>
      <c r="M242" s="61" t="s">
        <v>2216</v>
      </c>
      <c r="N242" s="61" t="s">
        <v>2214</v>
      </c>
      <c r="O242" s="61">
        <v>6.5235987755982994E-2</v>
      </c>
      <c r="P242" s="61">
        <v>0.21</v>
      </c>
      <c r="Q242" s="61">
        <v>8.0424771931898709E-4</v>
      </c>
      <c r="R242" s="61" t="s">
        <v>510</v>
      </c>
      <c r="S242" s="61"/>
      <c r="T242" s="61"/>
      <c r="U242" s="61">
        <v>3.2000000000000001E-2</v>
      </c>
      <c r="V242" s="61">
        <v>0</v>
      </c>
      <c r="W242" s="61">
        <v>0</v>
      </c>
      <c r="X242" s="61">
        <v>0</v>
      </c>
      <c r="Y242" s="61">
        <v>0</v>
      </c>
      <c r="Z242" s="112" t="s">
        <v>2217</v>
      </c>
      <c r="AV242" s="110">
        <v>46314.404618055552</v>
      </c>
      <c r="AW242" s="61">
        <v>1</v>
      </c>
      <c r="AX242" s="61" t="s">
        <v>2448</v>
      </c>
      <c r="AY242" s="61">
        <v>99.999995460628242</v>
      </c>
      <c r="AZ242" s="61" t="s">
        <v>300</v>
      </c>
      <c r="BA242" s="111" t="s">
        <v>2449</v>
      </c>
    </row>
    <row r="243" spans="1:53" ht="15" customHeight="1" x14ac:dyDescent="0.25">
      <c r="A243" s="110">
        <v>46314.404618055552</v>
      </c>
      <c r="B243" s="61">
        <v>1</v>
      </c>
      <c r="C243" s="61" t="s">
        <v>314</v>
      </c>
      <c r="D243" s="61" t="s">
        <v>604</v>
      </c>
      <c r="E243" s="61" t="s">
        <v>2218</v>
      </c>
      <c r="F243" s="61" t="s">
        <v>2214</v>
      </c>
      <c r="G243" s="114">
        <v>-2.7069432852450349E-3</v>
      </c>
      <c r="H243" s="61">
        <v>-350.191388657049</v>
      </c>
      <c r="I243" s="111" t="s">
        <v>325</v>
      </c>
      <c r="L243" s="110">
        <v>46314.404618055552</v>
      </c>
      <c r="M243" s="61" t="s">
        <v>2218</v>
      </c>
      <c r="N243" s="61" t="s">
        <v>2214</v>
      </c>
      <c r="O243" s="61">
        <v>-3.5235987755982974E-2</v>
      </c>
      <c r="P243" s="61">
        <v>-0.21</v>
      </c>
      <c r="Q243" s="61">
        <v>8.0424771931898709E-4</v>
      </c>
      <c r="R243" s="61" t="s">
        <v>510</v>
      </c>
      <c r="S243" s="61"/>
      <c r="T243" s="61"/>
      <c r="U243" s="61">
        <v>3.2000000000000001E-2</v>
      </c>
      <c r="V243" s="61">
        <v>0</v>
      </c>
      <c r="W243" s="61">
        <v>0</v>
      </c>
      <c r="X243" s="61">
        <v>0</v>
      </c>
      <c r="Y243" s="61">
        <v>0</v>
      </c>
      <c r="Z243" s="112" t="s">
        <v>2219</v>
      </c>
      <c r="AV243" s="110">
        <v>46314.404618055552</v>
      </c>
      <c r="AW243" s="61">
        <v>1</v>
      </c>
      <c r="AX243" s="61" t="s">
        <v>2450</v>
      </c>
      <c r="AY243" s="61">
        <v>67.058666181914802</v>
      </c>
      <c r="AZ243" s="61" t="s">
        <v>303</v>
      </c>
      <c r="BA243" s="111" t="s">
        <v>2451</v>
      </c>
    </row>
    <row r="244" spans="1:53" ht="15" customHeight="1" x14ac:dyDescent="0.25">
      <c r="A244" s="110">
        <v>46314.404618055552</v>
      </c>
      <c r="B244" s="61">
        <v>1</v>
      </c>
      <c r="C244" s="61" t="s">
        <v>314</v>
      </c>
      <c r="D244" s="61" t="s">
        <v>604</v>
      </c>
      <c r="E244" s="61" t="s">
        <v>2220</v>
      </c>
      <c r="F244" s="61" t="s">
        <v>2214</v>
      </c>
      <c r="G244" s="114">
        <v>-2.3769021233488201E-3</v>
      </c>
      <c r="H244" s="61">
        <v>-350.12538042466974</v>
      </c>
      <c r="I244" s="111" t="s">
        <v>325</v>
      </c>
      <c r="L244" s="110">
        <v>46314.404618055552</v>
      </c>
      <c r="M244" s="61" t="s">
        <v>2220</v>
      </c>
      <c r="N244" s="61" t="s">
        <v>2214</v>
      </c>
      <c r="O244" s="61">
        <v>6.5235987755982994E-2</v>
      </c>
      <c r="P244" s="61">
        <v>-0.21</v>
      </c>
      <c r="Q244" s="61">
        <v>8.0424771931898709E-4</v>
      </c>
      <c r="R244" s="61" t="s">
        <v>510</v>
      </c>
      <c r="S244" s="61"/>
      <c r="T244" s="61"/>
      <c r="U244" s="61">
        <v>3.2000000000000001E-2</v>
      </c>
      <c r="V244" s="61">
        <v>0</v>
      </c>
      <c r="W244" s="61">
        <v>0</v>
      </c>
      <c r="X244" s="61">
        <v>0</v>
      </c>
      <c r="Y244" s="61">
        <v>0</v>
      </c>
      <c r="Z244" s="112" t="s">
        <v>2221</v>
      </c>
      <c r="AV244" s="110">
        <v>46314.404618055552</v>
      </c>
      <c r="AW244" s="61">
        <v>1</v>
      </c>
      <c r="AX244" s="61" t="s">
        <v>2452</v>
      </c>
      <c r="AY244" s="61">
        <v>15.638408691095581</v>
      </c>
      <c r="AZ244" s="61" t="s">
        <v>303</v>
      </c>
      <c r="BA244" s="111" t="s">
        <v>2453</v>
      </c>
    </row>
    <row r="245" spans="1:53" ht="15" customHeight="1" x14ac:dyDescent="0.25">
      <c r="A245" s="110">
        <v>46314.404618055552</v>
      </c>
      <c r="B245" s="61">
        <v>1</v>
      </c>
      <c r="C245" s="61" t="s">
        <v>314</v>
      </c>
      <c r="D245" s="61" t="s">
        <v>604</v>
      </c>
      <c r="E245" s="61" t="s">
        <v>2222</v>
      </c>
      <c r="F245" s="61" t="s">
        <v>2214</v>
      </c>
      <c r="G245" s="114">
        <v>-8.8316896580410394E-4</v>
      </c>
      <c r="H245" s="61">
        <v>-176.63379316082077</v>
      </c>
      <c r="I245" s="111" t="s">
        <v>325</v>
      </c>
      <c r="L245" s="110">
        <v>46314.404618055552</v>
      </c>
      <c r="M245" s="61" t="s">
        <v>2222</v>
      </c>
      <c r="N245" s="61" t="s">
        <v>2214</v>
      </c>
      <c r="O245" s="61">
        <v>0.21</v>
      </c>
      <c r="P245" s="61">
        <v>-0.12</v>
      </c>
      <c r="Q245" s="61">
        <v>8.0424771931898709E-4</v>
      </c>
      <c r="R245" s="61" t="s">
        <v>510</v>
      </c>
      <c r="S245" s="61"/>
      <c r="T245" s="61"/>
      <c r="U245" s="61">
        <v>3.2000000000000001E-2</v>
      </c>
      <c r="V245" s="61">
        <v>0</v>
      </c>
      <c r="W245" s="61">
        <v>0</v>
      </c>
      <c r="X245" s="61">
        <v>0</v>
      </c>
      <c r="Y245" s="61">
        <v>0</v>
      </c>
      <c r="Z245" s="112" t="s">
        <v>2228</v>
      </c>
      <c r="AV245" s="110">
        <v>46314.404618055552</v>
      </c>
      <c r="AW245" s="61">
        <v>1</v>
      </c>
      <c r="AX245" s="61" t="s">
        <v>2454</v>
      </c>
      <c r="AY245" s="61" t="s">
        <v>1034</v>
      </c>
      <c r="AZ245" s="61" t="s">
        <v>9</v>
      </c>
      <c r="BA245" s="111" t="s">
        <v>2455</v>
      </c>
    </row>
    <row r="246" spans="1:53" ht="15" customHeight="1" x14ac:dyDescent="0.25">
      <c r="A246" s="110">
        <v>46314.404618055552</v>
      </c>
      <c r="B246" s="61">
        <v>1</v>
      </c>
      <c r="C246" s="61" t="s">
        <v>314</v>
      </c>
      <c r="D246" s="61" t="s">
        <v>604</v>
      </c>
      <c r="E246" s="61" t="s">
        <v>2223</v>
      </c>
      <c r="F246" s="61" t="s">
        <v>2214</v>
      </c>
      <c r="G246" s="114">
        <v>-1.1952140709540214E-4</v>
      </c>
      <c r="H246" s="61">
        <v>-23.904281419080423</v>
      </c>
      <c r="I246" s="111" t="s">
        <v>325</v>
      </c>
      <c r="L246" s="110">
        <v>46314.404618055552</v>
      </c>
      <c r="M246" s="61" t="s">
        <v>2223</v>
      </c>
      <c r="N246" s="61" t="s">
        <v>2214</v>
      </c>
      <c r="O246" s="61">
        <v>0.21</v>
      </c>
      <c r="P246" s="61">
        <v>-5.2499999999999991E-2</v>
      </c>
      <c r="Q246" s="61">
        <v>8.0424771931898709E-4</v>
      </c>
      <c r="R246" s="61" t="s">
        <v>510</v>
      </c>
      <c r="S246" s="61"/>
      <c r="T246" s="61"/>
      <c r="U246" s="61">
        <v>3.2000000000000001E-2</v>
      </c>
      <c r="V246" s="61">
        <v>0</v>
      </c>
      <c r="W246" s="61">
        <v>0</v>
      </c>
      <c r="X246" s="61">
        <v>0</v>
      </c>
      <c r="Y246" s="61">
        <v>0</v>
      </c>
      <c r="Z246" s="112" t="s">
        <v>2230</v>
      </c>
      <c r="AV246" s="110">
        <v>46314.404618055552</v>
      </c>
      <c r="AW246" s="61">
        <v>1</v>
      </c>
      <c r="AX246" s="61" t="s">
        <v>2456</v>
      </c>
      <c r="AY246" s="61" t="s">
        <v>1034</v>
      </c>
      <c r="AZ246" s="61" t="s">
        <v>9</v>
      </c>
      <c r="BA246" s="111" t="s">
        <v>2457</v>
      </c>
    </row>
    <row r="247" spans="1:53" ht="15" customHeight="1" x14ac:dyDescent="0.25">
      <c r="A247" s="110">
        <v>46314.404618055552</v>
      </c>
      <c r="B247" s="61">
        <v>1</v>
      </c>
      <c r="C247" s="61" t="s">
        <v>314</v>
      </c>
      <c r="D247" s="61" t="s">
        <v>604</v>
      </c>
      <c r="E247" s="61" t="s">
        <v>2224</v>
      </c>
      <c r="F247" s="61" t="s">
        <v>2214</v>
      </c>
      <c r="G247" s="114">
        <v>6.4412615161329935E-4</v>
      </c>
      <c r="H247" s="61">
        <v>128.82523032265988</v>
      </c>
      <c r="I247" s="111" t="s">
        <v>326</v>
      </c>
      <c r="L247" s="110">
        <v>46314.404618055552</v>
      </c>
      <c r="M247" s="61" t="s">
        <v>2224</v>
      </c>
      <c r="N247" s="61" t="s">
        <v>2214</v>
      </c>
      <c r="O247" s="61">
        <v>0.21</v>
      </c>
      <c r="P247" s="61">
        <v>1.4999999999999991E-2</v>
      </c>
      <c r="Q247" s="61">
        <v>8.0424771931898709E-4</v>
      </c>
      <c r="R247" s="61" t="s">
        <v>510</v>
      </c>
      <c r="S247" s="61"/>
      <c r="T247" s="61"/>
      <c r="U247" s="61">
        <v>3.2000000000000001E-2</v>
      </c>
      <c r="V247" s="61">
        <v>0</v>
      </c>
      <c r="W247" s="61">
        <v>0</v>
      </c>
      <c r="X247" s="61">
        <v>0</v>
      </c>
      <c r="Y247" s="61">
        <v>0</v>
      </c>
      <c r="Z247" s="112" t="s">
        <v>2232</v>
      </c>
      <c r="AV247" s="110">
        <v>46314.404618055552</v>
      </c>
      <c r="AW247" s="61">
        <v>1</v>
      </c>
      <c r="AX247" s="61" t="s">
        <v>2458</v>
      </c>
      <c r="AY247" s="61">
        <v>0</v>
      </c>
      <c r="AZ247" s="61" t="s">
        <v>306</v>
      </c>
      <c r="BA247" s="111" t="s">
        <v>2459</v>
      </c>
    </row>
    <row r="248" spans="1:53" ht="15" customHeight="1" x14ac:dyDescent="0.25">
      <c r="A248" s="110">
        <v>46314.404618055552</v>
      </c>
      <c r="B248" s="61">
        <v>1</v>
      </c>
      <c r="C248" s="61" t="s">
        <v>314</v>
      </c>
      <c r="D248" s="61" t="s">
        <v>604</v>
      </c>
      <c r="E248" s="61" t="s">
        <v>2225</v>
      </c>
      <c r="F248" s="61" t="s">
        <v>2214</v>
      </c>
      <c r="G248" s="114">
        <v>1.4077737103220013E-3</v>
      </c>
      <c r="H248" s="61">
        <v>281.55474206440027</v>
      </c>
      <c r="I248" s="111" t="s">
        <v>326</v>
      </c>
      <c r="L248" s="110">
        <v>46314.404618055552</v>
      </c>
      <c r="M248" s="61" t="s">
        <v>2225</v>
      </c>
      <c r="N248" s="61" t="s">
        <v>2214</v>
      </c>
      <c r="O248" s="61">
        <v>0.21</v>
      </c>
      <c r="P248" s="61">
        <v>8.2500000000000018E-2</v>
      </c>
      <c r="Q248" s="61">
        <v>8.0424771931898709E-4</v>
      </c>
      <c r="R248" s="61" t="s">
        <v>510</v>
      </c>
      <c r="S248" s="61"/>
      <c r="T248" s="61"/>
      <c r="U248" s="61">
        <v>3.2000000000000001E-2</v>
      </c>
      <c r="V248" s="61">
        <v>0</v>
      </c>
      <c r="W248" s="61">
        <v>0</v>
      </c>
      <c r="X248" s="61">
        <v>0</v>
      </c>
      <c r="Y248" s="61">
        <v>0</v>
      </c>
      <c r="Z248" s="112" t="s">
        <v>2234</v>
      </c>
      <c r="AV248" s="110">
        <v>46314.404618055552</v>
      </c>
      <c r="AW248" s="61">
        <v>1</v>
      </c>
      <c r="AX248" s="61" t="s">
        <v>2460</v>
      </c>
      <c r="AY248" s="61">
        <v>0</v>
      </c>
      <c r="AZ248" s="61" t="s">
        <v>306</v>
      </c>
      <c r="BA248" s="111" t="s">
        <v>2461</v>
      </c>
    </row>
    <row r="249" spans="1:53" ht="15" customHeight="1" x14ac:dyDescent="0.25">
      <c r="A249" s="110">
        <v>46314.404618055552</v>
      </c>
      <c r="B249" s="61">
        <v>1</v>
      </c>
      <c r="C249" s="61" t="s">
        <v>314</v>
      </c>
      <c r="D249" s="61" t="s">
        <v>604</v>
      </c>
      <c r="E249" s="61" t="s">
        <v>2226</v>
      </c>
      <c r="F249" s="61" t="s">
        <v>2214</v>
      </c>
      <c r="G249" s="114">
        <v>2.1714212690307029E-3</v>
      </c>
      <c r="H249" s="61">
        <v>350.08428425380612</v>
      </c>
      <c r="I249" s="111" t="s">
        <v>326</v>
      </c>
      <c r="L249" s="110">
        <v>46314.404618055552</v>
      </c>
      <c r="M249" s="61" t="s">
        <v>2226</v>
      </c>
      <c r="N249" s="61" t="s">
        <v>2214</v>
      </c>
      <c r="O249" s="61">
        <v>0.21</v>
      </c>
      <c r="P249" s="61">
        <v>0.15</v>
      </c>
      <c r="Q249" s="61">
        <v>8.0424771931898709E-4</v>
      </c>
      <c r="R249" s="61" t="s">
        <v>510</v>
      </c>
      <c r="S249" s="61"/>
      <c r="T249" s="61"/>
      <c r="U249" s="61">
        <v>3.2000000000000001E-2</v>
      </c>
      <c r="V249" s="61">
        <v>0</v>
      </c>
      <c r="W249" s="61">
        <v>0</v>
      </c>
      <c r="X249" s="61">
        <v>0</v>
      </c>
      <c r="Y249" s="61">
        <v>0</v>
      </c>
      <c r="Z249" s="112" t="s">
        <v>2236</v>
      </c>
      <c r="AV249" s="110">
        <v>46314.404618055552</v>
      </c>
      <c r="AW249" s="61">
        <v>1</v>
      </c>
      <c r="AX249" s="61" t="s">
        <v>2462</v>
      </c>
      <c r="AY249" s="61">
        <v>0</v>
      </c>
      <c r="AZ249" s="61" t="s">
        <v>9</v>
      </c>
      <c r="BA249" s="111" t="s">
        <v>2463</v>
      </c>
    </row>
    <row r="250" spans="1:53" ht="15" customHeight="1" x14ac:dyDescent="0.25">
      <c r="A250" s="110">
        <v>46314.404618055552</v>
      </c>
      <c r="B250" s="61">
        <v>1</v>
      </c>
      <c r="C250" s="61" t="s">
        <v>314</v>
      </c>
      <c r="D250" s="61" t="s">
        <v>604</v>
      </c>
      <c r="E250" s="61" t="s">
        <v>2227</v>
      </c>
      <c r="F250" s="61" t="s">
        <v>2214</v>
      </c>
      <c r="G250" s="114">
        <v>1.2527107228741592E-3</v>
      </c>
      <c r="H250" s="61">
        <v>250.54214457483184</v>
      </c>
      <c r="I250" s="111" t="s">
        <v>326</v>
      </c>
      <c r="L250" s="110">
        <v>46314.404618055552</v>
      </c>
      <c r="M250" s="61" t="s">
        <v>2227</v>
      </c>
      <c r="N250" s="61" t="s">
        <v>2214</v>
      </c>
      <c r="O250" s="61">
        <v>-3.5235987755982974E-2</v>
      </c>
      <c r="P250" s="61">
        <v>0.14000000000000001</v>
      </c>
      <c r="Q250" s="61">
        <v>8.0424771931898709E-4</v>
      </c>
      <c r="R250" s="61" t="s">
        <v>510</v>
      </c>
      <c r="S250" s="61"/>
      <c r="T250" s="61"/>
      <c r="U250" s="61">
        <v>3.2000000000000001E-2</v>
      </c>
      <c r="V250" s="61">
        <v>0</v>
      </c>
      <c r="W250" s="61">
        <v>0</v>
      </c>
      <c r="X250" s="61">
        <v>0</v>
      </c>
      <c r="Y250" s="61">
        <v>0</v>
      </c>
      <c r="Z250" s="112" t="s">
        <v>2237</v>
      </c>
      <c r="AV250" s="110">
        <v>46314.404618055552</v>
      </c>
      <c r="AW250" s="61">
        <v>1</v>
      </c>
      <c r="AX250" s="61" t="s">
        <v>2464</v>
      </c>
      <c r="AY250" s="61" t="b">
        <v>0</v>
      </c>
      <c r="AZ250" s="61" t="s">
        <v>9</v>
      </c>
      <c r="BA250" s="111" t="s">
        <v>2465</v>
      </c>
    </row>
    <row r="251" spans="1:53" ht="15" customHeight="1" x14ac:dyDescent="0.25">
      <c r="A251" s="110">
        <v>46314.404618055552</v>
      </c>
      <c r="B251" s="61">
        <v>1</v>
      </c>
      <c r="C251" s="61" t="s">
        <v>314</v>
      </c>
      <c r="D251" s="61" t="s">
        <v>604</v>
      </c>
      <c r="E251" s="61" t="s">
        <v>2229</v>
      </c>
      <c r="F251" s="61" t="s">
        <v>2214</v>
      </c>
      <c r="G251" s="114">
        <v>1.5827518847703742E-3</v>
      </c>
      <c r="H251" s="61">
        <v>316.55037695407486</v>
      </c>
      <c r="I251" s="111" t="s">
        <v>326</v>
      </c>
      <c r="L251" s="110">
        <v>46314.404618055552</v>
      </c>
      <c r="M251" s="61" t="s">
        <v>2229</v>
      </c>
      <c r="N251" s="61" t="s">
        <v>2214</v>
      </c>
      <c r="O251" s="61">
        <v>6.5235987755983021E-2</v>
      </c>
      <c r="P251" s="61">
        <v>0.14000000000000001</v>
      </c>
      <c r="Q251" s="61">
        <v>8.0424771931898709E-4</v>
      </c>
      <c r="R251" s="61" t="s">
        <v>510</v>
      </c>
      <c r="S251" s="61"/>
      <c r="T251" s="61"/>
      <c r="U251" s="61">
        <v>3.2000000000000001E-2</v>
      </c>
      <c r="V251" s="61">
        <v>0</v>
      </c>
      <c r="W251" s="61">
        <v>0</v>
      </c>
      <c r="X251" s="61">
        <v>0</v>
      </c>
      <c r="Y251" s="61">
        <v>0</v>
      </c>
      <c r="Z251" s="112" t="s">
        <v>2238</v>
      </c>
      <c r="AV251" s="110">
        <v>46314.404618055552</v>
      </c>
      <c r="AW251" s="61">
        <v>1</v>
      </c>
      <c r="AX251" s="61" t="s">
        <v>18</v>
      </c>
      <c r="AY251" s="61" t="b">
        <v>1</v>
      </c>
      <c r="AZ251" s="61" t="s">
        <v>9</v>
      </c>
      <c r="BA251" s="111" t="s">
        <v>2466</v>
      </c>
    </row>
    <row r="252" spans="1:53" ht="15" customHeight="1" x14ac:dyDescent="0.25">
      <c r="A252" s="110">
        <v>46314.404618055552</v>
      </c>
      <c r="B252" s="61">
        <v>1</v>
      </c>
      <c r="C252" s="61" t="s">
        <v>314</v>
      </c>
      <c r="D252" s="61" t="s">
        <v>604</v>
      </c>
      <c r="E252" s="61" t="s">
        <v>2231</v>
      </c>
      <c r="F252" s="61" t="s">
        <v>2214</v>
      </c>
      <c r="G252" s="114">
        <v>-1.915012483621196E-3</v>
      </c>
      <c r="H252" s="61">
        <v>-350.03300249672424</v>
      </c>
      <c r="I252" s="111" t="s">
        <v>325</v>
      </c>
      <c r="L252" s="110">
        <v>46314.404618055552</v>
      </c>
      <c r="M252" s="61" t="s">
        <v>2231</v>
      </c>
      <c r="N252" s="61" t="s">
        <v>2214</v>
      </c>
      <c r="O252" s="61">
        <v>-3.523598775598296E-2</v>
      </c>
      <c r="P252" s="61">
        <v>-0.14000000000000001</v>
      </c>
      <c r="Q252" s="61">
        <v>8.0424771931898709E-4</v>
      </c>
      <c r="R252" s="61" t="s">
        <v>510</v>
      </c>
      <c r="S252" s="61"/>
      <c r="T252" s="61"/>
      <c r="U252" s="61">
        <v>3.2000000000000001E-2</v>
      </c>
      <c r="V252" s="61">
        <v>0</v>
      </c>
      <c r="W252" s="61">
        <v>0</v>
      </c>
      <c r="X252" s="61">
        <v>0</v>
      </c>
      <c r="Y252" s="61">
        <v>0</v>
      </c>
      <c r="Z252" s="112" t="s">
        <v>2239</v>
      </c>
      <c r="AV252" s="110">
        <v>46314.404618055552</v>
      </c>
      <c r="AW252" s="61">
        <v>1</v>
      </c>
      <c r="AX252" s="61" t="s">
        <v>2467</v>
      </c>
      <c r="AY252" s="61" t="s">
        <v>2468</v>
      </c>
      <c r="AZ252" s="61" t="s">
        <v>9</v>
      </c>
      <c r="BA252" s="111" t="s">
        <v>2469</v>
      </c>
    </row>
    <row r="253" spans="1:53" ht="15" customHeight="1" x14ac:dyDescent="0.25">
      <c r="A253" s="110">
        <v>46314.404618055552</v>
      </c>
      <c r="B253" s="61">
        <v>1</v>
      </c>
      <c r="C253" s="61" t="s">
        <v>314</v>
      </c>
      <c r="D253" s="61" t="s">
        <v>604</v>
      </c>
      <c r="E253" s="61" t="s">
        <v>2233</v>
      </c>
      <c r="F253" s="61" t="s">
        <v>2214</v>
      </c>
      <c r="G253" s="114">
        <v>-1.5849713217249812E-3</v>
      </c>
      <c r="H253" s="61">
        <v>-316.99426434499622</v>
      </c>
      <c r="I253" s="111" t="s">
        <v>325</v>
      </c>
      <c r="L253" s="110">
        <v>46314.404618055552</v>
      </c>
      <c r="M253" s="61" t="s">
        <v>2233</v>
      </c>
      <c r="N253" s="61" t="s">
        <v>2214</v>
      </c>
      <c r="O253" s="61">
        <v>6.5235987755982952E-2</v>
      </c>
      <c r="P253" s="61">
        <v>-0.14000000000000001</v>
      </c>
      <c r="Q253" s="61">
        <v>8.0424771931898709E-4</v>
      </c>
      <c r="R253" s="61" t="s">
        <v>510</v>
      </c>
      <c r="S253" s="61"/>
      <c r="T253" s="61"/>
      <c r="U253" s="61">
        <v>3.2000000000000001E-2</v>
      </c>
      <c r="V253" s="61">
        <v>0</v>
      </c>
      <c r="W253" s="61">
        <v>0</v>
      </c>
      <c r="X253" s="61">
        <v>0</v>
      </c>
      <c r="Y253" s="61">
        <v>0</v>
      </c>
      <c r="Z253" s="112" t="s">
        <v>2240</v>
      </c>
      <c r="AV253" s="110">
        <v>46314.404618055552</v>
      </c>
      <c r="AW253" s="61">
        <v>1</v>
      </c>
      <c r="AX253" s="61" t="s">
        <v>2470</v>
      </c>
      <c r="AY253" s="61" t="s">
        <v>2471</v>
      </c>
      <c r="AZ253" s="61" t="s">
        <v>9</v>
      </c>
      <c r="BA253" s="111" t="s">
        <v>2472</v>
      </c>
    </row>
    <row r="254" spans="1:53" ht="15" customHeight="1" x14ac:dyDescent="0.25">
      <c r="A254" s="110">
        <v>46314.404618055552</v>
      </c>
      <c r="B254" s="61">
        <v>1</v>
      </c>
      <c r="C254" s="61" t="s">
        <v>314</v>
      </c>
      <c r="D254" s="61" t="s">
        <v>604</v>
      </c>
      <c r="E254" s="61" t="s">
        <v>2235</v>
      </c>
      <c r="F254" s="61" t="s">
        <v>2214</v>
      </c>
      <c r="G254" s="114">
        <v>4.1418261546790377E-4</v>
      </c>
      <c r="H254" s="61">
        <v>82.836523093580752</v>
      </c>
      <c r="I254" s="111" t="s">
        <v>326</v>
      </c>
      <c r="L254" s="110">
        <v>46314.404618055552</v>
      </c>
      <c r="M254" s="61" t="s">
        <v>2235</v>
      </c>
      <c r="N254" s="61" t="s">
        <v>2214</v>
      </c>
      <c r="O254" s="61">
        <v>0.14000000000000001</v>
      </c>
      <c r="P254" s="61">
        <v>1.4999999999999996E-2</v>
      </c>
      <c r="Q254" s="61">
        <v>8.0424771931898709E-4</v>
      </c>
      <c r="R254" s="61" t="s">
        <v>510</v>
      </c>
      <c r="S254" s="61"/>
      <c r="T254" s="61"/>
      <c r="U254" s="61">
        <v>3.2000000000000001E-2</v>
      </c>
      <c r="V254" s="61">
        <v>0</v>
      </c>
      <c r="W254" s="61">
        <v>0</v>
      </c>
      <c r="X254" s="61">
        <v>0</v>
      </c>
      <c r="Y254" s="61">
        <v>0</v>
      </c>
      <c r="Z254" s="112" t="s">
        <v>2241</v>
      </c>
      <c r="AV254" s="110">
        <v>46314.404618055552</v>
      </c>
      <c r="AW254" s="61">
        <v>1</v>
      </c>
      <c r="AX254" s="61" t="s">
        <v>2473</v>
      </c>
      <c r="AY254" s="61" t="s">
        <v>2474</v>
      </c>
      <c r="AZ254" s="61" t="s">
        <v>9</v>
      </c>
      <c r="BA254" s="111" t="s">
        <v>2475</v>
      </c>
    </row>
    <row r="255" spans="1:53" ht="15" customHeight="1" x14ac:dyDescent="0.25">
      <c r="A255" s="110">
        <v>46314.404618055552</v>
      </c>
      <c r="B255" s="61">
        <v>1</v>
      </c>
      <c r="C255" s="61" t="s">
        <v>314</v>
      </c>
      <c r="D255" s="61" t="s">
        <v>437</v>
      </c>
      <c r="E255" s="61" t="s">
        <v>2128</v>
      </c>
      <c r="F255" s="61" t="s">
        <v>173</v>
      </c>
      <c r="G255" s="114">
        <v>-6.5302257971955942E-4</v>
      </c>
      <c r="H255" s="61">
        <v>-10.627182222863397</v>
      </c>
      <c r="I255" s="111" t="s">
        <v>325</v>
      </c>
      <c r="AV255" s="110">
        <v>46314.404618055552</v>
      </c>
      <c r="AW255" s="61">
        <v>1</v>
      </c>
      <c r="AX255" s="61" t="s">
        <v>2476</v>
      </c>
      <c r="AY255" s="61" t="s">
        <v>2477</v>
      </c>
      <c r="AZ255" s="61" t="s">
        <v>9</v>
      </c>
      <c r="BA255" s="111" t="s">
        <v>2478</v>
      </c>
    </row>
    <row r="256" spans="1:53" ht="15" customHeight="1" x14ac:dyDescent="0.25">
      <c r="A256" s="110">
        <v>46314.404618055552</v>
      </c>
      <c r="B256" s="61">
        <v>1</v>
      </c>
      <c r="C256" s="61" t="s">
        <v>314</v>
      </c>
      <c r="D256" s="61" t="s">
        <v>437</v>
      </c>
      <c r="E256" s="61" t="s">
        <v>2130</v>
      </c>
      <c r="F256" s="61" t="s">
        <v>173</v>
      </c>
      <c r="G256" s="114">
        <v>-6.2011144550577334E-4</v>
      </c>
      <c r="H256" s="61">
        <v>-10.508123092808137</v>
      </c>
      <c r="I256" s="111" t="s">
        <v>325</v>
      </c>
      <c r="AV256" s="110">
        <v>46314.404618055552</v>
      </c>
      <c r="AW256" s="61">
        <v>1</v>
      </c>
      <c r="AX256" s="61" t="s">
        <v>2479</v>
      </c>
      <c r="AY256" s="61">
        <v>-2.1540391431371011E-4</v>
      </c>
      <c r="AZ256" s="61" t="s">
        <v>9</v>
      </c>
      <c r="BA256" s="111" t="s">
        <v>2480</v>
      </c>
    </row>
    <row r="257" spans="1:53" ht="15" customHeight="1" x14ac:dyDescent="0.25">
      <c r="A257" s="110">
        <v>46314.404618055552</v>
      </c>
      <c r="B257" s="61">
        <v>1</v>
      </c>
      <c r="C257" s="61" t="s">
        <v>314</v>
      </c>
      <c r="D257" s="61" t="s">
        <v>437</v>
      </c>
      <c r="E257" s="61" t="s">
        <v>2131</v>
      </c>
      <c r="F257" s="61" t="s">
        <v>173</v>
      </c>
      <c r="G257" s="114">
        <v>-5.8720031129198727E-4</v>
      </c>
      <c r="H257" s="61">
        <v>-10.389063962752878</v>
      </c>
      <c r="I257" s="111" t="s">
        <v>325</v>
      </c>
      <c r="AV257" s="110">
        <v>46314.404618055552</v>
      </c>
      <c r="AW257" s="61">
        <v>1</v>
      </c>
      <c r="AX257" s="61" t="s">
        <v>2481</v>
      </c>
      <c r="AY257" s="61">
        <v>1.131329716605484E-5</v>
      </c>
      <c r="AZ257" s="61" t="s">
        <v>308</v>
      </c>
      <c r="BA257" s="111" t="s">
        <v>2482</v>
      </c>
    </row>
    <row r="258" spans="1:53" ht="15" customHeight="1" x14ac:dyDescent="0.25">
      <c r="A258" s="110">
        <v>46314.404618055552</v>
      </c>
      <c r="B258" s="61">
        <v>1</v>
      </c>
      <c r="C258" s="61" t="s">
        <v>314</v>
      </c>
      <c r="D258" s="61" t="s">
        <v>437</v>
      </c>
      <c r="E258" s="61" t="s">
        <v>2132</v>
      </c>
      <c r="F258" s="61" t="s">
        <v>173</v>
      </c>
      <c r="G258" s="114">
        <v>-5.5428917707820119E-4</v>
      </c>
      <c r="H258" s="61">
        <v>-10.270004832697621</v>
      </c>
      <c r="I258" s="111" t="s">
        <v>325</v>
      </c>
      <c r="AV258" s="110">
        <v>46314.404618055552</v>
      </c>
      <c r="AW258" s="61">
        <v>1</v>
      </c>
      <c r="AX258" s="61" t="s">
        <v>2483</v>
      </c>
      <c r="AY258" s="61">
        <v>3.2849076592199381E-6</v>
      </c>
      <c r="AZ258" s="61" t="s">
        <v>308</v>
      </c>
      <c r="BA258" s="111" t="s">
        <v>2484</v>
      </c>
    </row>
    <row r="259" spans="1:53" ht="15" customHeight="1" x14ac:dyDescent="0.25">
      <c r="A259" s="110">
        <v>46314.404618055552</v>
      </c>
      <c r="B259" s="61">
        <v>1</v>
      </c>
      <c r="C259" s="61" t="s">
        <v>314</v>
      </c>
      <c r="D259" s="61" t="s">
        <v>437</v>
      </c>
      <c r="E259" s="61" t="s">
        <v>2133</v>
      </c>
      <c r="F259" s="61" t="s">
        <v>173</v>
      </c>
      <c r="G259" s="114">
        <v>-5.21378042864415E-4</v>
      </c>
      <c r="H259" s="61">
        <v>-10.150945702642362</v>
      </c>
      <c r="I259" s="111" t="s">
        <v>325</v>
      </c>
      <c r="AV259" s="110">
        <v>46314.404618055552</v>
      </c>
      <c r="AW259" s="61">
        <v>1</v>
      </c>
      <c r="AX259" s="61" t="s">
        <v>2485</v>
      </c>
      <c r="AY259" s="61">
        <v>-0.28258772584689962</v>
      </c>
      <c r="AZ259" s="61" t="s">
        <v>2344</v>
      </c>
      <c r="BA259" s="111" t="s">
        <v>2486</v>
      </c>
    </row>
    <row r="260" spans="1:53" ht="15" customHeight="1" x14ac:dyDescent="0.25">
      <c r="A260" s="110">
        <v>46314.404618055552</v>
      </c>
      <c r="B260" s="61">
        <v>1</v>
      </c>
      <c r="C260" s="61" t="s">
        <v>314</v>
      </c>
      <c r="D260" s="61" t="s">
        <v>437</v>
      </c>
      <c r="E260" s="61" t="s">
        <v>2134</v>
      </c>
      <c r="F260" s="61" t="s">
        <v>173</v>
      </c>
      <c r="G260" s="114">
        <v>-4.8846690865062892E-4</v>
      </c>
      <c r="H260" s="61">
        <v>-10.031886572587103</v>
      </c>
      <c r="I260" s="111" t="s">
        <v>325</v>
      </c>
      <c r="AV260" s="110">
        <v>46314.404618055552</v>
      </c>
      <c r="AW260" s="61">
        <v>1</v>
      </c>
      <c r="AX260" s="61" t="s">
        <v>2487</v>
      </c>
      <c r="AY260" s="61">
        <v>-1.8284710896157564E-2</v>
      </c>
      <c r="AZ260" s="61" t="s">
        <v>295</v>
      </c>
      <c r="BA260" s="111" t="s">
        <v>2488</v>
      </c>
    </row>
    <row r="261" spans="1:53" ht="15" customHeight="1" x14ac:dyDescent="0.25">
      <c r="A261" s="110">
        <v>46314.404618055552</v>
      </c>
      <c r="B261" s="61">
        <v>1</v>
      </c>
      <c r="C261" s="61" t="s">
        <v>314</v>
      </c>
      <c r="D261" s="61" t="s">
        <v>437</v>
      </c>
      <c r="E261" s="61" t="s">
        <v>2135</v>
      </c>
      <c r="F261" s="61" t="s">
        <v>173</v>
      </c>
      <c r="G261" s="114">
        <v>-4.5555577443684279E-4</v>
      </c>
      <c r="H261" s="61">
        <v>-9.9128274425318441</v>
      </c>
      <c r="I261" s="111" t="s">
        <v>325</v>
      </c>
      <c r="AV261" s="110">
        <v>46314.404618055552</v>
      </c>
      <c r="AW261" s="61">
        <v>1</v>
      </c>
      <c r="AX261" s="61" t="s">
        <v>2489</v>
      </c>
      <c r="AY261" s="61" t="b">
        <v>0</v>
      </c>
      <c r="AZ261" s="61" t="s">
        <v>9</v>
      </c>
      <c r="BA261" s="111" t="s">
        <v>2490</v>
      </c>
    </row>
    <row r="262" spans="1:53" ht="15" customHeight="1" x14ac:dyDescent="0.25">
      <c r="A262" s="110">
        <v>46314.404618055552</v>
      </c>
      <c r="B262" s="61">
        <v>1</v>
      </c>
      <c r="C262" s="61" t="s">
        <v>314</v>
      </c>
      <c r="D262" s="61" t="s">
        <v>437</v>
      </c>
      <c r="E262" s="61" t="s">
        <v>2136</v>
      </c>
      <c r="F262" s="61" t="s">
        <v>173</v>
      </c>
      <c r="G262" s="114">
        <v>-4.2264464022305671E-4</v>
      </c>
      <c r="H262" s="61">
        <v>-9.7937683124765869</v>
      </c>
      <c r="I262" s="111" t="s">
        <v>325</v>
      </c>
      <c r="AV262" s="110">
        <v>46314.404618055552</v>
      </c>
      <c r="AW262" s="61">
        <v>1</v>
      </c>
      <c r="AX262" s="61" t="s">
        <v>2491</v>
      </c>
      <c r="AY262" s="61" t="s">
        <v>1022</v>
      </c>
      <c r="AZ262" s="61" t="s">
        <v>9</v>
      </c>
      <c r="BA262" s="111" t="s">
        <v>2492</v>
      </c>
    </row>
    <row r="263" spans="1:53" ht="15" customHeight="1" x14ac:dyDescent="0.25">
      <c r="A263" s="110">
        <v>46314.404618055552</v>
      </c>
      <c r="B263" s="61">
        <v>1</v>
      </c>
      <c r="C263" s="61" t="s">
        <v>314</v>
      </c>
      <c r="D263" s="61" t="s">
        <v>437</v>
      </c>
      <c r="E263" s="61" t="s">
        <v>2137</v>
      </c>
      <c r="F263" s="61" t="s">
        <v>173</v>
      </c>
      <c r="G263" s="114">
        <v>-3.8973350600927058E-4</v>
      </c>
      <c r="H263" s="61">
        <v>-9.6747091824213278</v>
      </c>
      <c r="I263" s="111" t="s">
        <v>325</v>
      </c>
      <c r="AV263" s="110">
        <v>46314.404618055552</v>
      </c>
      <c r="AW263" s="61">
        <v>1</v>
      </c>
      <c r="AX263" s="61" t="s">
        <v>2493</v>
      </c>
      <c r="AY263" s="61" t="s">
        <v>2494</v>
      </c>
      <c r="AZ263" s="61" t="s">
        <v>9</v>
      </c>
      <c r="BA263" s="111" t="s">
        <v>2495</v>
      </c>
    </row>
    <row r="264" spans="1:53" ht="15" customHeight="1" x14ac:dyDescent="0.25">
      <c r="A264" s="110">
        <v>46314.404618055552</v>
      </c>
      <c r="B264" s="61">
        <v>1</v>
      </c>
      <c r="C264" s="61" t="s">
        <v>314</v>
      </c>
      <c r="D264" s="61" t="s">
        <v>437</v>
      </c>
      <c r="E264" s="61" t="s">
        <v>2138</v>
      </c>
      <c r="F264" s="61" t="s">
        <v>173</v>
      </c>
      <c r="G264" s="114">
        <v>-3.568223717954845E-4</v>
      </c>
      <c r="H264" s="61">
        <v>-9.5556500523660688</v>
      </c>
      <c r="I264" s="111" t="s">
        <v>325</v>
      </c>
      <c r="AV264" s="110">
        <v>46314.404618055552</v>
      </c>
      <c r="AW264" s="61">
        <v>1</v>
      </c>
      <c r="AX264" s="61" t="s">
        <v>2496</v>
      </c>
      <c r="AY264" s="61" t="s">
        <v>2494</v>
      </c>
      <c r="AZ264" s="61" t="s">
        <v>9</v>
      </c>
      <c r="BA264" s="111" t="s">
        <v>2497</v>
      </c>
    </row>
    <row r="265" spans="1:53" ht="15" customHeight="1" x14ac:dyDescent="0.25">
      <c r="A265" s="110">
        <v>46314.404618055552</v>
      </c>
      <c r="B265" s="61">
        <v>1</v>
      </c>
      <c r="C265" s="61" t="s">
        <v>314</v>
      </c>
      <c r="D265" s="61" t="s">
        <v>437</v>
      </c>
      <c r="E265" s="61" t="s">
        <v>2139</v>
      </c>
      <c r="F265" s="61" t="s">
        <v>173</v>
      </c>
      <c r="G265" s="114">
        <v>-5.6363464971579899E-4</v>
      </c>
      <c r="H265" s="61">
        <v>-10.303812960821066</v>
      </c>
      <c r="I265" s="111" t="s">
        <v>325</v>
      </c>
      <c r="AV265" s="110">
        <v>46314.404618055552</v>
      </c>
      <c r="AW265" s="61">
        <v>1</v>
      </c>
      <c r="AX265" s="61" t="s">
        <v>2498</v>
      </c>
      <c r="AY265" s="61" t="s">
        <v>2468</v>
      </c>
      <c r="AZ265" s="61" t="s">
        <v>9</v>
      </c>
      <c r="BA265" s="111" t="s">
        <v>2469</v>
      </c>
    </row>
    <row r="266" spans="1:53" ht="15" customHeight="1" x14ac:dyDescent="0.25">
      <c r="A266" s="110">
        <v>46314.404618055552</v>
      </c>
      <c r="B266" s="61">
        <v>1</v>
      </c>
      <c r="C266" s="61" t="s">
        <v>314</v>
      </c>
      <c r="D266" s="61" t="s">
        <v>437</v>
      </c>
      <c r="E266" s="61" t="s">
        <v>2140</v>
      </c>
      <c r="F266" s="61" t="s">
        <v>173</v>
      </c>
      <c r="G266" s="114">
        <v>-5.3072351550201291E-4</v>
      </c>
      <c r="H266" s="61">
        <v>-10.184753830765809</v>
      </c>
      <c r="I266" s="111" t="s">
        <v>325</v>
      </c>
      <c r="AV266" s="110">
        <v>46314.404618055552</v>
      </c>
      <c r="AW266" s="61">
        <v>1</v>
      </c>
      <c r="AX266" s="61" t="s">
        <v>2499</v>
      </c>
      <c r="AY266" s="61" t="s">
        <v>2471</v>
      </c>
      <c r="AZ266" s="61" t="s">
        <v>9</v>
      </c>
      <c r="BA266" s="111" t="s">
        <v>2472</v>
      </c>
    </row>
    <row r="267" spans="1:53" ht="15" customHeight="1" x14ac:dyDescent="0.25">
      <c r="A267" s="110">
        <v>46314.404618055552</v>
      </c>
      <c r="B267" s="61">
        <v>1</v>
      </c>
      <c r="C267" s="61" t="s">
        <v>314</v>
      </c>
      <c r="D267" s="61" t="s">
        <v>437</v>
      </c>
      <c r="E267" s="61" t="s">
        <v>2141</v>
      </c>
      <c r="F267" s="61" t="s">
        <v>173</v>
      </c>
      <c r="G267" s="114">
        <v>-4.9781238128822683E-4</v>
      </c>
      <c r="H267" s="61">
        <v>-10.06569470071055</v>
      </c>
      <c r="I267" s="111" t="s">
        <v>325</v>
      </c>
      <c r="AV267" s="110">
        <v>46314.404618055552</v>
      </c>
      <c r="AW267" s="61">
        <v>1</v>
      </c>
      <c r="AX267" s="61" t="s">
        <v>2500</v>
      </c>
      <c r="AY267" s="61" t="s">
        <v>2501</v>
      </c>
      <c r="AZ267" s="61" t="s">
        <v>9</v>
      </c>
      <c r="BA267" s="111" t="s">
        <v>2475</v>
      </c>
    </row>
    <row r="268" spans="1:53" ht="15" customHeight="1" x14ac:dyDescent="0.25">
      <c r="A268" s="110">
        <v>46314.404618055552</v>
      </c>
      <c r="B268" s="61">
        <v>1</v>
      </c>
      <c r="C268" s="61" t="s">
        <v>314</v>
      </c>
      <c r="D268" s="61" t="s">
        <v>437</v>
      </c>
      <c r="E268" s="61" t="s">
        <v>2142</v>
      </c>
      <c r="F268" s="61" t="s">
        <v>173</v>
      </c>
      <c r="G268" s="114">
        <v>-4.6490124707444065E-4</v>
      </c>
      <c r="H268" s="61">
        <v>-9.9466355706552907</v>
      </c>
      <c r="I268" s="111" t="s">
        <v>325</v>
      </c>
      <c r="AV268" s="110">
        <v>46314.404618055552</v>
      </c>
      <c r="AW268" s="61">
        <v>1</v>
      </c>
      <c r="AX268" s="61" t="s">
        <v>2502</v>
      </c>
      <c r="AY268" s="61" t="s">
        <v>2503</v>
      </c>
      <c r="AZ268" s="61" t="s">
        <v>9</v>
      </c>
      <c r="BA268" s="111" t="s">
        <v>2478</v>
      </c>
    </row>
    <row r="269" spans="1:53" ht="15" customHeight="1" x14ac:dyDescent="0.25">
      <c r="A269" s="110">
        <v>46314.404618055552</v>
      </c>
      <c r="B269" s="61">
        <v>1</v>
      </c>
      <c r="C269" s="61" t="s">
        <v>314</v>
      </c>
      <c r="D269" s="61" t="s">
        <v>437</v>
      </c>
      <c r="E269" s="61" t="s">
        <v>2143</v>
      </c>
      <c r="F269" s="61" t="s">
        <v>173</v>
      </c>
      <c r="G269" s="114">
        <v>-4.3199011286065457E-4</v>
      </c>
      <c r="H269" s="61">
        <v>-9.8275764406000317</v>
      </c>
      <c r="I269" s="111" t="s">
        <v>325</v>
      </c>
      <c r="AV269" s="110">
        <v>46314.404618055552</v>
      </c>
      <c r="AW269" s="61">
        <v>1</v>
      </c>
      <c r="AX269" s="61" t="s">
        <v>2504</v>
      </c>
      <c r="AY269" s="61">
        <v>-1.0267679074059987E-4</v>
      </c>
      <c r="AZ269" s="61" t="s">
        <v>9</v>
      </c>
      <c r="BA269" s="111" t="s">
        <v>2480</v>
      </c>
    </row>
    <row r="270" spans="1:53" ht="15" customHeight="1" x14ac:dyDescent="0.25">
      <c r="A270" s="110">
        <v>46314.404618055552</v>
      </c>
      <c r="B270" s="61">
        <v>1</v>
      </c>
      <c r="C270" s="61" t="s">
        <v>314</v>
      </c>
      <c r="D270" s="61" t="s">
        <v>437</v>
      </c>
      <c r="E270" s="61" t="s">
        <v>2144</v>
      </c>
      <c r="F270" s="61" t="s">
        <v>173</v>
      </c>
      <c r="G270" s="114">
        <v>-3.9907897864686844E-4</v>
      </c>
      <c r="H270" s="61">
        <v>-9.7085173105447744</v>
      </c>
      <c r="I270" s="111" t="s">
        <v>325</v>
      </c>
      <c r="AV270" s="110">
        <v>46314.404618055552</v>
      </c>
      <c r="AW270" s="61">
        <v>1</v>
      </c>
      <c r="AX270" s="61" t="s">
        <v>2505</v>
      </c>
      <c r="AY270" s="61">
        <v>1.7877586000752093E-6</v>
      </c>
      <c r="AZ270" s="61" t="s">
        <v>308</v>
      </c>
      <c r="BA270" s="111" t="s">
        <v>2482</v>
      </c>
    </row>
    <row r="271" spans="1:53" ht="15" customHeight="1" x14ac:dyDescent="0.25">
      <c r="A271" s="110">
        <v>46314.404618055552</v>
      </c>
      <c r="B271" s="61">
        <v>1</v>
      </c>
      <c r="C271" s="61" t="s">
        <v>314</v>
      </c>
      <c r="D271" s="61" t="s">
        <v>437</v>
      </c>
      <c r="E271" s="61" t="s">
        <v>2145</v>
      </c>
      <c r="F271" s="61" t="s">
        <v>173</v>
      </c>
      <c r="G271" s="114">
        <v>-3.6616784443308236E-4</v>
      </c>
      <c r="H271" s="61">
        <v>-9.5894581804895154</v>
      </c>
      <c r="I271" s="111" t="s">
        <v>325</v>
      </c>
      <c r="AV271" s="110">
        <v>46314.404618055552</v>
      </c>
      <c r="AW271" s="61">
        <v>1</v>
      </c>
      <c r="AX271" s="61" t="s">
        <v>2506</v>
      </c>
      <c r="AY271" s="61">
        <v>6.5822268427572216E-7</v>
      </c>
      <c r="AZ271" s="61" t="s">
        <v>308</v>
      </c>
      <c r="BA271" s="111" t="s">
        <v>2484</v>
      </c>
    </row>
    <row r="272" spans="1:53" ht="15" customHeight="1" x14ac:dyDescent="0.25">
      <c r="A272" s="110">
        <v>46314.404618055552</v>
      </c>
      <c r="B272" s="61">
        <v>1</v>
      </c>
      <c r="C272" s="61" t="s">
        <v>314</v>
      </c>
      <c r="D272" s="61" t="s">
        <v>437</v>
      </c>
      <c r="E272" s="61" t="s">
        <v>2146</v>
      </c>
      <c r="F272" s="61" t="s">
        <v>173</v>
      </c>
      <c r="G272" s="114">
        <v>-3.3325671021929622E-4</v>
      </c>
      <c r="H272" s="61">
        <v>-9.4703990504342563</v>
      </c>
      <c r="I272" s="111" t="s">
        <v>325</v>
      </c>
      <c r="AV272" s="110">
        <v>46314.404618055552</v>
      </c>
      <c r="AW272" s="61">
        <v>1</v>
      </c>
      <c r="AX272" s="61" t="s">
        <v>2507</v>
      </c>
      <c r="AY272" s="61">
        <v>-0.3527809463494278</v>
      </c>
      <c r="AZ272" s="61" t="s">
        <v>2344</v>
      </c>
      <c r="BA272" s="111" t="s">
        <v>2486</v>
      </c>
    </row>
    <row r="273" spans="1:53" ht="15" customHeight="1" x14ac:dyDescent="0.25">
      <c r="A273" s="110">
        <v>46314.404618055552</v>
      </c>
      <c r="B273" s="61">
        <v>1</v>
      </c>
      <c r="C273" s="61" t="s">
        <v>314</v>
      </c>
      <c r="D273" s="61" t="s">
        <v>437</v>
      </c>
      <c r="E273" s="61" t="s">
        <v>2147</v>
      </c>
      <c r="F273" s="61" t="s">
        <v>173</v>
      </c>
      <c r="G273" s="114">
        <v>-3.0034557600551015E-4</v>
      </c>
      <c r="H273" s="61">
        <v>-9.3513399203789991</v>
      </c>
      <c r="I273" s="111" t="s">
        <v>325</v>
      </c>
      <c r="AV273" s="110">
        <v>46314.404618055552</v>
      </c>
      <c r="AW273" s="61">
        <v>1</v>
      </c>
      <c r="AX273" s="61" t="s">
        <v>2508</v>
      </c>
      <c r="AY273" s="61">
        <v>-5.3896254252848171E-2</v>
      </c>
      <c r="AZ273" s="61" t="s">
        <v>295</v>
      </c>
      <c r="BA273" s="111" t="s">
        <v>2488</v>
      </c>
    </row>
    <row r="274" spans="1:53" ht="15" customHeight="1" x14ac:dyDescent="0.25">
      <c r="A274" s="110">
        <v>46314.404618055552</v>
      </c>
      <c r="B274" s="61">
        <v>1</v>
      </c>
      <c r="C274" s="61" t="s">
        <v>314</v>
      </c>
      <c r="D274" s="61" t="s">
        <v>437</v>
      </c>
      <c r="E274" s="61" t="s">
        <v>2148</v>
      </c>
      <c r="F274" s="61" t="s">
        <v>173</v>
      </c>
      <c r="G274" s="114">
        <v>-2.6743444179172401E-4</v>
      </c>
      <c r="H274" s="61">
        <v>-8.6916193582310299</v>
      </c>
      <c r="I274" s="111" t="s">
        <v>325</v>
      </c>
      <c r="AV274" s="110">
        <v>46314.404618055552</v>
      </c>
      <c r="AW274" s="61">
        <v>1</v>
      </c>
      <c r="AX274" s="61" t="s">
        <v>2509</v>
      </c>
      <c r="AY274" s="61" t="b">
        <v>0</v>
      </c>
      <c r="AZ274" s="61" t="s">
        <v>9</v>
      </c>
      <c r="BA274" s="111" t="s">
        <v>2490</v>
      </c>
    </row>
    <row r="275" spans="1:53" ht="15" customHeight="1" x14ac:dyDescent="0.25">
      <c r="A275" s="110">
        <v>46314.404618055552</v>
      </c>
      <c r="B275" s="61">
        <v>1</v>
      </c>
      <c r="C275" s="61" t="s">
        <v>314</v>
      </c>
      <c r="D275" s="61" t="s">
        <v>437</v>
      </c>
      <c r="E275" s="61" t="s">
        <v>2149</v>
      </c>
      <c r="F275" s="61" t="s">
        <v>173</v>
      </c>
      <c r="G275" s="114">
        <v>-4.7424671971203855E-4</v>
      </c>
      <c r="H275" s="61">
        <v>-9.9804436987787373</v>
      </c>
      <c r="I275" s="111" t="s">
        <v>325</v>
      </c>
      <c r="AV275" s="110">
        <v>46314.404618055552</v>
      </c>
      <c r="AW275" s="61">
        <v>1</v>
      </c>
      <c r="AX275" s="61" t="s">
        <v>2510</v>
      </c>
      <c r="AY275" s="61" t="s">
        <v>1022</v>
      </c>
      <c r="AZ275" s="61" t="s">
        <v>9</v>
      </c>
      <c r="BA275" s="111" t="s">
        <v>2492</v>
      </c>
    </row>
    <row r="276" spans="1:53" ht="15" customHeight="1" x14ac:dyDescent="0.25">
      <c r="A276" s="110">
        <v>46314.404618055552</v>
      </c>
      <c r="B276" s="61">
        <v>1</v>
      </c>
      <c r="C276" s="61" t="s">
        <v>314</v>
      </c>
      <c r="D276" s="61" t="s">
        <v>437</v>
      </c>
      <c r="E276" s="61" t="s">
        <v>2150</v>
      </c>
      <c r="F276" s="61" t="s">
        <v>173</v>
      </c>
      <c r="G276" s="114">
        <v>-4.4133558549825242E-4</v>
      </c>
      <c r="H276" s="61">
        <v>-9.8613845687234782</v>
      </c>
      <c r="I276" s="111" t="s">
        <v>325</v>
      </c>
      <c r="AV276" s="110">
        <v>46314.404618055552</v>
      </c>
      <c r="AW276" s="61">
        <v>1</v>
      </c>
      <c r="AX276" s="61" t="s">
        <v>2511</v>
      </c>
      <c r="AY276" s="61" t="s">
        <v>2512</v>
      </c>
      <c r="AZ276" s="61" t="s">
        <v>9</v>
      </c>
      <c r="BA276" s="111" t="s">
        <v>2495</v>
      </c>
    </row>
    <row r="277" spans="1:53" ht="15" customHeight="1" x14ac:dyDescent="0.25">
      <c r="A277" s="110">
        <v>46314.404618055552</v>
      </c>
      <c r="B277" s="61">
        <v>1</v>
      </c>
      <c r="C277" s="61" t="s">
        <v>314</v>
      </c>
      <c r="D277" s="61" t="s">
        <v>437</v>
      </c>
      <c r="E277" s="61" t="s">
        <v>2151</v>
      </c>
      <c r="F277" s="61" t="s">
        <v>173</v>
      </c>
      <c r="G277" s="114">
        <v>-4.0842445128446629E-4</v>
      </c>
      <c r="H277" s="61">
        <v>-9.742325438668221</v>
      </c>
      <c r="I277" s="111" t="s">
        <v>325</v>
      </c>
      <c r="AV277" s="110">
        <v>46314.404618055552</v>
      </c>
      <c r="AW277" s="61">
        <v>1</v>
      </c>
      <c r="AX277" s="61" t="s">
        <v>2513</v>
      </c>
      <c r="AY277" s="61" t="s">
        <v>2512</v>
      </c>
      <c r="AZ277" s="61" t="s">
        <v>9</v>
      </c>
      <c r="BA277" s="111" t="s">
        <v>2497</v>
      </c>
    </row>
    <row r="278" spans="1:53" ht="15" customHeight="1" x14ac:dyDescent="0.25">
      <c r="A278" s="110">
        <v>46314.404618055552</v>
      </c>
      <c r="B278" s="61">
        <v>1</v>
      </c>
      <c r="C278" s="61" t="s">
        <v>314</v>
      </c>
      <c r="D278" s="61" t="s">
        <v>437</v>
      </c>
      <c r="E278" s="61" t="s">
        <v>2152</v>
      </c>
      <c r="F278" s="61" t="s">
        <v>173</v>
      </c>
      <c r="G278" s="114">
        <v>-3.7551331707068021E-4</v>
      </c>
      <c r="H278" s="61">
        <v>-9.623266308612962</v>
      </c>
      <c r="I278" s="111" t="s">
        <v>325</v>
      </c>
    </row>
    <row r="279" spans="1:53" ht="15" customHeight="1" x14ac:dyDescent="0.25">
      <c r="A279" s="110">
        <v>46314.404618055552</v>
      </c>
      <c r="B279" s="61">
        <v>1</v>
      </c>
      <c r="C279" s="61" t="s">
        <v>314</v>
      </c>
      <c r="D279" s="61" t="s">
        <v>437</v>
      </c>
      <c r="E279" s="61" t="s">
        <v>2153</v>
      </c>
      <c r="F279" s="61" t="s">
        <v>173</v>
      </c>
      <c r="G279" s="114">
        <v>-3.4260218285689408E-4</v>
      </c>
      <c r="H279" s="61">
        <v>-9.5042071785577029</v>
      </c>
      <c r="I279" s="111" t="s">
        <v>325</v>
      </c>
    </row>
    <row r="280" spans="1:53" ht="15" customHeight="1" x14ac:dyDescent="0.25">
      <c r="A280" s="110">
        <v>46314.404618055552</v>
      </c>
      <c r="B280" s="61">
        <v>1</v>
      </c>
      <c r="C280" s="61" t="s">
        <v>314</v>
      </c>
      <c r="D280" s="61" t="s">
        <v>437</v>
      </c>
      <c r="E280" s="61" t="s">
        <v>2154</v>
      </c>
      <c r="F280" s="61" t="s">
        <v>173</v>
      </c>
      <c r="G280" s="114">
        <v>-3.09691048643108E-4</v>
      </c>
      <c r="H280" s="61">
        <v>-9.3851480485024457</v>
      </c>
      <c r="I280" s="111" t="s">
        <v>325</v>
      </c>
    </row>
    <row r="281" spans="1:53" ht="15" customHeight="1" x14ac:dyDescent="0.25">
      <c r="A281" s="110">
        <v>46314.404618055552</v>
      </c>
      <c r="B281" s="61">
        <v>1</v>
      </c>
      <c r="C281" s="61" t="s">
        <v>314</v>
      </c>
      <c r="D281" s="61" t="s">
        <v>437</v>
      </c>
      <c r="E281" s="61" t="s">
        <v>2155</v>
      </c>
      <c r="F281" s="61" t="s">
        <v>173</v>
      </c>
      <c r="G281" s="114">
        <v>-2.7677991442932187E-4</v>
      </c>
      <c r="H281" s="61">
        <v>-8.9953472189529595</v>
      </c>
      <c r="I281" s="111" t="s">
        <v>325</v>
      </c>
    </row>
    <row r="282" spans="1:53" ht="15" customHeight="1" x14ac:dyDescent="0.25">
      <c r="A282" s="110">
        <v>46314.404618055552</v>
      </c>
      <c r="B282" s="61">
        <v>1</v>
      </c>
      <c r="C282" s="61" t="s">
        <v>314</v>
      </c>
      <c r="D282" s="61" t="s">
        <v>437</v>
      </c>
      <c r="E282" s="61" t="s">
        <v>2156</v>
      </c>
      <c r="F282" s="61" t="s">
        <v>173</v>
      </c>
      <c r="G282" s="114">
        <v>-2.4386878021553576E-4</v>
      </c>
      <c r="H282" s="61">
        <v>-7.9257353570049123</v>
      </c>
      <c r="I282" s="111" t="s">
        <v>325</v>
      </c>
    </row>
    <row r="283" spans="1:53" ht="15" customHeight="1" x14ac:dyDescent="0.25">
      <c r="A283" s="110">
        <v>46314.404618055552</v>
      </c>
      <c r="B283" s="61">
        <v>1</v>
      </c>
      <c r="C283" s="61" t="s">
        <v>314</v>
      </c>
      <c r="D283" s="61" t="s">
        <v>437</v>
      </c>
      <c r="E283" s="61" t="s">
        <v>2157</v>
      </c>
      <c r="F283" s="61" t="s">
        <v>173</v>
      </c>
      <c r="G283" s="114">
        <v>-2.1095764600174966E-4</v>
      </c>
      <c r="H283" s="61">
        <v>-6.8561234950568632</v>
      </c>
      <c r="I283" s="111" t="s">
        <v>325</v>
      </c>
    </row>
    <row r="284" spans="1:53" ht="15" customHeight="1" x14ac:dyDescent="0.25">
      <c r="A284" s="110">
        <v>46314.404618055552</v>
      </c>
      <c r="B284" s="61">
        <v>1</v>
      </c>
      <c r="C284" s="61" t="s">
        <v>314</v>
      </c>
      <c r="D284" s="61" t="s">
        <v>437</v>
      </c>
      <c r="E284" s="61" t="s">
        <v>2158</v>
      </c>
      <c r="F284" s="61" t="s">
        <v>173</v>
      </c>
      <c r="G284" s="114">
        <v>-1.7804651178796355E-4</v>
      </c>
      <c r="H284" s="61">
        <v>-5.7865116331088151</v>
      </c>
      <c r="I284" s="111" t="s">
        <v>325</v>
      </c>
    </row>
    <row r="285" spans="1:53" ht="15" customHeight="1" x14ac:dyDescent="0.25">
      <c r="A285" s="110">
        <v>46314.404618055552</v>
      </c>
      <c r="B285" s="61">
        <v>1</v>
      </c>
      <c r="C285" s="61" t="s">
        <v>314</v>
      </c>
      <c r="D285" s="61" t="s">
        <v>437</v>
      </c>
      <c r="E285" s="61" t="s">
        <v>2159</v>
      </c>
      <c r="F285" s="61" t="s">
        <v>173</v>
      </c>
      <c r="G285" s="114">
        <v>-3.8485878970827807E-4</v>
      </c>
      <c r="H285" s="61">
        <v>-9.6570744367364085</v>
      </c>
      <c r="I285" s="111" t="s">
        <v>325</v>
      </c>
    </row>
    <row r="286" spans="1:53" ht="15" customHeight="1" x14ac:dyDescent="0.25">
      <c r="A286" s="110">
        <v>46314.404618055552</v>
      </c>
      <c r="B286" s="61">
        <v>1</v>
      </c>
      <c r="C286" s="61" t="s">
        <v>314</v>
      </c>
      <c r="D286" s="61" t="s">
        <v>437</v>
      </c>
      <c r="E286" s="61" t="s">
        <v>2160</v>
      </c>
      <c r="F286" s="61" t="s">
        <v>173</v>
      </c>
      <c r="G286" s="114">
        <v>-3.5194765549449193E-4</v>
      </c>
      <c r="H286" s="61">
        <v>-9.5380153066811495</v>
      </c>
      <c r="I286" s="111" t="s">
        <v>325</v>
      </c>
    </row>
    <row r="287" spans="1:53" ht="15" customHeight="1" x14ac:dyDescent="0.25">
      <c r="A287" s="110">
        <v>46314.404618055552</v>
      </c>
      <c r="B287" s="61">
        <v>1</v>
      </c>
      <c r="C287" s="61" t="s">
        <v>314</v>
      </c>
      <c r="D287" s="61" t="s">
        <v>437</v>
      </c>
      <c r="E287" s="61" t="s">
        <v>2161</v>
      </c>
      <c r="F287" s="61" t="s">
        <v>173</v>
      </c>
      <c r="G287" s="114">
        <v>-3.1903652128070586E-4</v>
      </c>
      <c r="H287" s="61">
        <v>-9.4189561766258905</v>
      </c>
      <c r="I287" s="111" t="s">
        <v>325</v>
      </c>
    </row>
    <row r="288" spans="1:53" ht="15" customHeight="1" x14ac:dyDescent="0.25">
      <c r="A288" s="110">
        <v>46314.404618055552</v>
      </c>
      <c r="B288" s="61">
        <v>1</v>
      </c>
      <c r="C288" s="61" t="s">
        <v>314</v>
      </c>
      <c r="D288" s="61" t="s">
        <v>437</v>
      </c>
      <c r="E288" s="61" t="s">
        <v>2162</v>
      </c>
      <c r="F288" s="61" t="s">
        <v>173</v>
      </c>
      <c r="G288" s="114">
        <v>-1.544808502117753E-4</v>
      </c>
      <c r="H288" s="61">
        <v>-5.0206276318826975</v>
      </c>
      <c r="I288" s="111" t="s">
        <v>325</v>
      </c>
    </row>
    <row r="289" spans="1:9" ht="15" customHeight="1" x14ac:dyDescent="0.25">
      <c r="A289" s="110">
        <v>46314.404618055552</v>
      </c>
      <c r="B289" s="61">
        <v>1</v>
      </c>
      <c r="C289" s="61" t="s">
        <v>314</v>
      </c>
      <c r="D289" s="61" t="s">
        <v>437</v>
      </c>
      <c r="E289" s="61" t="s">
        <v>2163</v>
      </c>
      <c r="F289" s="61" t="s">
        <v>173</v>
      </c>
      <c r="G289" s="114">
        <v>-1.215697159979892E-4</v>
      </c>
      <c r="H289" s="61">
        <v>-3.9510157699346489</v>
      </c>
      <c r="I289" s="111" t="s">
        <v>325</v>
      </c>
    </row>
    <row r="290" spans="1:9" ht="15" customHeight="1" x14ac:dyDescent="0.25">
      <c r="A290" s="110">
        <v>46314.404618055552</v>
      </c>
      <c r="B290" s="61">
        <v>1</v>
      </c>
      <c r="C290" s="61" t="s">
        <v>314</v>
      </c>
      <c r="D290" s="61" t="s">
        <v>437</v>
      </c>
      <c r="E290" s="61" t="s">
        <v>2164</v>
      </c>
      <c r="F290" s="61" t="s">
        <v>173</v>
      </c>
      <c r="G290" s="114">
        <v>-8.8658581784203092E-5</v>
      </c>
      <c r="H290" s="61">
        <v>-2.8814039079866007</v>
      </c>
      <c r="I290" s="111" t="s">
        <v>325</v>
      </c>
    </row>
    <row r="291" spans="1:9" ht="15" customHeight="1" x14ac:dyDescent="0.25">
      <c r="A291" s="110">
        <v>46314.404618055552</v>
      </c>
      <c r="B291" s="61">
        <v>1</v>
      </c>
      <c r="C291" s="61" t="s">
        <v>314</v>
      </c>
      <c r="D291" s="61" t="s">
        <v>437</v>
      </c>
      <c r="E291" s="61" t="s">
        <v>2165</v>
      </c>
      <c r="F291" s="61" t="s">
        <v>173</v>
      </c>
      <c r="G291" s="114">
        <v>-2.9547085970451758E-4</v>
      </c>
      <c r="H291" s="61">
        <v>-9.3337051746940798</v>
      </c>
      <c r="I291" s="111" t="s">
        <v>325</v>
      </c>
    </row>
    <row r="292" spans="1:9" ht="15" customHeight="1" x14ac:dyDescent="0.25">
      <c r="A292" s="110">
        <v>46314.404618055552</v>
      </c>
      <c r="B292" s="61">
        <v>1</v>
      </c>
      <c r="C292" s="61" t="s">
        <v>314</v>
      </c>
      <c r="D292" s="61" t="s">
        <v>437</v>
      </c>
      <c r="E292" s="61" t="s">
        <v>2166</v>
      </c>
      <c r="F292" s="61" t="s">
        <v>173</v>
      </c>
      <c r="G292" s="114">
        <v>-2.625597254907315E-4</v>
      </c>
      <c r="H292" s="61">
        <v>-8.5331910784487732</v>
      </c>
      <c r="I292" s="111" t="s">
        <v>325</v>
      </c>
    </row>
    <row r="293" spans="1:9" ht="15" customHeight="1" x14ac:dyDescent="0.25">
      <c r="A293" s="110">
        <v>46314.404618055552</v>
      </c>
      <c r="B293" s="61">
        <v>1</v>
      </c>
      <c r="C293" s="61" t="s">
        <v>314</v>
      </c>
      <c r="D293" s="61" t="s">
        <v>437</v>
      </c>
      <c r="E293" s="61" t="s">
        <v>2167</v>
      </c>
      <c r="F293" s="61" t="s">
        <v>173</v>
      </c>
      <c r="G293" s="114">
        <v>-2.2964859127694537E-4</v>
      </c>
      <c r="H293" s="61">
        <v>-7.4635792165007242</v>
      </c>
      <c r="I293" s="111" t="s">
        <v>325</v>
      </c>
    </row>
    <row r="294" spans="1:9" ht="15" customHeight="1" x14ac:dyDescent="0.25">
      <c r="A294" s="110">
        <v>46314.404618055552</v>
      </c>
      <c r="B294" s="61">
        <v>1</v>
      </c>
      <c r="C294" s="61" t="s">
        <v>314</v>
      </c>
      <c r="D294" s="61" t="s">
        <v>437</v>
      </c>
      <c r="E294" s="61" t="s">
        <v>2168</v>
      </c>
      <c r="F294" s="61" t="s">
        <v>173</v>
      </c>
      <c r="G294" s="114">
        <v>-6.5092920208014842E-5</v>
      </c>
      <c r="H294" s="61">
        <v>-2.1155199067604826</v>
      </c>
      <c r="I294" s="111" t="s">
        <v>325</v>
      </c>
    </row>
    <row r="295" spans="1:9" ht="15" customHeight="1" x14ac:dyDescent="0.25">
      <c r="A295" s="110">
        <v>46314.404618055552</v>
      </c>
      <c r="B295" s="61">
        <v>1</v>
      </c>
      <c r="C295" s="61" t="s">
        <v>314</v>
      </c>
      <c r="D295" s="61" t="s">
        <v>437</v>
      </c>
      <c r="E295" s="61" t="s">
        <v>2169</v>
      </c>
      <c r="F295" s="61" t="s">
        <v>173</v>
      </c>
      <c r="G295" s="114">
        <v>-3.218178599422873E-5</v>
      </c>
      <c r="H295" s="61">
        <v>-1.045908044812434</v>
      </c>
      <c r="I295" s="111" t="s">
        <v>325</v>
      </c>
    </row>
    <row r="296" spans="1:9" ht="15" customHeight="1" x14ac:dyDescent="0.25">
      <c r="A296" s="110">
        <v>46314.404618055552</v>
      </c>
      <c r="B296" s="61">
        <v>1</v>
      </c>
      <c r="C296" s="61" t="s">
        <v>314</v>
      </c>
      <c r="D296" s="61" t="s">
        <v>437</v>
      </c>
      <c r="E296" s="61" t="s">
        <v>2170</v>
      </c>
      <c r="F296" s="61" t="s">
        <v>173</v>
      </c>
      <c r="G296" s="114">
        <v>7.2934821955737865E-7</v>
      </c>
      <c r="H296" s="61">
        <v>0</v>
      </c>
      <c r="I296" s="111" t="s">
        <v>2273</v>
      </c>
    </row>
    <row r="297" spans="1:9" ht="15" customHeight="1" x14ac:dyDescent="0.25">
      <c r="A297" s="110">
        <v>46314.404618055552</v>
      </c>
      <c r="B297" s="61">
        <v>1</v>
      </c>
      <c r="C297" s="61" t="s">
        <v>314</v>
      </c>
      <c r="D297" s="61" t="s">
        <v>437</v>
      </c>
      <c r="E297" s="61" t="s">
        <v>2171</v>
      </c>
      <c r="F297" s="61" t="s">
        <v>173</v>
      </c>
      <c r="G297" s="114">
        <v>-2.0608292970075712E-4</v>
      </c>
      <c r="H297" s="61">
        <v>-6.6976952152746057</v>
      </c>
      <c r="I297" s="111" t="s">
        <v>325</v>
      </c>
    </row>
    <row r="298" spans="1:9" ht="15" customHeight="1" x14ac:dyDescent="0.25">
      <c r="A298" s="110">
        <v>46314.404618055552</v>
      </c>
      <c r="B298" s="61">
        <v>1</v>
      </c>
      <c r="C298" s="61" t="s">
        <v>314</v>
      </c>
      <c r="D298" s="61" t="s">
        <v>437</v>
      </c>
      <c r="E298" s="61" t="s">
        <v>2172</v>
      </c>
      <c r="F298" s="61" t="s">
        <v>173</v>
      </c>
      <c r="G298" s="114">
        <v>-1.7317179548697101E-4</v>
      </c>
      <c r="H298" s="61">
        <v>-5.6280833533265575</v>
      </c>
      <c r="I298" s="111" t="s">
        <v>325</v>
      </c>
    </row>
    <row r="299" spans="1:9" ht="15" customHeight="1" x14ac:dyDescent="0.25">
      <c r="A299" s="110">
        <v>46314.404618055552</v>
      </c>
      <c r="B299" s="61">
        <v>1</v>
      </c>
      <c r="C299" s="61" t="s">
        <v>314</v>
      </c>
      <c r="D299" s="61" t="s">
        <v>437</v>
      </c>
      <c r="E299" s="61" t="s">
        <v>2173</v>
      </c>
      <c r="F299" s="61" t="s">
        <v>173</v>
      </c>
      <c r="G299" s="114">
        <v>-1.4026066127318491E-4</v>
      </c>
      <c r="H299" s="61">
        <v>-4.5584714913785094</v>
      </c>
      <c r="I299" s="111" t="s">
        <v>325</v>
      </c>
    </row>
    <row r="300" spans="1:9" ht="15" customHeight="1" x14ac:dyDescent="0.25">
      <c r="A300" s="110">
        <v>46314.404618055552</v>
      </c>
      <c r="B300" s="61">
        <v>1</v>
      </c>
      <c r="C300" s="61" t="s">
        <v>314</v>
      </c>
      <c r="D300" s="61" t="s">
        <v>437</v>
      </c>
      <c r="E300" s="61" t="s">
        <v>2174</v>
      </c>
      <c r="F300" s="61" t="s">
        <v>173</v>
      </c>
      <c r="G300" s="114">
        <v>2.4295009795745629E-5</v>
      </c>
      <c r="H300" s="61">
        <v>0</v>
      </c>
      <c r="I300" s="111" t="s">
        <v>2273</v>
      </c>
    </row>
    <row r="301" spans="1:9" ht="15" customHeight="1" x14ac:dyDescent="0.25">
      <c r="A301" s="110">
        <v>46314.404618055552</v>
      </c>
      <c r="B301" s="61">
        <v>1</v>
      </c>
      <c r="C301" s="61" t="s">
        <v>314</v>
      </c>
      <c r="D301" s="61" t="s">
        <v>437</v>
      </c>
      <c r="E301" s="61" t="s">
        <v>2175</v>
      </c>
      <c r="F301" s="61" t="s">
        <v>173</v>
      </c>
      <c r="G301" s="114">
        <v>5.7206144009531738E-5</v>
      </c>
      <c r="H301" s="61">
        <v>0</v>
      </c>
      <c r="I301" s="111" t="s">
        <v>2273</v>
      </c>
    </row>
    <row r="302" spans="1:9" ht="15" customHeight="1" x14ac:dyDescent="0.25">
      <c r="A302" s="110">
        <v>46314.404618055552</v>
      </c>
      <c r="B302" s="61">
        <v>1</v>
      </c>
      <c r="C302" s="61" t="s">
        <v>314</v>
      </c>
      <c r="D302" s="61" t="s">
        <v>437</v>
      </c>
      <c r="E302" s="61" t="s">
        <v>2176</v>
      </c>
      <c r="F302" s="61" t="s">
        <v>173</v>
      </c>
      <c r="G302" s="114">
        <v>9.0117278223317843E-5</v>
      </c>
      <c r="H302" s="61">
        <v>0</v>
      </c>
      <c r="I302" s="111" t="s">
        <v>2273</v>
      </c>
    </row>
    <row r="303" spans="1:9" ht="15" customHeight="1" x14ac:dyDescent="0.25">
      <c r="A303" s="110">
        <v>46314.404618055552</v>
      </c>
      <c r="B303" s="61">
        <v>1</v>
      </c>
      <c r="C303" s="61" t="s">
        <v>314</v>
      </c>
      <c r="D303" s="61" t="s">
        <v>437</v>
      </c>
      <c r="E303" s="61" t="s">
        <v>2177</v>
      </c>
      <c r="F303" s="61" t="s">
        <v>173</v>
      </c>
      <c r="G303" s="114">
        <v>-1.1669499969699666E-4</v>
      </c>
      <c r="H303" s="61">
        <v>-3.7925874901523913</v>
      </c>
      <c r="I303" s="111" t="s">
        <v>325</v>
      </c>
    </row>
    <row r="304" spans="1:9" ht="15" customHeight="1" x14ac:dyDescent="0.25">
      <c r="A304" s="110">
        <v>46314.404618055552</v>
      </c>
      <c r="B304" s="61">
        <v>1</v>
      </c>
      <c r="C304" s="61" t="s">
        <v>314</v>
      </c>
      <c r="D304" s="61" t="s">
        <v>437</v>
      </c>
      <c r="E304" s="61" t="s">
        <v>2178</v>
      </c>
      <c r="F304" s="61" t="s">
        <v>173</v>
      </c>
      <c r="G304" s="114">
        <v>-8.3783865483210552E-5</v>
      </c>
      <c r="H304" s="61">
        <v>-2.7229756282043431</v>
      </c>
      <c r="I304" s="111" t="s">
        <v>325</v>
      </c>
    </row>
    <row r="305" spans="1:9" ht="15" customHeight="1" x14ac:dyDescent="0.25">
      <c r="A305" s="110">
        <v>46314.404618055552</v>
      </c>
      <c r="B305" s="61">
        <v>1</v>
      </c>
      <c r="C305" s="61" t="s">
        <v>314</v>
      </c>
      <c r="D305" s="61" t="s">
        <v>437</v>
      </c>
      <c r="E305" s="61" t="s">
        <v>2179</v>
      </c>
      <c r="F305" s="61" t="s">
        <v>173</v>
      </c>
      <c r="G305" s="114">
        <v>-5.0872731269424446E-5</v>
      </c>
      <c r="H305" s="61">
        <v>-1.6533637662562948</v>
      </c>
      <c r="I305" s="111" t="s">
        <v>325</v>
      </c>
    </row>
    <row r="306" spans="1:9" ht="15" customHeight="1" x14ac:dyDescent="0.25">
      <c r="A306" s="110">
        <v>46314.404618055552</v>
      </c>
      <c r="B306" s="61">
        <v>1</v>
      </c>
      <c r="C306" s="61" t="s">
        <v>314</v>
      </c>
      <c r="D306" s="61" t="s">
        <v>437</v>
      </c>
      <c r="E306" s="61" t="s">
        <v>2180</v>
      </c>
      <c r="F306" s="61" t="s">
        <v>173</v>
      </c>
      <c r="G306" s="114">
        <v>1.1368293979950609E-4</v>
      </c>
      <c r="H306" s="61">
        <v>0</v>
      </c>
      <c r="I306" s="111" t="s">
        <v>2273</v>
      </c>
    </row>
    <row r="307" spans="1:9" ht="15" customHeight="1" x14ac:dyDescent="0.25">
      <c r="A307" s="110">
        <v>46314.404618055552</v>
      </c>
      <c r="B307" s="61">
        <v>1</v>
      </c>
      <c r="C307" s="61" t="s">
        <v>314</v>
      </c>
      <c r="D307" s="61" t="s">
        <v>437</v>
      </c>
      <c r="E307" s="61" t="s">
        <v>2181</v>
      </c>
      <c r="F307" s="61" t="s">
        <v>173</v>
      </c>
      <c r="G307" s="114">
        <v>1.4659407401329221E-4</v>
      </c>
      <c r="H307" s="61">
        <v>0</v>
      </c>
      <c r="I307" s="111" t="s">
        <v>2273</v>
      </c>
    </row>
    <row r="308" spans="1:9" ht="15" customHeight="1" x14ac:dyDescent="0.25">
      <c r="A308" s="110">
        <v>46314.404618055552</v>
      </c>
      <c r="B308" s="61">
        <v>1</v>
      </c>
      <c r="C308" s="61" t="s">
        <v>314</v>
      </c>
      <c r="D308" s="61" t="s">
        <v>437</v>
      </c>
      <c r="E308" s="61" t="s">
        <v>2182</v>
      </c>
      <c r="F308" s="61" t="s">
        <v>173</v>
      </c>
      <c r="G308" s="114">
        <v>1.7950520822707832E-4</v>
      </c>
      <c r="H308" s="61">
        <v>0</v>
      </c>
      <c r="I308" s="111" t="s">
        <v>2273</v>
      </c>
    </row>
    <row r="309" spans="1:9" ht="15" customHeight="1" x14ac:dyDescent="0.25">
      <c r="A309" s="110">
        <v>46314.404618055552</v>
      </c>
      <c r="B309" s="61">
        <v>1</v>
      </c>
      <c r="C309" s="61" t="s">
        <v>314</v>
      </c>
      <c r="D309" s="61" t="s">
        <v>437</v>
      </c>
      <c r="E309" s="61" t="s">
        <v>2183</v>
      </c>
      <c r="F309" s="61" t="s">
        <v>173</v>
      </c>
      <c r="G309" s="114">
        <v>-2.7307069693236192E-5</v>
      </c>
      <c r="H309" s="61">
        <v>-0.88747976503017667</v>
      </c>
      <c r="I309" s="111" t="s">
        <v>325</v>
      </c>
    </row>
    <row r="310" spans="1:9" ht="15" customHeight="1" x14ac:dyDescent="0.25">
      <c r="A310" s="110">
        <v>46314.404618055552</v>
      </c>
      <c r="B310" s="61">
        <v>1</v>
      </c>
      <c r="C310" s="61" t="s">
        <v>314</v>
      </c>
      <c r="D310" s="61" t="s">
        <v>437</v>
      </c>
      <c r="E310" s="61" t="s">
        <v>2184</v>
      </c>
      <c r="F310" s="61" t="s">
        <v>173</v>
      </c>
      <c r="G310" s="114">
        <v>5.6040645205499144E-6</v>
      </c>
      <c r="H310" s="61">
        <v>0</v>
      </c>
      <c r="I310" s="111" t="s">
        <v>2273</v>
      </c>
    </row>
    <row r="311" spans="1:9" ht="15" customHeight="1" x14ac:dyDescent="0.25">
      <c r="A311" s="110">
        <v>46314.404618055552</v>
      </c>
      <c r="B311" s="61">
        <v>1</v>
      </c>
      <c r="C311" s="61" t="s">
        <v>314</v>
      </c>
      <c r="D311" s="61" t="s">
        <v>437</v>
      </c>
      <c r="E311" s="61" t="s">
        <v>2185</v>
      </c>
      <c r="F311" s="61" t="s">
        <v>173</v>
      </c>
      <c r="G311" s="114">
        <v>3.8515198734336021E-5</v>
      </c>
      <c r="H311" s="61">
        <v>0</v>
      </c>
      <c r="I311" s="111" t="s">
        <v>2273</v>
      </c>
    </row>
    <row r="312" spans="1:9" ht="15" customHeight="1" x14ac:dyDescent="0.25">
      <c r="A312" s="110">
        <v>46314.404618055552</v>
      </c>
      <c r="B312" s="61">
        <v>1</v>
      </c>
      <c r="C312" s="61" t="s">
        <v>314</v>
      </c>
      <c r="D312" s="61" t="s">
        <v>437</v>
      </c>
      <c r="E312" s="61" t="s">
        <v>2186</v>
      </c>
      <c r="F312" s="61" t="s">
        <v>173</v>
      </c>
      <c r="G312" s="114">
        <v>7.1426332948122133E-5</v>
      </c>
      <c r="H312" s="61">
        <v>0</v>
      </c>
      <c r="I312" s="111" t="s">
        <v>2273</v>
      </c>
    </row>
    <row r="313" spans="1:9" ht="15" customHeight="1" x14ac:dyDescent="0.25">
      <c r="A313" s="110">
        <v>46314.404618055552</v>
      </c>
      <c r="B313" s="61">
        <v>1</v>
      </c>
      <c r="C313" s="61" t="s">
        <v>314</v>
      </c>
      <c r="D313" s="61" t="s">
        <v>437</v>
      </c>
      <c r="E313" s="61" t="s">
        <v>2187</v>
      </c>
      <c r="F313" s="61" t="s">
        <v>173</v>
      </c>
      <c r="G313" s="114">
        <v>1.0433746716190824E-4</v>
      </c>
      <c r="H313" s="61">
        <v>0</v>
      </c>
      <c r="I313" s="111" t="s">
        <v>2273</v>
      </c>
    </row>
    <row r="314" spans="1:9" ht="15" customHeight="1" x14ac:dyDescent="0.25">
      <c r="A314" s="110">
        <v>46314.404618055552</v>
      </c>
      <c r="B314" s="61">
        <v>1</v>
      </c>
      <c r="C314" s="61" t="s">
        <v>314</v>
      </c>
      <c r="D314" s="61" t="s">
        <v>437</v>
      </c>
      <c r="E314" s="61" t="s">
        <v>2188</v>
      </c>
      <c r="F314" s="61" t="s">
        <v>173</v>
      </c>
      <c r="G314" s="114">
        <v>1.3724860137569436E-4</v>
      </c>
      <c r="H314" s="61">
        <v>0</v>
      </c>
      <c r="I314" s="111" t="s">
        <v>2273</v>
      </c>
    </row>
    <row r="315" spans="1:9" ht="15" customHeight="1" x14ac:dyDescent="0.25">
      <c r="A315" s="110">
        <v>46314.404618055552</v>
      </c>
      <c r="B315" s="61">
        <v>1</v>
      </c>
      <c r="C315" s="61" t="s">
        <v>314</v>
      </c>
      <c r="D315" s="61" t="s">
        <v>437</v>
      </c>
      <c r="E315" s="61" t="s">
        <v>2189</v>
      </c>
      <c r="F315" s="61" t="s">
        <v>173</v>
      </c>
      <c r="G315" s="114">
        <v>1.7015973558948046E-4</v>
      </c>
      <c r="H315" s="61">
        <v>0</v>
      </c>
      <c r="I315" s="111" t="s">
        <v>2273</v>
      </c>
    </row>
    <row r="316" spans="1:9" ht="15" customHeight="1" x14ac:dyDescent="0.25">
      <c r="A316" s="110">
        <v>46314.404618055552</v>
      </c>
      <c r="B316" s="61">
        <v>1</v>
      </c>
      <c r="C316" s="61" t="s">
        <v>314</v>
      </c>
      <c r="D316" s="61" t="s">
        <v>437</v>
      </c>
      <c r="E316" s="61" t="s">
        <v>2190</v>
      </c>
      <c r="F316" s="61" t="s">
        <v>173</v>
      </c>
      <c r="G316" s="114">
        <v>2.0307086980326657E-4</v>
      </c>
      <c r="H316" s="61">
        <v>0</v>
      </c>
      <c r="I316" s="111" t="s">
        <v>2273</v>
      </c>
    </row>
    <row r="317" spans="1:9" ht="15" customHeight="1" x14ac:dyDescent="0.25">
      <c r="A317" s="110">
        <v>46314.404618055552</v>
      </c>
      <c r="B317" s="61">
        <v>1</v>
      </c>
      <c r="C317" s="61" t="s">
        <v>314</v>
      </c>
      <c r="D317" s="61" t="s">
        <v>437</v>
      </c>
      <c r="E317" s="61" t="s">
        <v>2191</v>
      </c>
      <c r="F317" s="61" t="s">
        <v>173</v>
      </c>
      <c r="G317" s="114">
        <v>2.3598200401705267E-4</v>
      </c>
      <c r="H317" s="61">
        <v>0</v>
      </c>
      <c r="I317" s="111" t="s">
        <v>2273</v>
      </c>
    </row>
    <row r="318" spans="1:9" ht="15" customHeight="1" x14ac:dyDescent="0.25">
      <c r="A318" s="110">
        <v>46314.404618055552</v>
      </c>
      <c r="B318" s="61">
        <v>1</v>
      </c>
      <c r="C318" s="61" t="s">
        <v>314</v>
      </c>
      <c r="D318" s="61" t="s">
        <v>437</v>
      </c>
      <c r="E318" s="61" t="s">
        <v>2192</v>
      </c>
      <c r="F318" s="61" t="s">
        <v>173</v>
      </c>
      <c r="G318" s="114">
        <v>2.6889313823083881E-4</v>
      </c>
      <c r="H318" s="61">
        <v>0</v>
      </c>
      <c r="I318" s="111" t="s">
        <v>2273</v>
      </c>
    </row>
    <row r="319" spans="1:9" ht="15" customHeight="1" x14ac:dyDescent="0.25">
      <c r="A319" s="110">
        <v>46314.404618055552</v>
      </c>
      <c r="B319" s="61">
        <v>1</v>
      </c>
      <c r="C319" s="61" t="s">
        <v>314</v>
      </c>
      <c r="D319" s="61" t="s">
        <v>437</v>
      </c>
      <c r="E319" s="61" t="s">
        <v>2193</v>
      </c>
      <c r="F319" s="61" t="s">
        <v>173</v>
      </c>
      <c r="G319" s="114">
        <v>6.2080860310524279E-5</v>
      </c>
      <c r="H319" s="61">
        <v>0</v>
      </c>
      <c r="I319" s="111" t="s">
        <v>2273</v>
      </c>
    </row>
    <row r="320" spans="1:9" ht="15" customHeight="1" x14ac:dyDescent="0.25">
      <c r="A320" s="110">
        <v>46314.404618055552</v>
      </c>
      <c r="B320" s="61">
        <v>1</v>
      </c>
      <c r="C320" s="61" t="s">
        <v>314</v>
      </c>
      <c r="D320" s="61" t="s">
        <v>437</v>
      </c>
      <c r="E320" s="61" t="s">
        <v>2194</v>
      </c>
      <c r="F320" s="61" t="s">
        <v>173</v>
      </c>
      <c r="G320" s="114">
        <v>9.4991994524310384E-5</v>
      </c>
      <c r="H320" s="61">
        <v>0</v>
      </c>
      <c r="I320" s="111" t="s">
        <v>2273</v>
      </c>
    </row>
    <row r="321" spans="1:9" ht="15" customHeight="1" x14ac:dyDescent="0.25">
      <c r="A321" s="110">
        <v>46314.404618055552</v>
      </c>
      <c r="B321" s="61">
        <v>1</v>
      </c>
      <c r="C321" s="61" t="s">
        <v>314</v>
      </c>
      <c r="D321" s="61" t="s">
        <v>437</v>
      </c>
      <c r="E321" s="61" t="s">
        <v>2195</v>
      </c>
      <c r="F321" s="61" t="s">
        <v>173</v>
      </c>
      <c r="G321" s="114">
        <v>1.279031287380965E-4</v>
      </c>
      <c r="H321" s="61">
        <v>0</v>
      </c>
      <c r="I321" s="111" t="s">
        <v>2273</v>
      </c>
    </row>
    <row r="322" spans="1:9" ht="15" customHeight="1" x14ac:dyDescent="0.25">
      <c r="A322" s="110">
        <v>46314.404618055552</v>
      </c>
      <c r="B322" s="61">
        <v>1</v>
      </c>
      <c r="C322" s="61" t="s">
        <v>314</v>
      </c>
      <c r="D322" s="61" t="s">
        <v>437</v>
      </c>
      <c r="E322" s="61" t="s">
        <v>2196</v>
      </c>
      <c r="F322" s="61" t="s">
        <v>173</v>
      </c>
      <c r="G322" s="114">
        <v>1.6081426295188261E-4</v>
      </c>
      <c r="H322" s="61">
        <v>0</v>
      </c>
      <c r="I322" s="111" t="s">
        <v>2273</v>
      </c>
    </row>
    <row r="323" spans="1:9" ht="15" customHeight="1" x14ac:dyDescent="0.25">
      <c r="A323" s="110">
        <v>46314.404618055552</v>
      </c>
      <c r="B323" s="61">
        <v>1</v>
      </c>
      <c r="C323" s="61" t="s">
        <v>314</v>
      </c>
      <c r="D323" s="61" t="s">
        <v>437</v>
      </c>
      <c r="E323" s="61" t="s">
        <v>2197</v>
      </c>
      <c r="F323" s="61" t="s">
        <v>173</v>
      </c>
      <c r="G323" s="114">
        <v>1.9372539716566871E-4</v>
      </c>
      <c r="H323" s="61">
        <v>0</v>
      </c>
      <c r="I323" s="111" t="s">
        <v>2273</v>
      </c>
    </row>
    <row r="324" spans="1:9" ht="15" customHeight="1" x14ac:dyDescent="0.25">
      <c r="A324" s="110">
        <v>46314.404618055552</v>
      </c>
      <c r="B324" s="61">
        <v>1</v>
      </c>
      <c r="C324" s="61" t="s">
        <v>314</v>
      </c>
      <c r="D324" s="61" t="s">
        <v>437</v>
      </c>
      <c r="E324" s="61" t="s">
        <v>2198</v>
      </c>
      <c r="F324" s="61" t="s">
        <v>173</v>
      </c>
      <c r="G324" s="114">
        <v>2.2663653137945482E-4</v>
      </c>
      <c r="H324" s="61">
        <v>0</v>
      </c>
      <c r="I324" s="111" t="s">
        <v>2273</v>
      </c>
    </row>
    <row r="325" spans="1:9" ht="15" customHeight="1" x14ac:dyDescent="0.25">
      <c r="A325" s="110">
        <v>46314.404618055552</v>
      </c>
      <c r="B325" s="61">
        <v>1</v>
      </c>
      <c r="C325" s="61" t="s">
        <v>314</v>
      </c>
      <c r="D325" s="61" t="s">
        <v>437</v>
      </c>
      <c r="E325" s="61" t="s">
        <v>2199</v>
      </c>
      <c r="F325" s="61" t="s">
        <v>173</v>
      </c>
      <c r="G325" s="114">
        <v>2.595476655932409E-4</v>
      </c>
      <c r="H325" s="61">
        <v>0</v>
      </c>
      <c r="I325" s="111" t="s">
        <v>2273</v>
      </c>
    </row>
    <row r="326" spans="1:9" ht="15" customHeight="1" x14ac:dyDescent="0.25">
      <c r="A326" s="110">
        <v>46314.404618055552</v>
      </c>
      <c r="B326" s="61">
        <v>1</v>
      </c>
      <c r="C326" s="61" t="s">
        <v>314</v>
      </c>
      <c r="D326" s="61" t="s">
        <v>437</v>
      </c>
      <c r="E326" s="61" t="s">
        <v>2200</v>
      </c>
      <c r="F326" s="61" t="s">
        <v>173</v>
      </c>
      <c r="G326" s="114">
        <v>2.9245879980702703E-4</v>
      </c>
      <c r="H326" s="61">
        <v>0</v>
      </c>
      <c r="I326" s="111" t="s">
        <v>2273</v>
      </c>
    </row>
    <row r="327" spans="1:9" ht="15" customHeight="1" x14ac:dyDescent="0.25">
      <c r="A327" s="110">
        <v>46314.404618055552</v>
      </c>
      <c r="B327" s="61">
        <v>1</v>
      </c>
      <c r="C327" s="61" t="s">
        <v>314</v>
      </c>
      <c r="D327" s="61" t="s">
        <v>437</v>
      </c>
      <c r="E327" s="61" t="s">
        <v>2201</v>
      </c>
      <c r="F327" s="61" t="s">
        <v>173</v>
      </c>
      <c r="G327" s="114">
        <v>3.2536993402081316E-4</v>
      </c>
      <c r="H327" s="61">
        <v>0</v>
      </c>
      <c r="I327" s="111" t="s">
        <v>2273</v>
      </c>
    </row>
    <row r="328" spans="1:9" ht="15" customHeight="1" x14ac:dyDescent="0.25">
      <c r="A328" s="110">
        <v>46314.404618055552</v>
      </c>
      <c r="B328" s="61">
        <v>1</v>
      </c>
      <c r="C328" s="61" t="s">
        <v>314</v>
      </c>
      <c r="D328" s="61" t="s">
        <v>437</v>
      </c>
      <c r="E328" s="61" t="s">
        <v>2202</v>
      </c>
      <c r="F328" s="61" t="s">
        <v>173</v>
      </c>
      <c r="G328" s="114">
        <v>3.5828106823459924E-4</v>
      </c>
      <c r="H328" s="61">
        <v>0</v>
      </c>
      <c r="I328" s="111" t="s">
        <v>2273</v>
      </c>
    </row>
    <row r="329" spans="1:9" ht="15" customHeight="1" x14ac:dyDescent="0.25">
      <c r="A329" s="110">
        <v>46314.404618055552</v>
      </c>
      <c r="B329" s="61">
        <v>1</v>
      </c>
      <c r="C329" s="61" t="s">
        <v>314</v>
      </c>
      <c r="D329" s="61" t="s">
        <v>437</v>
      </c>
      <c r="E329" s="61" t="s">
        <v>2203</v>
      </c>
      <c r="F329" s="61" t="s">
        <v>173</v>
      </c>
      <c r="G329" s="114">
        <v>1.5146879031428475E-4</v>
      </c>
      <c r="H329" s="61">
        <v>0</v>
      </c>
      <c r="I329" s="111" t="s">
        <v>2273</v>
      </c>
    </row>
    <row r="330" spans="1:9" ht="15" customHeight="1" x14ac:dyDescent="0.25">
      <c r="A330" s="110">
        <v>46314.404618055552</v>
      </c>
      <c r="B330" s="61">
        <v>1</v>
      </c>
      <c r="C330" s="61" t="s">
        <v>314</v>
      </c>
      <c r="D330" s="61" t="s">
        <v>437</v>
      </c>
      <c r="E330" s="61" t="s">
        <v>2204</v>
      </c>
      <c r="F330" s="61" t="s">
        <v>173</v>
      </c>
      <c r="G330" s="114">
        <v>1.8437992452807086E-4</v>
      </c>
      <c r="H330" s="61">
        <v>0</v>
      </c>
      <c r="I330" s="111" t="s">
        <v>2273</v>
      </c>
    </row>
    <row r="331" spans="1:9" ht="15" customHeight="1" x14ac:dyDescent="0.25">
      <c r="A331" s="110">
        <v>46314.404618055552</v>
      </c>
      <c r="B331" s="61">
        <v>1</v>
      </c>
      <c r="C331" s="61" t="s">
        <v>314</v>
      </c>
      <c r="D331" s="61" t="s">
        <v>437</v>
      </c>
      <c r="E331" s="61" t="s">
        <v>2205</v>
      </c>
      <c r="F331" s="61" t="s">
        <v>173</v>
      </c>
      <c r="G331" s="114">
        <v>2.1729105874185696E-4</v>
      </c>
      <c r="H331" s="61">
        <v>0</v>
      </c>
      <c r="I331" s="111" t="s">
        <v>2273</v>
      </c>
    </row>
    <row r="332" spans="1:9" ht="15" customHeight="1" x14ac:dyDescent="0.25">
      <c r="A332" s="110">
        <v>46314.404618055552</v>
      </c>
      <c r="B332" s="61">
        <v>1</v>
      </c>
      <c r="C332" s="61" t="s">
        <v>314</v>
      </c>
      <c r="D332" s="61" t="s">
        <v>437</v>
      </c>
      <c r="E332" s="61" t="s">
        <v>2206</v>
      </c>
      <c r="F332" s="61" t="s">
        <v>173</v>
      </c>
      <c r="G332" s="114">
        <v>2.5020219295564304E-4</v>
      </c>
      <c r="H332" s="61">
        <v>0</v>
      </c>
      <c r="I332" s="111" t="s">
        <v>2273</v>
      </c>
    </row>
    <row r="333" spans="1:9" ht="15" customHeight="1" x14ac:dyDescent="0.25">
      <c r="A333" s="110">
        <v>46314.404618055552</v>
      </c>
      <c r="B333" s="61">
        <v>1</v>
      </c>
      <c r="C333" s="61" t="s">
        <v>314</v>
      </c>
      <c r="D333" s="61" t="s">
        <v>437</v>
      </c>
      <c r="E333" s="61" t="s">
        <v>2207</v>
      </c>
      <c r="F333" s="61" t="s">
        <v>173</v>
      </c>
      <c r="G333" s="114">
        <v>2.8311332716942917E-4</v>
      </c>
      <c r="H333" s="61">
        <v>0</v>
      </c>
      <c r="I333" s="111" t="s">
        <v>2273</v>
      </c>
    </row>
    <row r="334" spans="1:9" ht="15" customHeight="1" x14ac:dyDescent="0.25">
      <c r="A334" s="110">
        <v>46314.404618055552</v>
      </c>
      <c r="B334" s="61">
        <v>1</v>
      </c>
      <c r="C334" s="61" t="s">
        <v>314</v>
      </c>
      <c r="D334" s="61" t="s">
        <v>437</v>
      </c>
      <c r="E334" s="61" t="s">
        <v>2208</v>
      </c>
      <c r="F334" s="61" t="s">
        <v>173</v>
      </c>
      <c r="G334" s="114">
        <v>3.1602446138321531E-4</v>
      </c>
      <c r="H334" s="61">
        <v>0</v>
      </c>
      <c r="I334" s="111" t="s">
        <v>2273</v>
      </c>
    </row>
    <row r="335" spans="1:9" ht="15" customHeight="1" x14ac:dyDescent="0.25">
      <c r="A335" s="110">
        <v>46314.404618055552</v>
      </c>
      <c r="B335" s="61">
        <v>1</v>
      </c>
      <c r="C335" s="61" t="s">
        <v>314</v>
      </c>
      <c r="D335" s="61" t="s">
        <v>437</v>
      </c>
      <c r="E335" s="61" t="s">
        <v>2209</v>
      </c>
      <c r="F335" s="61" t="s">
        <v>173</v>
      </c>
      <c r="G335" s="114">
        <v>3.4893559559700138E-4</v>
      </c>
      <c r="H335" s="61">
        <v>0</v>
      </c>
      <c r="I335" s="111" t="s">
        <v>2273</v>
      </c>
    </row>
    <row r="336" spans="1:9" ht="15" customHeight="1" x14ac:dyDescent="0.25">
      <c r="A336" s="110">
        <v>46314.404618055552</v>
      </c>
      <c r="B336" s="61">
        <v>1</v>
      </c>
      <c r="C336" s="61" t="s">
        <v>314</v>
      </c>
      <c r="D336" s="61" t="s">
        <v>437</v>
      </c>
      <c r="E336" s="61" t="s">
        <v>2210</v>
      </c>
      <c r="F336" s="61" t="s">
        <v>173</v>
      </c>
      <c r="G336" s="114">
        <v>3.8184672981078752E-4</v>
      </c>
      <c r="H336" s="61">
        <v>0</v>
      </c>
      <c r="I336" s="111" t="s">
        <v>2273</v>
      </c>
    </row>
    <row r="337" spans="1:9" ht="15" customHeight="1" x14ac:dyDescent="0.25">
      <c r="A337" s="110">
        <v>46314.404618055552</v>
      </c>
      <c r="B337" s="61">
        <v>1</v>
      </c>
      <c r="C337" s="61" t="s">
        <v>314</v>
      </c>
      <c r="D337" s="61" t="s">
        <v>437</v>
      </c>
      <c r="E337" s="61" t="s">
        <v>2211</v>
      </c>
      <c r="F337" s="61" t="s">
        <v>173</v>
      </c>
      <c r="G337" s="114">
        <v>4.1475786402457359E-4</v>
      </c>
      <c r="H337" s="61">
        <v>0</v>
      </c>
      <c r="I337" s="111" t="s">
        <v>2273</v>
      </c>
    </row>
    <row r="338" spans="1:9" ht="15" customHeight="1" x14ac:dyDescent="0.25">
      <c r="A338" s="110">
        <v>46314.404618055552</v>
      </c>
      <c r="B338" s="61">
        <v>1</v>
      </c>
      <c r="C338" s="61" t="s">
        <v>314</v>
      </c>
      <c r="D338" s="61" t="s">
        <v>437</v>
      </c>
      <c r="E338" s="61" t="s">
        <v>2212</v>
      </c>
      <c r="F338" s="61" t="s">
        <v>173</v>
      </c>
      <c r="G338" s="114">
        <v>4.4766899823835973E-4</v>
      </c>
      <c r="H338" s="61">
        <v>0</v>
      </c>
      <c r="I338" s="111" t="s">
        <v>2273</v>
      </c>
    </row>
    <row r="339" spans="1:9" ht="15" customHeight="1" x14ac:dyDescent="0.25">
      <c r="A339" s="110">
        <v>46314.404618055552</v>
      </c>
      <c r="B339" s="61">
        <v>1</v>
      </c>
      <c r="C339" s="61" t="s">
        <v>314</v>
      </c>
      <c r="D339" s="61" t="s">
        <v>437</v>
      </c>
      <c r="E339" s="61" t="s">
        <v>2213</v>
      </c>
      <c r="F339" s="61" t="s">
        <v>2214</v>
      </c>
      <c r="G339" s="114">
        <v>2.4955938883134451E-4</v>
      </c>
      <c r="H339" s="61">
        <v>49.911877766268901</v>
      </c>
      <c r="I339" s="111" t="s">
        <v>326</v>
      </c>
    </row>
    <row r="340" spans="1:9" ht="15" customHeight="1" x14ac:dyDescent="0.25">
      <c r="A340" s="110">
        <v>46314.404618055552</v>
      </c>
      <c r="B340" s="61">
        <v>1</v>
      </c>
      <c r="C340" s="61" t="s">
        <v>314</v>
      </c>
      <c r="D340" s="61" t="s">
        <v>437</v>
      </c>
      <c r="E340" s="61" t="s">
        <v>2216</v>
      </c>
      <c r="F340" s="61" t="s">
        <v>2214</v>
      </c>
      <c r="G340" s="114">
        <v>3.1569232224731538E-4</v>
      </c>
      <c r="H340" s="61">
        <v>63.138464449463079</v>
      </c>
      <c r="I340" s="111" t="s">
        <v>326</v>
      </c>
    </row>
    <row r="341" spans="1:9" ht="15" customHeight="1" x14ac:dyDescent="0.25">
      <c r="A341" s="110">
        <v>46314.404618055552</v>
      </c>
      <c r="B341" s="61">
        <v>1</v>
      </c>
      <c r="C341" s="61" t="s">
        <v>314</v>
      </c>
      <c r="D341" s="61" t="s">
        <v>437</v>
      </c>
      <c r="E341" s="61" t="s">
        <v>2218</v>
      </c>
      <c r="F341" s="61" t="s">
        <v>2214</v>
      </c>
      <c r="G341" s="114">
        <v>-5.0129922320024342E-4</v>
      </c>
      <c r="H341" s="61">
        <v>-100.25984464004867</v>
      </c>
      <c r="I341" s="111" t="s">
        <v>325</v>
      </c>
    </row>
    <row r="342" spans="1:9" ht="15" customHeight="1" x14ac:dyDescent="0.25">
      <c r="A342" s="110">
        <v>46314.404618055552</v>
      </c>
      <c r="B342" s="61">
        <v>1</v>
      </c>
      <c r="C342" s="61" t="s">
        <v>314</v>
      </c>
      <c r="D342" s="61" t="s">
        <v>437</v>
      </c>
      <c r="E342" s="61" t="s">
        <v>2220</v>
      </c>
      <c r="F342" s="61" t="s">
        <v>2214</v>
      </c>
      <c r="G342" s="114">
        <v>-4.3516628978427255E-4</v>
      </c>
      <c r="H342" s="61">
        <v>-87.033257956854499</v>
      </c>
      <c r="I342" s="111" t="s">
        <v>325</v>
      </c>
    </row>
    <row r="343" spans="1:9" ht="15" customHeight="1" x14ac:dyDescent="0.25">
      <c r="A343" s="110">
        <v>46314.404618055552</v>
      </c>
      <c r="B343" s="61">
        <v>1</v>
      </c>
      <c r="C343" s="61" t="s">
        <v>314</v>
      </c>
      <c r="D343" s="61" t="s">
        <v>437</v>
      </c>
      <c r="E343" s="61" t="s">
        <v>2222</v>
      </c>
      <c r="F343" s="61" t="s">
        <v>2214</v>
      </c>
      <c r="G343" s="114">
        <v>-1.7898105905172335E-4</v>
      </c>
      <c r="H343" s="61">
        <v>-35.796211810344666</v>
      </c>
      <c r="I343" s="111" t="s">
        <v>325</v>
      </c>
    </row>
    <row r="344" spans="1:9" ht="15" customHeight="1" x14ac:dyDescent="0.25">
      <c r="A344" s="110">
        <v>46314.404618055552</v>
      </c>
      <c r="B344" s="61">
        <v>1</v>
      </c>
      <c r="C344" s="61" t="s">
        <v>314</v>
      </c>
      <c r="D344" s="61" t="s">
        <v>437</v>
      </c>
      <c r="E344" s="61" t="s">
        <v>2223</v>
      </c>
      <c r="F344" s="61" t="s">
        <v>2214</v>
      </c>
      <c r="G344" s="114">
        <v>-5.83073535466467E-5</v>
      </c>
      <c r="H344" s="61">
        <v>-11.661470709329333</v>
      </c>
      <c r="I344" s="111" t="s">
        <v>325</v>
      </c>
    </row>
    <row r="345" spans="1:9" ht="15" customHeight="1" x14ac:dyDescent="0.25">
      <c r="A345" s="110">
        <v>46314.404618055552</v>
      </c>
      <c r="B345" s="61">
        <v>1</v>
      </c>
      <c r="C345" s="61" t="s">
        <v>314</v>
      </c>
      <c r="D345" s="61" t="s">
        <v>437</v>
      </c>
      <c r="E345" s="61" t="s">
        <v>2224</v>
      </c>
      <c r="F345" s="61" t="s">
        <v>2214</v>
      </c>
      <c r="G345" s="114">
        <v>6.2366351958429908E-5</v>
      </c>
      <c r="H345" s="61">
        <v>12.473270391685981</v>
      </c>
      <c r="I345" s="111" t="s">
        <v>326</v>
      </c>
    </row>
    <row r="346" spans="1:9" ht="15" customHeight="1" x14ac:dyDescent="0.25">
      <c r="A346" s="110">
        <v>46314.404618055552</v>
      </c>
      <c r="B346" s="61">
        <v>1</v>
      </c>
      <c r="C346" s="61" t="s">
        <v>314</v>
      </c>
      <c r="D346" s="61" t="s">
        <v>437</v>
      </c>
      <c r="E346" s="61" t="s">
        <v>2225</v>
      </c>
      <c r="F346" s="61" t="s">
        <v>2214</v>
      </c>
      <c r="G346" s="114">
        <v>1.8304005746350656E-4</v>
      </c>
      <c r="H346" s="61">
        <v>36.608011492701316</v>
      </c>
      <c r="I346" s="111" t="s">
        <v>326</v>
      </c>
    </row>
    <row r="347" spans="1:9" ht="15" customHeight="1" x14ac:dyDescent="0.25">
      <c r="A347" s="110">
        <v>46314.404618055552</v>
      </c>
      <c r="B347" s="61">
        <v>1</v>
      </c>
      <c r="C347" s="61" t="s">
        <v>314</v>
      </c>
      <c r="D347" s="61" t="s">
        <v>437</v>
      </c>
      <c r="E347" s="61" t="s">
        <v>2226</v>
      </c>
      <c r="F347" s="61" t="s">
        <v>2214</v>
      </c>
      <c r="G347" s="114">
        <v>3.0371376296858317E-4</v>
      </c>
      <c r="H347" s="61">
        <v>60.742752593716631</v>
      </c>
      <c r="I347" s="111" t="s">
        <v>326</v>
      </c>
    </row>
    <row r="348" spans="1:9" ht="15" customHeight="1" x14ac:dyDescent="0.25">
      <c r="A348" s="110">
        <v>46314.404618055552</v>
      </c>
      <c r="B348" s="61">
        <v>1</v>
      </c>
      <c r="C348" s="61" t="s">
        <v>314</v>
      </c>
      <c r="D348" s="61" t="s">
        <v>437</v>
      </c>
      <c r="E348" s="61" t="s">
        <v>2227</v>
      </c>
      <c r="F348" s="61" t="s">
        <v>2214</v>
      </c>
      <c r="G348" s="114">
        <v>1.2441628682607984E-4</v>
      </c>
      <c r="H348" s="61">
        <v>24.883257365215968</v>
      </c>
      <c r="I348" s="111" t="s">
        <v>326</v>
      </c>
    </row>
    <row r="349" spans="1:9" ht="15" customHeight="1" x14ac:dyDescent="0.25">
      <c r="A349" s="110">
        <v>46314.404618055552</v>
      </c>
      <c r="B349" s="61">
        <v>1</v>
      </c>
      <c r="C349" s="61" t="s">
        <v>314</v>
      </c>
      <c r="D349" s="61" t="s">
        <v>437</v>
      </c>
      <c r="E349" s="61" t="s">
        <v>2229</v>
      </c>
      <c r="F349" s="61" t="s">
        <v>2214</v>
      </c>
      <c r="G349" s="114">
        <v>1.9054922024205073E-4</v>
      </c>
      <c r="H349" s="61">
        <v>38.109844048410146</v>
      </c>
      <c r="I349" s="111" t="s">
        <v>326</v>
      </c>
    </row>
    <row r="350" spans="1:9" ht="15" customHeight="1" x14ac:dyDescent="0.25">
      <c r="A350" s="110">
        <v>46314.404618055552</v>
      </c>
      <c r="B350" s="61">
        <v>1</v>
      </c>
      <c r="C350" s="61" t="s">
        <v>314</v>
      </c>
      <c r="D350" s="61" t="s">
        <v>437</v>
      </c>
      <c r="E350" s="61" t="s">
        <v>2231</v>
      </c>
      <c r="F350" s="61" t="s">
        <v>2214</v>
      </c>
      <c r="G350" s="114">
        <v>-3.7615612119497874E-4</v>
      </c>
      <c r="H350" s="61">
        <v>-75.231224238995736</v>
      </c>
      <c r="I350" s="111" t="s">
        <v>325</v>
      </c>
    </row>
    <row r="351" spans="1:9" ht="15" customHeight="1" x14ac:dyDescent="0.25">
      <c r="A351" s="110">
        <v>46314.404618055552</v>
      </c>
      <c r="B351" s="61">
        <v>1</v>
      </c>
      <c r="C351" s="61" t="s">
        <v>314</v>
      </c>
      <c r="D351" s="61" t="s">
        <v>437</v>
      </c>
      <c r="E351" s="61" t="s">
        <v>2233</v>
      </c>
      <c r="F351" s="61" t="s">
        <v>2214</v>
      </c>
      <c r="G351" s="114">
        <v>-3.1002318777900793E-4</v>
      </c>
      <c r="H351" s="61">
        <v>-62.00463755580158</v>
      </c>
      <c r="I351" s="111" t="s">
        <v>325</v>
      </c>
    </row>
    <row r="352" spans="1:9" ht="15" customHeight="1" x14ac:dyDescent="0.25">
      <c r="A352" s="110">
        <v>46314.404618055552</v>
      </c>
      <c r="B352" s="61">
        <v>1</v>
      </c>
      <c r="C352" s="61" t="s">
        <v>314</v>
      </c>
      <c r="D352" s="61" t="s">
        <v>437</v>
      </c>
      <c r="E352" s="61" t="s">
        <v>2235</v>
      </c>
      <c r="F352" s="61" t="s">
        <v>2214</v>
      </c>
      <c r="G352" s="114">
        <v>1.6290764059129362E-5</v>
      </c>
      <c r="H352" s="61">
        <v>3.2581528118258727</v>
      </c>
      <c r="I352" s="111" t="s">
        <v>326</v>
      </c>
    </row>
  </sheetData>
  <mergeCells count="108">
    <mergeCell ref="B1:E1"/>
    <mergeCell ref="B2:E2"/>
    <mergeCell ref="B3:E3"/>
    <mergeCell ref="B4:E4"/>
    <mergeCell ref="H1:M1"/>
    <mergeCell ref="H2:M2"/>
    <mergeCell ref="H3:M3"/>
    <mergeCell ref="Q6:Z6"/>
    <mergeCell ref="Q7:R7"/>
    <mergeCell ref="S7:T7"/>
    <mergeCell ref="U7:X7"/>
    <mergeCell ref="Y7:Z7"/>
    <mergeCell ref="D6:D10"/>
    <mergeCell ref="F6:O6"/>
    <mergeCell ref="F7:G7"/>
    <mergeCell ref="H7:I7"/>
    <mergeCell ref="J7:M7"/>
    <mergeCell ref="G8:G10"/>
    <mergeCell ref="H8:H10"/>
    <mergeCell ref="I8:I10"/>
    <mergeCell ref="W8:X8"/>
    <mergeCell ref="Q8:Q10"/>
    <mergeCell ref="A6:A10"/>
    <mergeCell ref="AF45:AW45"/>
    <mergeCell ref="C6:C10"/>
    <mergeCell ref="T8:T10"/>
    <mergeCell ref="J8:K8"/>
    <mergeCell ref="L8:M8"/>
    <mergeCell ref="U8:V8"/>
    <mergeCell ref="N8:N9"/>
    <mergeCell ref="O8:O9"/>
    <mergeCell ref="AF46:AH46"/>
    <mergeCell ref="AI46:AK46"/>
    <mergeCell ref="AL46:AO46"/>
    <mergeCell ref="AP46:AS46"/>
    <mergeCell ref="AT46:AW46"/>
    <mergeCell ref="Y8:Y9"/>
    <mergeCell ref="Z8:Z9"/>
    <mergeCell ref="AB6:AC6"/>
    <mergeCell ref="A45:A48"/>
    <mergeCell ref="B45:B48"/>
    <mergeCell ref="C45:C48"/>
    <mergeCell ref="D45:F46"/>
    <mergeCell ref="G45:I46"/>
    <mergeCell ref="K45:N46"/>
    <mergeCell ref="O45:AD45"/>
    <mergeCell ref="O46:Q46"/>
    <mergeCell ref="R46:U46"/>
    <mergeCell ref="V46:Y46"/>
    <mergeCell ref="Z46:AD46"/>
    <mergeCell ref="R8:R10"/>
    <mergeCell ref="S8:S10"/>
    <mergeCell ref="B6:B10"/>
    <mergeCell ref="N7:O7"/>
    <mergeCell ref="F8:F10"/>
    <mergeCell ref="AE82:AJ82"/>
    <mergeCell ref="AK82:AN82"/>
    <mergeCell ref="AO82:AR82"/>
    <mergeCell ref="K81:Y81"/>
    <mergeCell ref="K82:N82"/>
    <mergeCell ref="O82:R82"/>
    <mergeCell ref="S82:U82"/>
    <mergeCell ref="V82:X82"/>
    <mergeCell ref="A81:A84"/>
    <mergeCell ref="B81:B84"/>
    <mergeCell ref="C81:C84"/>
    <mergeCell ref="D81:F82"/>
    <mergeCell ref="G81:I82"/>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T81:BO81"/>
    <mergeCell ref="AT82:AY82"/>
    <mergeCell ref="AZ82:BB82"/>
    <mergeCell ref="BC82:BF82"/>
    <mergeCell ref="BG82:BJ82"/>
    <mergeCell ref="BL82:BO82"/>
    <mergeCell ref="Z81:AC82"/>
    <mergeCell ref="AE81:AR81"/>
    <mergeCell ref="BI117:CF117"/>
    <mergeCell ref="BI118:BT119"/>
    <mergeCell ref="BU118:CF119"/>
    <mergeCell ref="L155:Z155"/>
    <mergeCell ref="A155:I155"/>
    <mergeCell ref="AV155:BA155"/>
    <mergeCell ref="BD155:BN155"/>
    <mergeCell ref="BQ155:CL155"/>
    <mergeCell ref="AD119:AF119"/>
    <mergeCell ref="AG119:AL119"/>
    <mergeCell ref="AM119:AR119"/>
    <mergeCell ref="AS118:BG118"/>
    <mergeCell ref="AS119:AU119"/>
    <mergeCell ref="AV119:BA119"/>
    <mergeCell ref="BB119:BG119"/>
    <mergeCell ref="AC155:AS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rngPointedRectGeometry</vt:lpstr>
      <vt:lpstr>rngRectSetGeometry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2026-10-17T21:30:42Z</dcterms:created>
  <dcterms:modified xsi:type="dcterms:W3CDTF">2026-10-19T12:09:27Z</dcterms:modified>
</cp:coreProperties>
</file>