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harts/chart3.xml" ContentType="application/vnd.openxmlformats-officedocument.drawingml.chart+xml"/>
  <Override PartName="/xl/drawings/drawing4.xml" ContentType="application/vnd.openxmlformats-officedocument.drawingml.chartshap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workbook\output\"/>
    </mc:Choice>
  </mc:AlternateContent>
  <xr:revisionPtr revIDLastSave="0" documentId="13_ncr:1_{4985D235-4B6F-4237-B7E5-0B64C218F7EA}" xr6:coauthVersionLast="36" xr6:coauthVersionMax="36" xr10:uidLastSave="{00000000-0000-0000-0000-000000000000}"/>
  <bookViews>
    <workbookView xWindow="0" yWindow="0" windowWidth="38400" windowHeight="19815" activeTab="3" xr2:uid="{CF587CB2-85FE-4278-8D3D-FA1B116F0C4A}"/>
  </bookViews>
  <sheets>
    <sheet name="Config" sheetId="4" r:id="rId1"/>
    <sheet name="Сечения" sheetId="5" r:id="rId2"/>
    <sheet name="Справка" sheetId="3" r:id="rId3"/>
    <sheet name="Расчет" sheetId="2" r:id="rId4"/>
    <sheet name="Results" sheetId="1" r:id="rId5"/>
  </sheets>
  <functionGroups builtInGroupCount="19"/>
  <definedNames>
    <definedName name="rngBatchSummary">Results!$A$1</definedName>
    <definedName name="rngCalculationProfiles">Config!$H$36:$N$67</definedName>
    <definedName name="rngCircleGeometry">Сечения!$A$3:$K$18</definedName>
    <definedName name="rngConcreteMaterialParameters">Config!$H$26:$M$33</definedName>
    <definedName name="rngCrackSummaryAnchor">Results!$A$85</definedName>
    <definedName name="rngHollowRectangleGeometry">Сечения!$A$92:$K$128</definedName>
    <definedName name="rngLoadCombinations">Config!$H$70:$N$100</definedName>
    <definedName name="rngNDMElementResults">Results!$A$156</definedName>
    <definedName name="rngNDMMaterialDiagrams">Results!$BE$156</definedName>
    <definedName name="rngNDMSectionAnnotations">Results!$BR$156</definedName>
    <definedName name="rngNDMSectionContours">Results!$AD$156</definedName>
    <definedName name="rngNDMSectionGeometry">Results!$L$156</definedName>
    <definedName name="rngNDMSectionProperties">Results!$AW$156</definedName>
    <definedName name="rngPlotAnnotationSettings">Config!$H$103:$M$117</definedName>
    <definedName name="rngPointedSectionGeometry">Сечения!$A$60:$K$88</definedName>
    <definedName name="rngRectanglesGeometry">Сечения!$A$22:$K$56</definedName>
    <definedName name="rngSectionRecipeGuide">Справка!$A$552:$F$571</definedName>
    <definedName name="rngSectionRecipeTypes">Config!$BQ$1:$BQ$4</definedName>
    <definedName name="rngSignConventionSettings">Config!$H$12:$J$15</definedName>
    <definedName name="rngSP35Table721">Config!$X$60:$AE$78</definedName>
    <definedName name="rngStabilityDurationLoads">Config!$P$70:$S$100</definedName>
    <definedName name="rngStabilitySummaryAnchor">Results!$A$122</definedName>
    <definedName name="rngSteelMaterialParameters">Config!$H$18:$M$23</definedName>
    <definedName name="rngStrengthSummaryAnchor">Results!$A$49</definedName>
    <definedName name="rngSystemSettings">Config!$A$3:$E$139</definedName>
    <definedName name="rngUnitSettings">Config!$H$3:$K$9</definedName>
    <definedName name="_xlnm.Print_Area" localSheetId="3">Расчет!$A$1:$AJ$60</definedName>
    <definedName name="_xlnm.Print_Area" localSheetId="1">Сечения!$A$1:$K$132</definedName>
  </definedNames>
  <calcPr calcId="191029" calcMode="auto"/>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95" i="5" l="1"/>
  <c r="D96" i="5"/>
  <c r="D97" i="5"/>
  <c r="D98" i="5"/>
  <c r="D99" i="5"/>
  <c r="D100" i="5"/>
  <c r="D101" i="5"/>
  <c r="D102" i="5"/>
  <c r="C107" i="5"/>
  <c r="D107" i="5"/>
  <c r="F107" i="5"/>
  <c r="G107" i="5"/>
  <c r="C120" i="5"/>
  <c r="D120" i="5"/>
  <c r="G120" i="5"/>
  <c r="H120" i="5"/>
  <c r="AC54" i="4" l="1"/>
  <c r="AB54" i="4"/>
  <c r="AC53" i="4"/>
  <c r="AB53" i="4"/>
  <c r="AC52" i="4"/>
  <c r="AB52" i="4"/>
  <c r="AC51" i="4"/>
  <c r="AB51" i="4"/>
  <c r="AC49" i="4"/>
  <c r="AB49" i="4"/>
  <c r="AC48" i="4"/>
  <c r="AB48" i="4"/>
  <c r="AC47" i="4"/>
  <c r="AB47" i="4"/>
  <c r="AC46" i="4"/>
  <c r="AB46" i="4"/>
  <c r="AC45" i="4"/>
  <c r="AB45" i="4"/>
  <c r="AC44" i="4"/>
  <c r="AB44" i="4"/>
  <c r="AC42" i="4"/>
  <c r="AB42" i="4"/>
  <c r="AC41" i="4"/>
  <c r="AB41" i="4"/>
  <c r="AC40" i="4"/>
  <c r="AB40" i="4"/>
  <c r="AC39" i="4"/>
  <c r="AB39" i="4"/>
  <c r="AC38" i="4"/>
  <c r="AB38" i="4"/>
  <c r="AC37" i="4"/>
  <c r="AB37" i="4"/>
  <c r="AC35" i="4"/>
  <c r="AB35" i="4"/>
  <c r="AC34" i="4"/>
  <c r="AB34" i="4"/>
  <c r="AC33" i="4"/>
  <c r="AB33" i="4"/>
  <c r="AC32" i="4"/>
  <c r="AB32" i="4"/>
  <c r="AC31" i="4"/>
  <c r="AB31" i="4"/>
  <c r="AC30" i="4"/>
  <c r="AB30" i="4"/>
  <c r="AC28" i="4"/>
  <c r="AB28" i="4"/>
  <c r="AC27" i="4"/>
  <c r="AB27" i="4"/>
  <c r="AC26" i="4"/>
  <c r="AB26" i="4"/>
  <c r="AC25" i="4"/>
  <c r="AB25" i="4"/>
  <c r="AC24" i="4"/>
  <c r="AB24" i="4"/>
  <c r="AC22" i="4"/>
  <c r="AB22" i="4"/>
  <c r="AC21" i="4"/>
  <c r="AB21" i="4"/>
  <c r="AC20" i="4"/>
  <c r="AB20" i="4"/>
  <c r="AC19" i="4"/>
  <c r="AB19" i="4"/>
  <c r="AC18" i="4"/>
  <c r="AB18" i="4"/>
  <c r="AC16" i="4"/>
  <c r="AB16" i="4"/>
  <c r="AC15" i="4"/>
  <c r="AB15" i="4"/>
  <c r="AC14" i="4"/>
  <c r="AB14" i="4"/>
  <c r="AC13" i="4"/>
  <c r="AB13" i="4"/>
  <c r="AC12" i="4"/>
  <c r="AB12" i="4"/>
  <c r="AC10" i="4"/>
  <c r="AB10" i="4"/>
  <c r="AC9" i="4"/>
  <c r="AB9" i="4"/>
  <c r="AC8" i="4"/>
  <c r="AB8" i="4"/>
  <c r="AC7" i="4"/>
  <c r="AB7" i="4"/>
  <c r="AC6" i="4"/>
  <c r="AB6" i="4"/>
  <c r="AC4" i="4"/>
  <c r="AB4" i="4"/>
  <c r="AC3" i="4"/>
  <c r="AB3" i="4"/>
  <c r="AC2" i="4"/>
  <c r="P100" i="4"/>
  <c r="P99" i="4"/>
  <c r="P98" i="4"/>
  <c r="P97" i="4"/>
  <c r="P96" i="4"/>
  <c r="P95" i="4"/>
  <c r="P94" i="4"/>
  <c r="P93" i="4"/>
  <c r="P92" i="4"/>
  <c r="P91" i="4"/>
  <c r="P90" i="4"/>
  <c r="P89" i="4"/>
  <c r="P88" i="4"/>
  <c r="P87" i="4"/>
  <c r="P86" i="4"/>
  <c r="P85" i="4"/>
  <c r="P84" i="4"/>
  <c r="P83" i="4"/>
  <c r="P82" i="4"/>
  <c r="P81" i="4"/>
  <c r="P80" i="4"/>
  <c r="P79" i="4"/>
  <c r="P78" i="4"/>
  <c r="P77" i="4"/>
  <c r="P76" i="4"/>
  <c r="P75" i="4"/>
  <c r="P74" i="4"/>
  <c r="P73" i="4"/>
  <c r="P72" i="4"/>
  <c r="P71" i="4"/>
  <c r="S70" i="4"/>
  <c r="R70" i="4"/>
  <c r="Q70" i="4"/>
  <c r="K111" i="4"/>
  <c r="K112" i="4"/>
  <c r="I70" i="4"/>
  <c r="J70" i="4"/>
  <c r="K70" i="4"/>
  <c r="BS31" i="4"/>
  <c r="BS30" i="4"/>
  <c r="BS29" i="4"/>
  <c r="BS28" i="4"/>
  <c r="BS27" i="4"/>
  <c r="BS26" i="4"/>
  <c r="BS25" i="4"/>
  <c r="BS24" i="4"/>
  <c r="BS23" i="4"/>
  <c r="BS22" i="4"/>
  <c r="BS21" i="4"/>
  <c r="BS20" i="4"/>
  <c r="BS19" i="4"/>
  <c r="BS18" i="4"/>
  <c r="BS17" i="4"/>
  <c r="BS16" i="4"/>
  <c r="BS15" i="4"/>
  <c r="BS14" i="4"/>
  <c r="BS13" i="4"/>
  <c r="BS12" i="4"/>
  <c r="BS11" i="4"/>
  <c r="BS10" i="4"/>
  <c r="BS9" i="4"/>
  <c r="BS8" i="4"/>
  <c r="BS7" i="4"/>
  <c r="BS6" i="4"/>
  <c r="BS5" i="4"/>
  <c r="BS4" i="4"/>
  <c r="BS3" i="4"/>
  <c r="BS2" i="4"/>
  <c r="C84" i="5"/>
  <c r="G84" i="5"/>
  <c r="D84" i="5"/>
  <c r="H84" i="5"/>
  <c r="C75" i="5"/>
  <c r="F75" i="5"/>
  <c r="D75" i="5"/>
  <c r="G75" i="5"/>
  <c r="D70" i="5"/>
  <c r="D69" i="5"/>
  <c r="D68" i="5"/>
  <c r="D67" i="5"/>
  <c r="D66" i="5"/>
  <c r="D65" i="5"/>
  <c r="D64" i="5"/>
  <c r="D63" i="5"/>
  <c r="C48" i="5"/>
  <c r="G48" i="5"/>
  <c r="D48" i="5"/>
  <c r="H48" i="5"/>
  <c r="C35" i="5"/>
  <c r="F35" i="5"/>
  <c r="D35" i="5"/>
  <c r="G35" i="5"/>
  <c r="D30" i="5"/>
  <c r="D29" i="5"/>
  <c r="D28" i="5"/>
  <c r="D27" i="5"/>
  <c r="D26" i="5"/>
  <c r="C17" i="5"/>
  <c r="G17" i="5"/>
  <c r="D17" i="5"/>
  <c r="H17" i="5"/>
  <c r="C11" i="5"/>
  <c r="F11" i="5"/>
  <c r="D11" i="5"/>
  <c r="G11" i="5"/>
  <c r="D6" i="5"/>
  <c r="BR4" i="4"/>
  <c r="BR3" i="4"/>
  <c r="BR2" i="4"/>
  <c r="BR1" i="4"/>
  <c r="K30" i="4"/>
  <c r="K29" i="4"/>
  <c r="K28" i="4"/>
  <c r="K27" i="4"/>
  <c r="K21" i="4"/>
  <c r="K20" i="4"/>
  <c r="K19" i="4"/>
  <c r="C127" i="4"/>
  <c r="C100" i="4"/>
  <c r="C87" i="4"/>
  <c r="C86" i="4"/>
  <c r="C72" i="4"/>
  <c r="C58" i="4"/>
  <c r="C57" i="4"/>
  <c r="C50" i="4"/>
  <c r="C29" i="4"/>
  <c r="C28" i="4"/>
  <c r="C27" i="4"/>
  <c r="C20" i="4"/>
  <c r="C19" i="4"/>
  <c r="C17" i="4"/>
  <c r="C16" i="4"/>
  <c r="C11" i="4"/>
</calcChain>
</file>

<file path=xl/sharedStrings.xml><?xml version="1.0" encoding="utf-8"?>
<sst xmlns="http://schemas.openxmlformats.org/spreadsheetml/2006/main" count="10570" uniqueCount="2973">
  <si>
    <t>Config</t>
  </si>
  <si>
    <t>Параметр</t>
  </si>
  <si>
    <t>Значение</t>
  </si>
  <si>
    <t>Ед.</t>
  </si>
  <si>
    <t>Комментарий</t>
  </si>
  <si>
    <t>Справка</t>
  </si>
  <si>
    <t>[Общие]</t>
  </si>
  <si>
    <t>General.ExecutionReportEnabled</t>
  </si>
  <si>
    <t>Yes</t>
  </si>
  <si>
    <t>-</t>
  </si>
  <si>
    <t>Включить подробную диагностику выполнения расчета. Диагностика обновляется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</si>
  <si>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</si>
  <si>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</si>
  <si>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</si>
  <si>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</si>
  <si>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</si>
  <si>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General.PlateauSlopeFactor</t>
  </si>
  <si>
    <t>Коэффициент α определяет наклон ненулевых плато бетона и арматуры: Et = α·E. По умолчанию α = 0,001, наклон плато — 0,001·E (0,1% от E своей ветви). 0 — горизонтальное плато. Наклон помогает сходимости и меняет напряжения; предельные деформации сохраняются.</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</si>
  <si>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</si>
  <si>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</si>
  <si>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</si>
  <si>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</si>
  <si>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</si>
  <si>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</si>
  <si>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 - встроенная геометрия; AutoCAD - импорт Region или генерация бетона по точным контурам при пустом слое бетона. Арматура импортируется из Region. Геометрия AutoCAD всегда в мм.</t>
  </si>
  <si>
    <t>Geometry.Type</t>
  </si>
  <si>
    <t>Rectangles</t>
  </si>
  <si>
    <t>Тип сечения для Geometry.Source = Generated. Поддерживается: PointedSection, HollowRectangle, Circle или Rectangles.</t>
  </si>
  <si>
    <t>Mesh.StepX</t>
  </si>
  <si>
    <t>мм</t>
  </si>
  <si>
    <t>Шаг бетонной сетки по X для Generated и генерации по контурам AutoCAD.</t>
  </si>
  <si>
    <t>Mesh.StepY</t>
  </si>
  <si>
    <t>Шаг бетонной сетки по Y для Generated и генерации по контурам AutoCAD. Равные шаги дают квадратные элементы.</t>
  </si>
  <si>
    <t>Mesh.BoundarySubdivisions</t>
  </si>
  <si>
    <t>шт</t>
  </si>
  <si>
    <t>Подъячейки по каждой оси граничной ячейки для Generated и контуров AutoCAD; 1 - отбор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</si>
  <si>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</si>
  <si>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</si>
  <si>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</si>
  <si>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</si>
  <si>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</si>
  <si>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</si>
  <si>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</si>
  <si>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</si>
  <si>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</si>
  <si>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</si>
  <si>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</si>
  <si>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</si>
  <si>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</si>
  <si>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</si>
  <si>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</si>
  <si>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</si>
  <si>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</si>
  <si>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</si>
  <si>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</si>
  <si>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[Secant]</t>
  </si>
  <si>
    <t>Solver.SecantMaxRestarts</t>
  </si>
  <si>
    <t>Применяется только к Secant. Максимальное число контролируемых перезапусков приближенной матрицы чувствительности.</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</si>
  <si>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</si>
  <si>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</si>
  <si>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</si>
  <si>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</si>
  <si>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</si>
  <si>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</si>
  <si>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</si>
  <si>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</si>
  <si>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</si>
  <si>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</si>
  <si>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</si>
  <si>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скобки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</si>
  <si>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</si>
  <si>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</si>
  <si>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</si>
  <si>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</si>
  <si>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</si>
  <si>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</si>
  <si>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</si>
  <si>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</si>
  <si>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</si>
  <si>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</si>
  <si>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</si>
  <si>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</si>
  <si>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</si>
  <si>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</si>
  <si>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</si>
  <si>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</si>
  <si>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</si>
  <si>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</si>
  <si>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</si>
  <si>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</si>
  <si>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</si>
  <si>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</si>
  <si>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</si>
  <si>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</si>
  <si>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</si>
  <si>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</si>
  <si>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</si>
  <si>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</si>
  <si>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</si>
  <si>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</si>
  <si>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</si>
  <si>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</si>
  <si>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</si>
  <si>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</si>
  <si>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</si>
  <si>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</si>
  <si>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</si>
  <si>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</si>
  <si>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</si>
  <si>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</si>
  <si>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</si>
  <si>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</si>
  <si>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</si>
  <si>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</si>
  <si>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</si>
  <si>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</si>
  <si>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</si>
  <si>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</si>
  <si>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</si>
  <si>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</si>
  <si>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</si>
  <si>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</si>
  <si>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</si>
  <si>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SLS.Crack.Code</t>
  </si>
  <si>
    <t>Методика ширины нормальных трещин: SP63 или SP35. Обе используют готовое текущее НДС; выбор не связан с Stability.Code.</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</si>
  <si>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</si>
  <si>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</si>
  <si>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</si>
  <si>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</si>
  <si>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SLS.Crack.ToleranceLambda</t>
  </si>
  <si>
    <t>Допуск интервала λ при поиске образования трещины методом LoadMultiplier, в том числе при переходе из Auto. Не меняет физические пределы материалов и допуски равновесия.</t>
  </si>
  <si>
    <t>[SP63]</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</si>
  <si>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</si>
  <si>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</si>
  <si>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</si>
  <si>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</si>
  <si>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</si>
  <si>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</si>
  <si>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</si>
  <si>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</si>
  <si>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</si>
  <si>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</si>
  <si>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</si>
  <si>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</si>
  <si>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</si>
  <si>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</si>
  <si>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</si>
  <si>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</si>
  <si>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</si>
  <si>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</si>
  <si>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</si>
  <si>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</si>
  <si>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</si>
  <si>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</si>
  <si>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[SP35]</t>
  </si>
  <si>
    <t>SLS.Crack.SP35.GroupGapTolerance</t>
  </si>
  <si>
    <t>[NDM] Максимальное расстояние между поверхностями растянутых арматурных стержней для их объединения в группу; ввод в INPUT Length.</t>
  </si>
  <si>
    <t>SLS.Crack.SP35.RowTolerance</t>
  </si>
  <si>
    <t>[NDM] Разнесение центров групп одного ряда по нормали к НЛ. Не выбирает боковых соседей. Ряд 1 - наружный, номера растут к НЛ. Начальное значение 50 мм; ввод в INPUT Length.</t>
  </si>
  <si>
    <t>SLS.Crack.SP35.NeighborRatioLimit</t>
  </si>
  <si>
    <t>[NDM] Порог t/L между рассматриваемой группой растянутых арматурных стержней и ближайшей группой стержней слева/справа вдоль НЛ. Ниже порога - полный r; при равенстве/выше - min(r; t/2). L - расстояние между центрами групп, t - расстояние между их проекциями на НЛ.</t>
  </si>
  <si>
    <t>SLS.Crack.SP35.RadiusDiameterMode</t>
  </si>
  <si>
    <t>Max</t>
  </si>
  <si>
    <t>[NDM] Max/Min/Average выбирает диаметр только для радиусов зоны. Сумма βnd всегда использует реальные диаметры всех стержней.</t>
  </si>
  <si>
    <t>SLS.Crack.SP35.InteractionRadiusMode</t>
  </si>
  <si>
    <t>6d</t>
  </si>
  <si>
    <t>Радиус взаимодействия по СП 35: 3d, 5d или 6d. Один вариант применяется в боковом направлении и к нейтральной линии.</t>
  </si>
  <si>
    <t>SLS.Crack.SP35.RebarProfile</t>
  </si>
  <si>
    <t>Periodic</t>
  </si>
  <si>
    <t>Профиль арматуры для размерного коэффициента раскрытия ψ по СП 35: Periodic - периодический; Smooth - гладкий.</t>
  </si>
  <si>
    <t>[AutoCAD]</t>
  </si>
  <si>
    <t>AutoCAD.Common.ConcreteLayer</t>
  </si>
  <si>
    <t>Concrete</t>
  </si>
  <si>
    <t>Единый слой бетонных элементов для импорта и экспорта. Импортируются Region; экспортируется расчетная геометрия с цветом по физическому состоянию из Results.</t>
  </si>
  <si>
    <t>AutoCAD.Common.RebarLayer</t>
  </si>
  <si>
    <t>Reinf</t>
  </si>
  <si>
    <t>Единый слой продольной арматуры для импорта и экспорта. Импортируются Region; цвет экспортируемых стержней определяется их физическим состоянием из Results.</t>
  </si>
  <si>
    <t>AutoCAD.Common.SectionContourLayer</t>
  </si>
  <si>
    <t>RC_NDM_Contour</t>
  </si>
  <si>
    <t>Общий слой точной наружной границы для импорта и экспорта. Отсутствующий или пустой слой допустим: без контура используются границы бетонных элементов.</t>
  </si>
  <si>
    <t>AutoCAD.Common.OpeningContourLayer</t>
  </si>
  <si>
    <t>RC_NDM_Opening</t>
  </si>
  <si>
    <t>Общий слой отдельных отверстий для импорта и экспорта. Задается независимо от наружного контура; без него отверстия вычитаются из бетонной сетки. Допускает несколько контуров; отсутствующий или пустой слой пропускается. Координаты всегда в мм.</t>
  </si>
  <si>
    <t>[Импорт]</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</si>
  <si>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</si>
  <si>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</si>
  <si>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[Экспорт]</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</si>
  <si>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</si>
  <si>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</si>
  <si>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</si>
  <si>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</si>
  <si>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</si>
  <si>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</si>
  <si>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</si>
  <si>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</si>
  <si>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</si>
  <si>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</si>
  <si>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</si>
  <si>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</si>
  <si>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AutoCAD.Export.ContourFormat</t>
  </si>
  <si>
    <t>Формат контуров сечения: Region - бетонная область со всеми отверстиями; Polyline - отдельные замкнутые полилинии наружной границы и отверстий. Не меняет расчетные контуры трещин.</t>
  </si>
  <si>
    <t>AutoCAD.Export.ExportCrackInteractionContour</t>
  </si>
  <si>
    <t>Вывести фактически полученную площадь взаимодействия при выбранном профилем PreCrackState, PostCrackState или CrackedState. Нового расчета при экспорте нет.</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</si>
  <si>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</si>
  <si>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</si>
  <si>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</si>
  <si>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AutoCAD.Export.CrackInteractionLayer</t>
  </si>
  <si>
    <t>RC_NDM_CrackArea</t>
  </si>
  <si>
    <t>Экспортный слой рассчитанной области нормальных трещин по СП 35 или СП 63: наружные контуры и отверстия. При импорте не используется.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</si>
  <si>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</si>
  <si>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</si>
  <si>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</si>
  <si>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</si>
  <si>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</si>
  <si>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</si>
  <si>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</si>
  <si>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</si>
  <si>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</si>
  <si>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</si>
  <si>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</si>
  <si>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</si>
  <si>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</si>
  <si>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</si>
  <si>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</si>
  <si>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</si>
  <si>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</si>
  <si>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</si>
  <si>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</si>
  <si>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</si>
  <si>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</si>
  <si>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</si>
  <si>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</si>
  <si>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</si>
  <si>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</si>
  <si>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</si>
  <si>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</si>
  <si>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При Plot.Enabled=Yes обязателен выбор Yes/No: обновлять схему после расчета или сохранять прежнюю. При Plot.Enabled=No настройка не используется. Кнопка обновления читает только Results.</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</si>
  <si>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</si>
  <si>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</si>
  <si>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</si>
  <si>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</si>
  <si>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</si>
  <si>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</si>
  <si>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</si>
  <si>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</si>
  <si>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</si>
  <si>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</si>
  <si>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</si>
  <si>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</si>
  <si>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</si>
  <si>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</si>
  <si>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</si>
  <si>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</si>
  <si>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</si>
  <si>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</si>
  <si>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</si>
  <si>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</si>
  <si>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</si>
  <si>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</si>
  <si>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</si>
  <si>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</si>
  <si>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</si>
  <si>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</si>
  <si>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</si>
  <si>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</si>
  <si>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</si>
  <si>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</si>
  <si>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</si>
  <si>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</si>
  <si>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</si>
  <si>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</si>
  <si>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</si>
  <si>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</si>
  <si>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</si>
  <si>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</si>
  <si>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</si>
  <si>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</si>
  <si>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</si>
  <si>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</si>
  <si>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</si>
  <si>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</si>
  <si>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</si>
  <si>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</si>
  <si>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</si>
  <si>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</si>
  <si>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</si>
  <si>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</si>
  <si>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</si>
  <si>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</si>
  <si>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</si>
  <si>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</si>
  <si>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</si>
  <si>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</si>
  <si>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</si>
  <si>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</si>
  <si>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</si>
  <si>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</si>
  <si>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</si>
  <si>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</si>
  <si>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</si>
  <si>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</si>
  <si>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</si>
  <si>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</si>
  <si>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</si>
  <si>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</si>
  <si>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</si>
  <si>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</si>
  <si>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Сочетания нагрузок</t>
  </si>
  <si>
    <t>CombinationID</t>
  </si>
  <si>
    <t>ProfileId</t>
  </si>
  <si>
    <t>LoadPath</t>
  </si>
  <si>
    <t>Comment</t>
  </si>
  <si>
    <t>PR1</t>
  </si>
  <si>
    <t>Нагрузки для устойчивости</t>
  </si>
  <si>
    <t>LC</t>
  </si>
  <si>
    <t>Система знаков</t>
  </si>
  <si>
    <t>USER</t>
  </si>
  <si>
    <t>+N</t>
  </si>
  <si>
    <t>Compression</t>
  </si>
  <si>
    <t>Tension</t>
  </si>
  <si>
    <t>+Mx</t>
  </si>
  <si>
    <t>+Y tension</t>
  </si>
  <si>
    <t>+My</t>
  </si>
  <si>
    <t>+X tension</t>
  </si>
  <si>
    <t>Сжатие</t>
  </si>
  <si>
    <t>Растяжение</t>
  </si>
  <si>
    <t>Steel.R.ULS(I)</t>
  </si>
  <si>
    <t>I ГПС по СП: Сжатие = R_sc, Растяжение = R_s. Оба сопротивления вводите положительными, без знака минус для сжатия.</t>
  </si>
  <si>
    <t>Steel.R.SLS(II)</t>
  </si>
  <si>
    <t>II ГПС: Сжатие = R_sc,ser, Растяжение = R_s,ser; R_sc,ser - программный параметр для симметрии. Оба сопротивления вводите положительными, без знака минус для сжатия.</t>
  </si>
  <si>
    <t>Steel.E</t>
  </si>
  <si>
    <t>Модуль арматуры: E_sc при сжатии и E_s при растяжении; по СП 63 модуль принимается одинаковым. Оба модуля вводите положительными.</t>
  </si>
  <si>
    <t>Steel.TwoLine.Es2</t>
  </si>
  <si>
    <t>Для TwoLine: предельные деформации арматуры ε_sc2 при сжатии и ε_s2 при растяжении. Обе деформации вводите положительными по модулю, без знака минус для сжатия.</t>
  </si>
  <si>
    <t>Steel.ThreeLine.Es2</t>
  </si>
  <si>
    <t>Для ThreeLine: предельные деформации арматуры ε_sc2 при сжатии и ε_s2 при растяжении. Обе деформации вводите положительными по модулю, без знака минус для сжатия.</t>
  </si>
  <si>
    <t>Concrete.R.ULS(I)</t>
  </si>
  <si>
    <t>I ГПС по СП: Сжатие = R_b, Растяжение = R_bt. Пользователь вводит итоговые расчетные сопротивления с нужными коэффициентами условий работы. Оба сопротивления вводите положительными, без знака минус для сжатия.</t>
  </si>
  <si>
    <t>Concrete.R.SLS(II)</t>
  </si>
  <si>
    <t>II ГПС по СП: Сжатие = R_b,ser, Растяжение = R_bt,ser. Коэффициенты условий работы учитываются пользователем до ввода. Оба сопротивления вводите положительными, без знака минус для сжатия.</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</si>
  <si>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</si>
  <si>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 Вводите положительное значение, без знака минус.</t>
  </si>
  <si>
    <t>Concrete.E</t>
  </si>
  <si>
    <t>Начальный модуль бетона: E_b при сжатии и E_bt при растяжении; по СП 63 E_bt = E_b. Оба модуля вводите положительными.</t>
  </si>
  <si>
    <t>Concrete.TwoLine.Eb1Red</t>
  </si>
  <si>
    <t>Для TwoLine: ε_b1,red при сжатии и ε_bt1,red при растяжении. Обе деформации вводите положительными по модулю, без знака минус для сжатия.</t>
  </si>
  <si>
    <t>Concrete.ThreeLine.Eb0</t>
  </si>
  <si>
    <t>Для ThreeLine: ε_b0 и ε_bt0 - деформации начала горизонтального участка. Обе деформации вводите положительными по модулю, без знака минус для сжатия.</t>
  </si>
  <si>
    <t>Concrete.TwoThreeLine.Eb2</t>
  </si>
  <si>
    <t>Предельные деформации ε_b2 и ε_bt2 для TwoLine и ThreeLine. Обе деформации вводите положительными по модулю, без знака минус для сжатия.</t>
  </si>
  <si>
    <t>Контрольные точки диаграмм</t>
  </si>
  <si>
    <t>Материал</t>
  </si>
  <si>
    <t>ГПС</t>
  </si>
  <si>
    <t>Тип</t>
  </si>
  <si>
    <t>Ветвь</t>
  </si>
  <si>
    <t>ε</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</si>
  <si>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</si>
  <si>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</si>
  <si>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</si>
  <si>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</si>
  <si>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</si>
  <si>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</si>
  <si>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</si>
  <si>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</si>
  <si>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</si>
  <si>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</si>
  <si>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</si>
  <si>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</si>
  <si>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</si>
  <si>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</si>
  <si>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</si>
  <si>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</si>
  <si>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</si>
  <si>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</si>
  <si>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</si>
  <si>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</si>
  <si>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</si>
  <si>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</si>
  <si>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</si>
  <si>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</si>
  <si>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</si>
  <si>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</si>
  <si>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</si>
  <si>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</si>
  <si>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</si>
  <si>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</si>
  <si>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</si>
  <si>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</si>
  <si>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</si>
  <si>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</si>
  <si>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</si>
  <si>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</si>
  <si>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</si>
  <si>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</si>
  <si>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</si>
  <si>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</si>
  <si>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</si>
  <si>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</si>
  <si>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</si>
  <si>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</si>
  <si>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</si>
  <si>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</si>
  <si>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</si>
  <si>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</si>
  <si>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</si>
  <si>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</si>
  <si>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</si>
  <si>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</si>
  <si>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</si>
  <si>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</si>
  <si>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</si>
  <si>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</si>
  <si>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</si>
  <si>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</si>
  <si>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</si>
  <si>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</si>
  <si>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</si>
  <si>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</si>
  <si>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</si>
  <si>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</si>
  <si>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</si>
  <si>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</si>
  <si>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</si>
  <si>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</si>
  <si>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</si>
  <si>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</si>
  <si>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</si>
  <si>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</si>
  <si>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</si>
  <si>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</si>
  <si>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</si>
  <si>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</si>
  <si>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</si>
  <si>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</si>
  <si>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</si>
  <si>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</si>
  <si>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</si>
  <si>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</si>
  <si>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</si>
  <si>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</si>
  <si>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</si>
  <si>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</si>
  <si>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</si>
  <si>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Настройки оформления схемы</t>
  </si>
  <si>
    <t>Обозначения арматуры</t>
  </si>
  <si>
    <t>Размерные линии</t>
  </si>
  <si>
    <t>Enabled</t>
  </si>
  <si>
    <t>Yes/No</t>
  </si>
  <si>
    <t>Обязательный выбор Yes/No для соответствующего типа аннотаций. При No параметры отключенной группы не читаются.</t>
  </si>
  <si>
    <t>Placement</t>
  </si>
  <si>
    <t>Outside</t>
  </si>
  <si>
    <t>Для арматуры задает сторону подписи от бетонной границы: Outside - наружу, Inside - внутрь бетона; для размеров задает только сторону текста относительно размерной линии.</t>
  </si>
  <si>
    <t>Offset</t>
  </si>
  <si>
    <t>Базовый отступ, мм. Для размеров и арматуры умножается на max(1; D/1000), D — наибольший габарит сечения в мм. У арматуры отсчёт от бетона; Placement — сторона, TextGap — зазор до текста.</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</si>
  <si>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</si>
  <si>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</si>
  <si>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</si>
  <si>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</si>
  <si>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</si>
  <si>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</si>
  <si>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</si>
  <si>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</si>
  <si>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</si>
  <si>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</si>
  <si>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</si>
  <si>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</si>
  <si>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</si>
  <si>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</si>
  <si>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</si>
  <si>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</si>
  <si>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</si>
  <si>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</si>
  <si>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</si>
  <si>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</si>
  <si>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три целых RGB-компонента 0–255. Значение 0,0,0 означает черный цвет.</t>
  </si>
  <si>
    <t>ExtensionLineColor</t>
  </si>
  <si>
    <t>140,140,140</t>
  </si>
  <si>
    <t>Цвет выносных линий размеров: три целых RGB-компонента 0–255. Значение 0,0,0 означает черный цвет.</t>
  </si>
  <si>
    <t>ContourLineWeight</t>
  </si>
  <si>
    <t>Общая толщина наружного контура и границ отверстий на Excel-схеме. Прямые, дуги и окружности используют одно значение &gt; 0; по умолчанию 2 pt.</t>
  </si>
  <si>
    <t>General</t>
  </si>
  <si>
    <t>1. Общие настройки геометрии</t>
  </si>
  <si>
    <t>Ключ</t>
  </si>
  <si>
    <t>key</t>
  </si>
  <si>
    <t>name</t>
  </si>
  <si>
    <t>val</t>
  </si>
  <si>
    <t>unit</t>
  </si>
  <si>
    <t>note</t>
  </si>
  <si>
    <t>D</t>
  </si>
  <si>
    <t>Диаметр</t>
  </si>
  <si>
    <t>Наружный диаметр бетонного круга.</t>
  </si>
  <si>
    <t>Main</t>
  </si>
  <si>
    <t>2. Основное армирование</t>
  </si>
  <si>
    <t>Сторона</t>
  </si>
  <si>
    <t>До оси</t>
  </si>
  <si>
    <t>Количество</t>
  </si>
  <si>
    <t>Отступ начала</t>
  </si>
  <si>
    <t>Отступ конца</t>
  </si>
  <si>
    <t>as</t>
  </si>
  <si>
    <t>d</t>
  </si>
  <si>
    <t>n</t>
  </si>
  <si>
    <t>s0</t>
  </si>
  <si>
    <t>s1</t>
  </si>
  <si>
    <t>Units</t>
  </si>
  <si>
    <t>Единицы</t>
  </si>
  <si>
    <t>Circle</t>
  </si>
  <si>
    <t>По окружности</t>
  </si>
  <si>
    <t>as — расстояние от края бетона до осей стержней; s0 и s1 — отступы вдоль окружности от верхней точки по часовой стрелке.</t>
  </si>
  <si>
    <t>Extra</t>
  </si>
  <si>
    <t>3. Дополнительное армирование</t>
  </si>
  <si>
    <t>Диаметр 2</t>
  </si>
  <si>
    <t>Смещение 2</t>
  </si>
  <si>
    <t>Привязка 2</t>
  </si>
  <si>
    <t>Положение 2</t>
  </si>
  <si>
    <t>Диаметр 3</t>
  </si>
  <si>
    <t>Смещение 3</t>
  </si>
  <si>
    <t>Привязка 3</t>
  </si>
  <si>
    <t>Положение 3</t>
  </si>
  <si>
    <t>d2</t>
  </si>
  <si>
    <t>a2</t>
  </si>
  <si>
    <t>bind2</t>
  </si>
  <si>
    <t>pos2</t>
  </si>
  <si>
    <t>d3</t>
  </si>
  <si>
    <t>a3</t>
  </si>
  <si>
    <t>bind3</t>
  </si>
  <si>
    <t>pos3</t>
  </si>
  <si>
    <t>—</t>
  </si>
  <si>
    <t>EachBar</t>
  </si>
  <si>
    <t>Stacked</t>
  </si>
  <si>
    <t>a2 и a3 — независимые базовые смещения от основного ряда, мм.</t>
  </si>
  <si>
    <t>Круглое сечение</t>
  </si>
  <si>
    <t>Shape</t>
  </si>
  <si>
    <t>Форма сечения</t>
  </si>
  <si>
    <t>TwoRect</t>
  </si>
  <si>
    <t>TwoRect — два смежных прямоугольника с заданным смещением; OneRect — один прямоугольник.</t>
  </si>
  <si>
    <t>H1</t>
  </si>
  <si>
    <t>Высота верхнего</t>
  </si>
  <si>
    <t>Высота верхнего прямоугольника; для OneRect — высота всего сечения.</t>
  </si>
  <si>
    <t>B1</t>
  </si>
  <si>
    <t>Ширина верхнего</t>
  </si>
  <si>
    <t>Ширина верхнего прямоугольника; для OneRect — ширина всего сечения.</t>
  </si>
  <si>
    <t>H2</t>
  </si>
  <si>
    <t>Высота нижнего</t>
  </si>
  <si>
    <t>Высота нижнего прямоугольника; для OneRect не используется.</t>
  </si>
  <si>
    <t>B2</t>
  </si>
  <si>
    <t>Ширина нижнего</t>
  </si>
  <si>
    <t>Ширина нижнего прямоугольника; для OneRect не используется.</t>
  </si>
  <si>
    <t>XOffset</t>
  </si>
  <si>
    <t>Смещение верха</t>
  </si>
  <si>
    <t>Для TwoRect: смещение верхнего прямоугольника относительно нижнего; плюс — вправо.</t>
  </si>
  <si>
    <t>R1.Top</t>
  </si>
  <si>
    <t>1: сверху</t>
  </si>
  <si>
    <t>Верхняя грань B1.</t>
  </si>
  <si>
    <t>R1.Bottom</t>
  </si>
  <si>
    <t>1: снизу</t>
  </si>
  <si>
    <t>Нижняя грань B1.</t>
  </si>
  <si>
    <t>R1.Left</t>
  </si>
  <si>
    <t>1: слева</t>
  </si>
  <si>
    <t>Левая грань H1.</t>
  </si>
  <si>
    <t>R1.Right</t>
  </si>
  <si>
    <t>1: справа</t>
  </si>
  <si>
    <t>Правая грань H1.</t>
  </si>
  <si>
    <t>R2.Top</t>
  </si>
  <si>
    <t>2: сверху</t>
  </si>
  <si>
    <t>Верхняя грань B2.</t>
  </si>
  <si>
    <t>R2.Bottom</t>
  </si>
  <si>
    <t>2: снизу</t>
  </si>
  <si>
    <t>Нижняя грань B2.</t>
  </si>
  <si>
    <t>R2.Left</t>
  </si>
  <si>
    <t>2: слева</t>
  </si>
  <si>
    <t>Левая грань H2.</t>
  </si>
  <si>
    <t>R2.Right</t>
  </si>
  <si>
    <t>2: справа</t>
  </si>
  <si>
    <t>Правая грань H2.</t>
  </si>
  <si>
    <t>Пустой или нулевой диаметр отключает только соответствующий дополнительный ряд.</t>
  </si>
  <si>
    <t>EachBar — привязка к каждому стержню; EverySecondBar — через один.</t>
  </si>
  <si>
    <t>Stacked — смещение в бетон; SideBySide — вдоль линии размещения.</t>
  </si>
  <si>
    <t>Набор прямоугольников (Г-сечение)</t>
  </si>
  <si>
    <t>B</t>
  </si>
  <si>
    <t>Ширина базы</t>
  </si>
  <si>
    <t>Длина горизонтальной базы без дополнительного выноса наклонных торцов.</t>
  </si>
  <si>
    <t>H</t>
  </si>
  <si>
    <t>Высота</t>
  </si>
  <si>
    <t>Полная высота бетонного сечения.</t>
  </si>
  <si>
    <t>Left.W</t>
  </si>
  <si>
    <t>Вынос слева</t>
  </si>
  <si>
    <t>Вынос бокового выступа до скругления. При W = 0 сторона без выступа; при W &gt; 0 — с выступом.</t>
  </si>
  <si>
    <t>Left.R1</t>
  </si>
  <si>
    <t>Радиус R1 слева</t>
  </si>
  <si>
    <t>Радиус верхнего и нижнего скруглений соответствующего торца.</t>
  </si>
  <si>
    <t>Left.R2</t>
  </si>
  <si>
    <t>Радиус R2 слева</t>
  </si>
  <si>
    <t>Радиус вершины бокового выступа; используется только при W &gt; 0.</t>
  </si>
  <si>
    <t>Right.W</t>
  </si>
  <si>
    <t>Вынос справа</t>
  </si>
  <si>
    <t>Right.R1</t>
  </si>
  <si>
    <t>Радиус R1 справа</t>
  </si>
  <si>
    <t>Right.R2</t>
  </si>
  <si>
    <t>Радиус R2 справа</t>
  </si>
  <si>
    <t>Top</t>
  </si>
  <si>
    <t>Сверху</t>
  </si>
  <si>
    <t>Арматура по верхнему прямому участку B между скруглениями.</t>
  </si>
  <si>
    <t>Bottom</t>
  </si>
  <si>
    <t>Снизу</t>
  </si>
  <si>
    <t>Арматура по нижнему прямому участку B между скруглениями.</t>
  </si>
  <si>
    <t>Left</t>
  </si>
  <si>
    <t>Слева</t>
  </si>
  <si>
    <t>Арматура вдоль левой боковой траектории H.</t>
  </si>
  <si>
    <t>Right</t>
  </si>
  <si>
    <t>Справа</t>
  </si>
  <si>
    <t>Арматура вдоль правой боковой траектории H.</t>
  </si>
  <si>
    <t>Клиновидное сечение</t>
  </si>
  <si>
    <t>Ширина сечения</t>
  </si>
  <si>
    <t>Наружный размер по горизонтали.</t>
  </si>
  <si>
    <t>Высота сечения</t>
  </si>
  <si>
    <t>Наружный размер по вертикали.</t>
  </si>
  <si>
    <t>R</t>
  </si>
  <si>
    <t>Радиус углов</t>
  </si>
  <si>
    <t>Радиус скругления наружного контура.</t>
  </si>
  <si>
    <t>Bo</t>
  </si>
  <si>
    <t>Ширина отверстия</t>
  </si>
  <si>
    <t>Размер отверстия по горизонтали.</t>
  </si>
  <si>
    <t>Ho</t>
  </si>
  <si>
    <t>Высота отверстия</t>
  </si>
  <si>
    <t>Размер отверстия по вертикали.</t>
  </si>
  <si>
    <t>Ro</t>
  </si>
  <si>
    <t>Радиус скругления углов отверстия.</t>
  </si>
  <si>
    <t>Xo</t>
  </si>
  <si>
    <t>Смещение X</t>
  </si>
  <si>
    <t>Смещение центра отверстия относительно центра наружного контура; плюс — вправо.</t>
  </si>
  <si>
    <t>Yo</t>
  </si>
  <si>
    <t>Смещение Y</t>
  </si>
  <si>
    <t>Смещение центра отверстия относительно центра наружного контура; плюс — вверх.</t>
  </si>
  <si>
    <t>Наружная: верх</t>
  </si>
  <si>
    <t>Арматура вдоль верхней наружной грани B между началами скруглений.</t>
  </si>
  <si>
    <t>Наружная: низ</t>
  </si>
  <si>
    <t>Арматура вдоль нижней наружной грани B между началами скруглений.</t>
  </si>
  <si>
    <t>Наружная: слева</t>
  </si>
  <si>
    <t>Арматура вдоль левой наружной грани H.</t>
  </si>
  <si>
    <t>Наружная: справа</t>
  </si>
  <si>
    <t>Арматура вдоль правой наружной грани H.</t>
  </si>
  <si>
    <t>OpeningTop</t>
  </si>
  <si>
    <t>Отверстие: верх</t>
  </si>
  <si>
    <t>Число стержней определяется проецированием наружного ряда; вручную не задаётся.</t>
  </si>
  <si>
    <t>OpeningBottom</t>
  </si>
  <si>
    <t>Отверстие: низ</t>
  </si>
  <si>
    <t>OpeningLeft</t>
  </si>
  <si>
    <t>Отверстие: слева</t>
  </si>
  <si>
    <t>OpeningRight</t>
  </si>
  <si>
    <t>Отверстие: справа</t>
  </si>
  <si>
    <t>Пустотелый прямоугольник</t>
  </si>
  <si>
    <t>Подготовка геометрии в AutoCAD и импорт</t>
  </si>
  <si>
    <t>Импорт выполняется из активного чертежа AutoCAD. Бетонную геометрию можно задать готовой сеткой Region либо точным наружным контуром для автоматической генерации сетки. Арматура в обоих вариантах</t>
  </si>
  <si>
    <t>задается отдельными Region.</t>
  </si>
  <si>
    <t>Площадь взаимодействия для трещин - участок бетона вокруг растянутой арматуры, используемый при расчете ширины раскрытия. Точные границы позволяют определить его с учетом формы сечения и отверстий.</t>
  </si>
  <si>
    <t>1. Система координат и масштаб</t>
  </si>
  <si>
    <t>Импорт и экспорт выполняются в глобальной системе координат МСК/WCS: _UCS → _World. При локальной или неизвестной системе координат импорт отклоняется. Автоматическое переключение ПСК не выполняется.</t>
  </si>
  <si>
    <t>Постоянный масштаб геометрии: 1 единица AutoCAD = 1 мм. Координаты и размеры импортируются как мм, площади как мм2, моменты инерции как мм4. Экспорт геометрии всегда выполняется в мм.</t>
  </si>
  <si>
    <t>Единицы INPUT/OUTPUT на Config и единицы самого чертежа этот масштаб не меняют. Размещайте сечение в плоскости XY при Z = 0. Поворот в этой плоскости допускается; наклонные контуры, сплайны и эллипсы</t>
  </si>
  <si>
    <t>не поддерживаются.</t>
  </si>
  <si>
    <t>2. Бетонная сетка и арматура</t>
  </si>
  <si>
    <t>Каждый бетонный элемент и поперечное сечение стержня задаются отдельным Region. Полилинии, блоки и текст не импортируются как расчетные элементы.</t>
  </si>
  <si>
    <t>На Config задайте два разных слоя: AutoCAD.Common.ConcreteLayer - для бетонных элементов, AutoCAD.Common.RebarLayer - для стержней. Эти настройки используются и при импорте, и при экспорте.</t>
  </si>
  <si>
    <t>Сетка должна описывать все сечение и не заполнять отверстия. Стержни должны лежать в бетоне. Каждый бетонный Region станет одним расчетным элементом, каждый арматурный Region - одним стержнем; его</t>
  </si>
  <si>
    <t>эквивалентный диаметр определяется по площади.</t>
  </si>
  <si>
    <t>контура; арматуру - отдельными Region на ее слое. Программа автоматически создаст бетонную сетку с настройками Mesh.StepX, Mesh.StepY и Mesh.BoundarySubdivisions.</t>
  </si>
  <si>
    <r>
      <t>Вариант без готовой сетки:</t>
    </r>
    <r>
      <rPr>
        <sz val="10"/>
        <color theme="1"/>
        <rFont val="Arial"/>
        <family val="2"/>
        <charset val="204"/>
      </rPr>
      <t xml:space="preserve"> оставьте слой бетона пустым. Задайте точный наружный контур и все отверстия полилиниями на соответствующих слоях либо одним Region с вычтенными отверстиями на слое наружного</t>
    </r>
  </si>
  <si>
    <t>Волокна отбираются по центрам ячеек или подъячеек; граница сетки приближенная. После импорта проверьте площадь и дискретизацию. Точный исходный контур сохраняется для схемы и площади взаимодействия</t>
  </si>
  <si>
    <t>для трещин. Для изменения шага сетки измените Mesh и повторите импорт.</t>
  </si>
  <si>
    <t>Генерация включается только при действительно пустом слое бетона. Неподходящие объекты или Region, отсеянные порогом MinArea, приводят к ошибке. Без готовой сетки и наружного контура импорт</t>
  </si>
  <si>
    <t>невозможен; одних отверстий недостаточно.</t>
  </si>
  <si>
    <t>AutoCAD.Import.MinArea задает минимальную площадь импортируемого элемента в INPUT Area. Объекты меньшей площади пропускаются; порог должен сохранять все расчетные стержни. Значение 0 отключает фильтр.</t>
  </si>
  <si>
    <t>3. Точный контур и несколько отверстий</t>
  </si>
  <si>
    <t>ВНИМАНИЕ: для расчета раскрытия трещин настоятельно рекомендуется задать точный наружный контур и все отверстия. Иначе площадь взаимодействия для трещин и ширина раскрытия могут быть завышены или</t>
  </si>
  <si>
    <t>занижены из-за приближенных границ сетки, особенно у криволинейных и пустотелых сечений.</t>
  </si>
  <si>
    <t>При готовой бетонной сетке точные контуры необязательны: они уточняют площадь взаимодействия для трещин и схему, не меняя сетку НДС или устойчивости. При пустом слое бетона наружный контур обязателен</t>
  </si>
  <si>
    <t>и задает форму автоматически создаваемой сетки.</t>
  </si>
  <si>
    <t>На Config задайте AutoCAD.Common.SectionContourLayer - слой наружного контура, и AutoCAD.Common.OpeningContourLayer - слой отверстий. Имена можно оставить заполненными всегда: если слоя нет или он</t>
  </si>
  <si>
    <t>пуст, соответствующие контуры не импортируются.</t>
  </si>
  <si>
    <t>Наружную границу и несколько отверстий можно передать одним Region на слое из настройки AutoCAD.Common.SectionContourLayer на Config. Отверстия предварительно вырезаются командой SUBTRACT; при импорте</t>
  </si>
  <si>
    <t>программа автоматически извлекает наружную границу и границы всех отверстий полученной области.</t>
  </si>
  <si>
    <t>Взрыв Region и дублирование его отверстий на отдельном слое не требуются. Внутренние окружности, не вычтенные из Region, не считаются его отверстиями.</t>
  </si>
  <si>
    <t>Другой вариант - отдельные границы. Наружную замкнутую 2D-полилинию или окружность разместите на AutoCAD.Common.SectionContourLayer, а каждый контур отверстия - на AutoCAD.Common.OpeningContourLayer.</t>
  </si>
  <si>
    <t>Отверстия можно задать также Region. Прямые участки и круговые дуги поддерживаются.</t>
  </si>
  <si>
    <t>Полилиния должна образовывать замкнутый контур. Совпадения ее концов достаточно для импорта. Повтор начальной вершины допустим; нулевые отрезки пропускаются с предупреждением.</t>
  </si>
  <si>
    <t>Разрывы и самопересечения недопустимы. Отдельные отрезки и дуги следует объединить через PEDIT (ПОЛРЕД) либо преобразовать в Region. Отверстия не должны касаться или пересекать друг друга; при</t>
  </si>
  <si>
    <t>заданном наружном контуре они должны лежать внутри него и не касаться его границы.</t>
  </si>
  <si>
    <t>Удалите дубли контуров. Если контурные слои заблокированы, разблокируйте их перед импортом. Исходные объекты при импорте не меняются.</t>
  </si>
  <si>
    <t>Если внутри отверстия есть отдельная бетонная часть, создайте для нее еще один Region на AutoCAD.Common.SectionContourLayer. Отверстие вырежьте из наружного Region. Сетку и стержни внутренней бетонной</t>
  </si>
  <si>
    <t>части разместите на обычных слоях бетона и арматуры.</t>
  </si>
  <si>
    <t>4. Импорт и контроль модели</t>
  </si>
  <si>
    <t>1. На Config выберите настройку Geometry.Source = AutoCAD.</t>
  </si>
  <si>
    <t>Геометрия Results сохраняется с собственными единицами OUTPUT на момент импорта. Последующая смена единиц не меняет физические размеры сохраненного сечения; новый расчет выводится в текущих OUTPUT без</t>
  </si>
  <si>
    <t>повторного импорта.</t>
  </si>
  <si>
    <t>При смене INPUT пересчитайте вручную уже введенные нагрузки, параметры материалов и размерные настройки Config. Это не относится к сохраненной импортированной геометрии. Если новый импорт завершился</t>
  </si>
  <si>
    <t>ошибкой, прежняя геометрия Results сохраняется.</t>
  </si>
  <si>
    <t>5. Экспорт сохраненных результатов</t>
  </si>
  <si>
    <t>На Config включите AutoCAD.Export.ContourEnabled = Yes и выберите настройку AutoCAD.Export.ContourFormat:</t>
  </si>
  <si>
    <t>Region (по умолчанию) - бетонная область со всеми отверстиями на AutoCAD.Common.SectionContourLayer. Отдельные бетонные части экспортируются отдельными Region.</t>
  </si>
  <si>
    <t>Polyline - отдельные замкнутые полилинии: наружная граница на AutoCAD.Common.SectionContourLayer, отверстия на AutoCAD.Common.OpeningContourLayer. Прямые участки и дуги сохраняются.</t>
  </si>
  <si>
    <t>Если сохранены только отверстия, экспортируются только они на слой отверстий; наружная граница по сетке не создается. Оба формата применяются к сгенерированным и импортированным сечениям и</t>
  </si>
  <si>
    <t>поддерживают обратный импорт.</t>
  </si>
  <si>
    <t>Каждый экспорт добавляет объекты. Совпадения не ищутся, старые контуры не удаляются: заранее подготовьте свободное место или уберите ненужные копии. Ответственность за чистоту чертежа при повторном</t>
  </si>
  <si>
    <t>импорте поясняется ниже.</t>
  </si>
  <si>
    <t>Для экспорта рассчитанной площади взаимодействия для трещин, принятой в расчете ширины раскрытия, включите на Config AutoCAD.Export.ExportCrackInteractionContour = Yes и задайте</t>
  </si>
  <si>
    <t>AutoCAD.Export.CrackInteractionLayer. На том же листе в таблице «Настройка расчетных профилей», подразделе «Настройки визуализации», строке «Выводимое состояние» (Visualization.State) выберите</t>
  </si>
  <si>
    <t>PreCrackState, PostCrackState или CrackedState в колонке профиля нужного сочетания.</t>
  </si>
  <si>
    <t>PreCrackState - состояние перед образованием трещины; PostCrackState - сразу после образования; CrackedState - текущее НДС с отключенным растянутым бетоном. Если в той же строке Visualization.State</t>
  </si>
  <si>
    <t>выбрано StrengthState (прочность) или CapacityState (несущая способность), площадь взаимодействия для трещин не экспортируется.</t>
  </si>
  <si>
    <t>Экспортируется принятая в расчете ширины раскрытия площадь взаимодействия для трещин, сохраненная на Results и согласованная с его геометрией. Превышение допустимой ширины не препятствует экспорту ее</t>
  </si>
  <si>
    <t>контура. Актуальность после изменения исходных данных поясняется ниже.</t>
  </si>
  <si>
    <t>Кнопка очистки удаляет оформление, но сохраняет бетон, арматуру, наружные контуры и отверстия, включая прежние экспортированные копии. Повторный экспорт сам чертеж не очищает.</t>
  </si>
  <si>
    <t>Если бетонная сетка была автоматически сгенерирована по контурам AutoCAD, итоговые сообщения импорта и экспорта содержат отдельную строку: «БЕТОННАЯ СЕТКА АВТОМАТИЧЕСКИ СГЕНЕРИРОВАНА ПО КОНТУРАМ</t>
  </si>
  <si>
    <t>AUTOCAD».</t>
  </si>
  <si>
    <t>6. Поясняющие примечания</t>
  </si>
  <si>
    <t>Выбор границ площади взаимодействия для трещин зависит от заданных контуров. Если в Region на слое наружного контура отверстия уже вырезаны командой SUBTRACT, программа автоматически импортирует их</t>
  </si>
  <si>
    <t>как заданные отверстия. Отдельно размещать их на слое отверстий не нужно. Применяются четыре случая:</t>
  </si>
  <si>
    <t>1. Заданы только отверстия. Наружная граница берется по бетонной сетке, а вычитаются только заданные отверстия. Другие пустоты сетки не учитываются.</t>
  </si>
  <si>
    <t>2. Задан только наружный контур. Внутри него принимается сплошной бетон, без отверстий. Если отверстия есть в действительности, задайте их вместе с наружным контуром: пустоты сетки их не заменят.</t>
  </si>
  <si>
    <t>3. Заданы наружный контур и отверстия. Используется точная область внутри наружного контура за вычетом всех заданных отверстий. Границы сетки для этой площади не используются.</t>
  </si>
  <si>
    <t>4. Контуры не заданы. Площадь взаимодействия для трещин определяется по бетонной сетке, включая все ее пустоты. Границы получаются приближенными.</t>
  </si>
  <si>
    <t>отсутствие наложенных друг на друга дублей бетона, арматуры, наружных контуров и отверстий несет пользователь.</t>
  </si>
  <si>
    <r>
      <t>Чистота чертежа и повторный импорт.</t>
    </r>
    <r>
      <rPr>
        <sz val="10"/>
        <color theme="1"/>
        <rFont val="Arial"/>
        <family val="2"/>
        <charset val="204"/>
      </rPr>
      <t xml:space="preserve"> Импортируются все объекты на заданных слоях независимо от того, созданы они пользователем или экспортированы программой. Ответственность за чистоту чертежа и</t>
    </r>
  </si>
  <si>
    <t>Экспорт добавляет новые объекты и не удаляет прежние. Перед повторным импортом оставьте на импортируемых слоях только нужный набор геометрии без дублей; лишние копии удалите или перенесите на другие</t>
  </si>
  <si>
    <t>слои. Дубли контуров могут привести к ошибке импорта, дубли бетона и арматуры - к искажению расчета.</t>
  </si>
  <si>
    <t>заново: изменение Config само по себе не обновляет Results и не блокирует экспорт прежних результатов. Новый импорт заменяет геометрию и удаляет ранее рассчитанную площадь; после него требуется</t>
  </si>
  <si>
    <t>расчет.</t>
  </si>
  <si>
    <r>
      <t>Актуальность площади взаимодействия для трещин.</t>
    </r>
    <r>
      <rPr>
        <sz val="10"/>
        <color theme="1"/>
        <rFont val="Arial"/>
        <family val="2"/>
        <charset val="204"/>
      </rPr>
      <t xml:space="preserve"> Она относится к геометрии, материалам и сочетанию сохраненного расчета. После изменения нагрузок, материалов или расчетных настроек выполните расчет</t>
    </r>
  </si>
  <si>
    <t>Если вручную скопировать в Results часть таблиц из другого расчета, площадь взаимодействия для трещин может оказаться несогласованной с сохраненной геометрией. Такой контур не экспортируется. Для</t>
  </si>
  <si>
    <t>восстановления согласованного Results повторите расчет.</t>
  </si>
  <si>
    <t>Поиск НДС текущего сочетания</t>
  </si>
  <si>
    <t>Прямой расчет определяет НДС сечения при заданных N, Mx и My и проверяет равновесие и предельные деформации материалов.</t>
  </si>
  <si>
    <t>1. Расчетный профиль и материалы</t>
  </si>
  <si>
    <t>На Config в расчетном профиле включите Calculation.Strength.DirectState = Yes. Материалы этой проверки задаются там же настройками MaterialModel.Strength.ValueSet,</t>
  </si>
  <si>
    <t>MaterialModel.Strength.ConcreteDiagram, MaterialModel.Strength.ConcreteTension и MaterialModel.Strength.SteelDiagram: набор характеристик, диаграммы бетона и стали, работа растянутого бетона.</t>
  </si>
  <si>
    <t>Ошибки обязательных настроек сопровождаются ключом, текущим адресом Config и требуемым исправлением. Удаленную строку следует восстановить в указанном разделе, утраченную ссылку на таблицу - через</t>
  </si>
  <si>
    <t>«Формулы → Диспетчер имен».</t>
  </si>
  <si>
    <t>Таблицы допускается перемещать с сохранением именованного диапазона на всю таблицу, включая заголовок. Диапазон должен оставаться непрерывным. Адреса диагностики определяются при чтении данных;</t>
  </si>
  <si>
    <t>комментарии ранее сохраненного Results относятся к предыдущему запуску.</t>
  </si>
  <si>
    <t>2. Нагрузки и поле деформаций</t>
  </si>
  <si>
    <t>Внесите N, Mx и My в таблицу сочетаний на Config в единицах INPUT. Пользовательская точка приложения отсчитывается от центра бетона без арматуры. Ее смещения задаются настройками Config</t>
  </si>
  <si>
    <t>Load.ReferenceOffsetX и Load.ReferenceOffsetY.</t>
  </si>
  <si>
    <t>M_x,user - заданный момент; Y_ref и Y_calc - координаты пользовательской и расчетной точек приложения. M_x - момент после переноса к расчетной точке.</t>
  </si>
  <si>
    <t>X_ref и X_calc - координаты тех же точек по X. Моменты от эксцентриситета N учитываются при переносе усилий.</t>
  </si>
  <si>
    <t>ε_0 - деформация в начале координат; κ_x и κ_y - кривизны. Во внутренней системе знаков растяжение положительно, сжатие отрицательно.</t>
  </si>
  <si>
    <t>3. Условия равновесия</t>
  </si>
  <si>
    <t>Напряжения определяются по деформациям элементов и выбранным диаграммам материалов. Параметры плоскости деформаций уточняются до выполнения трех условий равновесия:</t>
  </si>
  <si>
    <t>N_int, Mx_int и My_int - внутренние усилия. T_N, T_Mx и T_My задаются настройками Solver.ToleranceN, Solver.ToleranceMx и Solver.ToleranceMy на Config.</t>
  </si>
  <si>
    <t>Допуски вводятся в INPUT Force и INPUT Moment - единицах ввода силы и момента. Они определяют точность равновесия, а не число знаков в таблице. Малые моменты зануляет другая настройка Config,</t>
  </si>
  <si>
    <t>Calculation.ZeroMomentPerDepth; 0 отключает такое зануление.</t>
  </si>
  <si>
    <t>4. Численный метод и параметры итераций</t>
  </si>
  <si>
    <t>Solver.Method выбирает самостоятельные схемы Newton или Secant. Newton использует касательную жесткость сечения; Secant уточняет приближенную матрицу чувствительности по предыдущим состояниям.</t>
  </si>
  <si>
    <t>Solver.MaxIterations ограничивает число итераций на ступени нагрузки. Solver.LoadSteps задает число ступеней; их увеличение может повысить устойчивость сходимости ценой дополнительного времени.</t>
  </si>
  <si>
    <t>General.PlateauSlopeFactor задаёт коэффициент α для наклона ненулевых плато бетона и арматуры: Et = α·E своей ветви. По умолчанию α = 0,001, наклон плато — 0,001·E (0,1% от E). 0 сохраняет</t>
  </si>
  <si>
    <t>горизонтальное плато. Наклон помогает сходимости и меняет напряжения, но не предельные деформации; выключенный растянутый бетон не включается. После изменения коэффициента выполните расчёт заново.</t>
  </si>
  <si>
    <t>Решатель автоматически пробует полный шаг и уменьшает его, если равновесие ухудшается. Расчет ведется относительно центра бетонной сетки; исходные координаты геометрии и точка, к которой относится ε_0</t>
  </si>
  <si>
    <t>в Results, не меняются.</t>
  </si>
  <si>
    <t>На Config задаются метод, допуски равновесия, число ступеней нагрузки и бюджет итераций. Для Secant настройка Solver.SecantMaxRestarts ограничивает число перестроений приближенной матрицы. Малый шаг</t>
  </si>
  <si>
    <t>сам по себе не означает найденное равновесие.</t>
  </si>
  <si>
    <t>5. Продолжение диаграмм и статус</t>
  </si>
  <si>
    <t>General.DiagramExtension = Yes линейно продолжает активные ветви с наклоном 0,01*E без конечной границы деформаций. Физические сопротивления и предельные деформации материалов сохраняются.</t>
  </si>
  <si>
    <t>Если найденное равновесие внутри физических пределов, статус - OK. Если оно найдено только за пределами диаграммы, статус - FAIL. NumFail означает, что численный поиск запускался, но равновесие не</t>
  </si>
  <si>
    <t>найдено; это не доказательство разрушения. Выключенный растянутый бетон остается выключенным и при продолжении диаграмм.</t>
  </si>
  <si>
    <t>6. Результаты и диагностика</t>
  </si>
  <si>
    <t>В подробном блоке прочности показаны напряжения, деформации бетона и стали, h - высота сечения по направлению изгиба, x - высота сжатой зоны, ExtUsed - фактическое использование продолженной</t>
  </si>
  <si>
    <t>диаграммы. Геометрические свойства сечения находятся в отдельной таблице.</t>
  </si>
  <si>
    <t>εbc/εbt и εsc/εst - крайние деформации сжатия/растяжения бетона и арматуры. Результаты выводятся в OUTPUT; напряжения и деформации сохраняют внутреннюю систему знаков.</t>
  </si>
  <si>
    <t>Для подробной диагностики включите на Config General.ExecutionReportEnabled = Yes. Диагностика обновляется при каждом запуске.</t>
  </si>
  <si>
    <t>Поиск предельной несущей способности</t>
  </si>
  <si>
    <t>Несущая способность определяется достижением предельной деформации бетона или арматуры на выбранной траектории нагружения. Множитель λ = 1 соответствует заданному сочетанию.</t>
  </si>
  <si>
    <t>1. Расчетный профиль и путь нагружения</t>
  </si>
  <si>
    <t>Расчет включается в профиле настройкой Calculation.Strength.Capacity = Yes. Используется модель прочности MaterialModel.Strength.*, общая с прямым расчетом НДС.</t>
  </si>
  <si>
    <t>LoadPath в строке сочетания задает масштабируемые составляющие: Mx, My, оба момента, N или все усилия. Auto выбирает путь по ненулевым составляющим; пустое значение принимается как Auto.</t>
  </si>
  <si>
    <t>При N + M режим Auto последовательно пробует моментный путь, λ*N и λ*NMxy до получения предельной точки. Найденный предел с λ &lt; 1 завершает поиск. Явно заданный путь не заменяется другим.</t>
  </si>
  <si>
    <t>2. Постоянная и увеличиваемая части</t>
  </si>
  <si>
    <t>N_0 - постоянная часть силы; N_base - масштабируемая составляющая.</t>
  </si>
  <si>
    <t>Индексы 0 и base у моментов также обозначают постоянную и масштабируемую части. При λ = 1 восстанавливается исходное сочетание.</t>
  </si>
  <si>
    <t>Если сила приложена со смещением, заданным на Config настройками Load.ReferenceOffsetX и Load.ReferenceOffsetY, ее добавочный момент увеличивается вместе с N. Пользовательский момент масштабируется</t>
  </si>
  <si>
    <t>только тогда, когда выбранный путь включает этот момент.</t>
  </si>
  <si>
    <t>Например, задано N = 100 тс и Mx = 50 тс·м; смещение силы добавляет еще 10 тс·м. При пути λ*N получаем N = λ·100 и Mx = 50 + λ·10. При λ*Mxy сила и ее добавка остаются постоянными: N = 100, Mx = 10 +</t>
  </si>
  <si>
    <t>λ·50.</t>
  </si>
  <si>
    <t>3. Поиск предельного состояния</t>
  </si>
  <si>
    <t>Capacity.SolutionStrategy: UltimateStrain решает совместную задачу равновесия и предельной деформации; LoadMultiplier уточняет λ последовательными расчетами равновесия. Auto начинает с UltimateStrain</t>
  </si>
  <si>
    <t>и при численной неудаче повторяет тот же путь через LoadMultiplier.</t>
  </si>
  <si>
    <t>Длина численного шага выбирается автоматически. Если обычный шаг UltimateStrain не улучшает решение, программа пробует резервный шаг. Успех подтверждается только равновесием и достижением физического</t>
  </si>
  <si>
    <t>предела с заданными допусками; сам по себе малый шаг не означает успешный расчет.</t>
  </si>
  <si>
    <t>Для силового осевого пути λ*N и для λ*NMxy без пользовательских моментов применяется LoadMultiplier. На горизонтальном участке диаграммы прямой поиск предельной деформации может не дать единственного</t>
  </si>
  <si>
    <t>устойчивого решения.</t>
  </si>
  <si>
    <t>Контролируются сжатие и растяжение бетона и стали. Растяжение бетона проверяется только при включенной растянутой ветви. Пределы берутся из диаграмм выбранной модели, а не из численных допусков.</t>
  </si>
  <si>
    <t>ε_b,ult и ε_s,ult - модули соответствующих предельных деформаций сжатия или растяжения. Максимум определяется по всем активным пределам бетона и арматуры.</t>
  </si>
  <si>
    <t>Точность UltimateStrain задает настройка Config Capacity.ToleranceStrain. Число итераций обоих способов ограничивает Capacity.SolverMaxIterations. Допуски равновесия задаются на Config настройками</t>
  </si>
  <si>
    <t>Solver.ToleranceN, Solver.ToleranceMx и Solver.ToleranceMy.</t>
  </si>
  <si>
    <t>4. Настройки пробного поиска</t>
  </si>
  <si>
    <t>Для LoadMultiplier на Config настройка Capacity.InitialLambda задает первую положительную пробу, Capacity.MaxLambda - техническую границу расширения поиска, Capacity.ToleranceLambda - точность λ.</t>
  </si>
  <si>
    <t>MaxLambda не увеличивает физическую несущую способность и не ограничивает успешный прямой поиск UltimateStrain.</t>
  </si>
  <si>
    <t>Настройка Config Capacity.SearchMethod выбирает уточнение интервала: Bisection делит его пополам; Brent сочетает деление с ускоренными пробами; Secant использует изменение результата между предыдущими</t>
  </si>
  <si>
    <t>пробами. Методы ищут один и тот же физический предел.</t>
  </si>
  <si>
    <t>На Config Capacity.BaseLoadSteps задает число ступеней приложения нагрузки одной пробы, Capacity.MaxRetries - дополнительные попытки при численной несходимости. На каждом повторе число ступеней</t>
  </si>
  <si>
    <t>удваивается; численный шаг выбирается автоматически. Значения λ и усилий этой пробы не меняются.</t>
  </si>
  <si>
    <t>Настройка Config General.DiagramExtension может помогать найти равновесие пробной нагрузки за пределами диаграммы. Физический критерий по деформациям остается исходным: численное продолжение не</t>
  </si>
  <si>
    <t>прибавляет сечению несущую способность.</t>
  </si>
  <si>
    <t>5. Результаты поиска</t>
  </si>
  <si>
    <t>SF_capacity - коэффициент запаса по несущей способности; λ_ult - найденный предельный множитель. При λ_ult ≥ 1 заданная нагрузка проходит проверку, при λ_ult &lt; 1 - не проходит.</t>
  </si>
  <si>
    <t>BaseFail означает подтвержденный физический отказ постоянной части при λ = 0. NumFail означает, что предельную точку не удалось надежно найти численно; сам по себе он не доказывает разрушение.</t>
  </si>
  <si>
    <t>Комментарий объясняет причину и использованный путь.</t>
  </si>
  <si>
    <t>В Results также показаны N_ult, Mx_ult и My_ult - усилия в найденной предельной точке, фактический метод и LoadPath. Усилия возвращаются к пользовательской точке приложения и выводятся в OUTPUT и</t>
  </si>
  <si>
    <t>пользовательских знаках; напряжения и деформации сохраняют физические знаки.</t>
  </si>
  <si>
    <t>Расчет ширины раскрытия нормальных трещин</t>
  </si>
  <si>
    <t>SLS.Crack.Code на Config выбирает методику расчета ширины нормальных трещин: SP63 или SP35. Расчетные зависимости и особенности применения приведены в отдельных подразделах.</t>
  </si>
  <si>
    <t>Обе методики используют текущее НДС и границы бетона для площади взаимодействия. Точные контуры уточняют расчет трещин, но не меняют характеристики бетонной сетки для устойчивости. Методика</t>
  </si>
  <si>
    <t>устойчивости выбирается независимо настройкой Config Stability.Code.</t>
  </si>
  <si>
    <t>СП 63: расчет ширины нормальных трещин</t>
  </si>
  <si>
    <t>Расчет применяется при SLS.Crack.Code = SP63 и Calculation.Crack.Width = Yes в назначенном профиле. Реализовано продолжительное раскрытие для сочетаний II группы; расчет непродолжительного раскрытия</t>
  </si>
  <si>
    <t>по нескольким состояниям не предусмотрен.</t>
  </si>
  <si>
    <t>1. Условие проверки и общая формула</t>
  </si>
  <si>
    <t>a_crc,ult задается настройкой SLS.Crack.Allowable в INPUT Length. Расчетная ширина a_crc выводится в OUTPUT Length.</t>
  </si>
  <si>
    <t>φ_1, φ_2 и φ_3 учитывают длительность нагрузки, поверхность арматуры и характер работы элемента; ψ_s - неравномерность деформаций арматуры между трещинами. σ_s - напряжение выбранной растянутой</t>
  </si>
  <si>
    <t>арматуры; E_s - ее модуль упругости; l_s - расчетное расстояние между трещинами.</t>
  </si>
  <si>
    <t>2. Трещинообразование и применимость расчета</t>
  </si>
  <si>
    <t>Проверка трещинообразования предшествует расчету ширины. Текущее НДС для раскрытия определяется при заданном сочетании без учета растянутого бетона.</t>
  </si>
  <si>
    <t>Путь поиска задается столбцом LoadPath в таблице сочетаний на Config; пустое значение означает Auto. Численный способ выбирается настройкой Config SLS.Crack.InitiationSolutionStrategy. Допуск</t>
  </si>
  <si>
    <t>уточнения λ методом LoadMultiplier задается отдельно в SLS.Crack.ToleranceLambda. Отдельного пути только для трещин нет.</t>
  </si>
  <si>
    <t>λ_crc - найденный множитель выбранной части нагрузки в момент образования трещины. λ = 1 соответствует текущему сочетанию. Нормальная трещина может быть также достоверно исключена без найденной</t>
  </si>
  <si>
    <t>пороговой точки; тогда выводится NotCracked.</t>
  </si>
  <si>
    <t>Подтвержденный NotCracked исключает расчет ширины: статус проверки N/A, численная ячейка a_crc остается пустой. Это не расчетная ширина, равная нулю. Проверка продольных трещин при этом сохраняется.</t>
  </si>
  <si>
    <t>Отказ более высокой пробной нагрузки не означает отказа текущего сочетания. Если допустимое равновесие при λ = 1 не достигает критерия трещины, а более высокая проба достигает другого физического</t>
  </si>
  <si>
    <t>предела, текущее сочетание остается NotCracked.</t>
  </si>
  <si>
    <t>3. Центральное растяжение</t>
  </si>
  <si>
    <t>Центральное растяжение определяется относительно приведенного центра сечения бетон + арматура. При смещении точки приложения, заданном на Config настройками Load.ReferenceOffsetX и</t>
  </si>
  <si>
    <t>Load.ReferenceOffsetY, даже одна сила N может создавать изгиб и требовать общей проверки.</t>
  </si>
  <si>
    <t>N - растягивающая сила; N_crc - сила образования нормальных трещин при центральном растяжении.</t>
  </si>
  <si>
    <t>A_red - приведенная площадь для проверки центрального растяжения; R_bt,ser задается в колонке растяжения строки Concrete.R.SLS(II).</t>
  </si>
  <si>
    <t>A_b и A_s,total - полные площади бетона и продольной арматуры. E_b и E_s берутся из выбранной модели по строкам Concrete.E и Steel.E.</t>
  </si>
  <si>
    <t>Для центрального растяжения множитель равен отношению пороговой силы к текущей. При расчете ширины берется вся площадь бетона за вычетом отверстий и вся фактически растянутая арматура.</t>
  </si>
  <si>
    <t>4. Образование трещины при изгибе и внецентренной силе</t>
  </si>
  <si>
    <t>В общем случае точка трещинообразования определяется достижением предельной растягивающей деформации бетона. При одновременном сжатии и растяжении сечения:</t>
  </si>
  <si>
    <t>ε_bt,ult - критерий трещинообразования; ε_bt2 - предельная деформация растянутой ветви диаграммы бетона.</t>
  </si>
  <si>
    <t>Если все сечение растянуто, но кривизна ненулевая, применяется формула:</t>
  </si>
  <si>
    <t>ε_bt0 - деформация начала предельного участка растянутой диаграммы; ε_1 и ε_2 - растягивающие деформации противоположных граней. Используется модель MaterialModel.CrackInitiation.* назначенного</t>
  </si>
  <si>
    <t>профиля.</t>
  </si>
  <si>
    <t>Настройка Config General.DiagramExtension может помочь численному поиску равновесия, но не увеличивает физический порог образования. На Results сохраняются сила и момент найденной точки,</t>
  </si>
  <si>
    <t>использованный путь и причина неудачи, если точка не найдена.</t>
  </si>
  <si>
    <t>5. Текущее НДС и площадь взаимодействия</t>
  </si>
  <si>
    <t>Для расчета ширины используются напряжения текущего сочетания. В профиле задаются MaterialModel.CrackedState.ValueSet = SLS(II) и MaterialModel.CrackedState.ConcreteTension = Ignore.</t>
  </si>
  <si>
    <t>Настройка Config SLS.Crack.TensionZoneMode выбирает бетонную площадь A_bt: FullTension - всю растянутую часть; Effective - эффективную полосу с ограничениями. A_bt означает площадь бетона расчетной</t>
  </si>
  <si>
    <t>растянутой зоны.</t>
  </si>
  <si>
    <t>h_bt - глубина эффективной полосы; x_t - глубина растянутой части до НЛ; a_s - расстояние от оси крайнего выбранного стержня до растянутой границы бетона; h - габарит сечения по нормали к НЛ.</t>
  </si>
  <si>
    <t>SLS.Crack.CoverDistanceMode задает способ определения a_s: NearestContour - до ближайшей границы бетона по нормали к НЛ; GlobalExtreme - до дальней растянутой опорной линии всего сечения.</t>
  </si>
  <si>
    <t>Если x_t меньше 2a_s, Effective расширяет бетонную полосу до 2a_s, но не глубже 0,5h. Она может зайти за НЛ. Сжатые стержни из этой полосы все равно не входят в расчет раскрытия: выбирается только</t>
  </si>
  <si>
    <t>растянутая арматура.</t>
  </si>
  <si>
    <t>Площадь считается по пересечению полосы с бетоном и выбранными отверстиями. Правила четырех случаев задания контуров приведены в конце раздела подготовки AutoCAD. Без точного наружного контура граница</t>
  </si>
  <si>
    <t>по сетке приближенная; реальная площадь и инерции элементов для НДС не заменяются.</t>
  </si>
  <si>
    <t>6. Арматура, напряжение и эквивалентный диаметр</t>
  </si>
  <si>
    <t>A_s - сумма площадей растянутых стержней, оси которых попали в расчетную зону. Напряжение этих стержней усредняется по площади:</t>
  </si>
  <si>
    <t>Суммирование выполняется по выбранным растянутым стержням; A_s,i и σ_s,i - площадь и текущее напряжение i-го стержня. Усреднение по площади принято в программе как обобщение НДМ для произвольного</t>
  </si>
  <si>
    <t>сечения; отдельной формулой СП 63 оно не является.</t>
  </si>
  <si>
    <t>d_s,eq - эквивалентный диаметр; n_i - число выбранных стержней диаметра d_i. Для смешанных диаметров применено инженерное дополнение по EN 1992-1-1; общий случай отдельно не раскрыт в СП 63.</t>
  </si>
  <si>
    <t>7. Расстояние между трещинами</t>
  </si>
  <si>
    <t>l_s,0 - исходное расстояние между трещинами, до применения нормативных ограничений. A_bt, A_s и d_s,eq определяются по выбранной расчетной зоне.</t>
  </si>
  <si>
    <t>Сначала применяется нижняя граница: принятое расстояние l_s не меньше 10 диаметров и 100 мм.</t>
  </si>
  <si>
    <t>Затем применяется верхняя граница: не больше 40 диаметров и 400 мм. Если d_s,eq больше 40 мм, нижнее и верхнее ограничения противоречат друг другу. Программа использует верхнюю границу 400 мм и явно</t>
  </si>
  <si>
    <t>предупреждает об этом в комментарии выполненного расчета.</t>
  </si>
  <si>
    <t>8. Коэффициенты, задаваемые на Config</t>
  </si>
  <si>
    <t>SLS.Crack.Phi1 задает φ_1: для продолжительного раскрытия 1,4. SLS.Crack.Phi2 задает φ_2: 0,5 для периодического профиля и 0,8 для гладкой арматуры. Применимость коэффициентов определяется расчетной</t>
  </si>
  <si>
    <t>ситуацией.</t>
  </si>
  <si>
    <t>Настройка Config SLS.Crack.Phi3Mode = Auto принимает φ_3 = 1,2 при растягивающей продольной силе и 1,0 в остальных реализованных случаях. При User используется число из настройки Config</t>
  </si>
  <si>
    <t>SLS.Crack.Phi3.</t>
  </si>
  <si>
    <t>Настройка Config SLS.Crack.PsiMode выбирает правило ψ_s: User - число из SLS.Crack.PsiS при пригодных данных образования; Auto - сначала 1 и уточнение только при превышении допуска; AlwaysCalc -</t>
  </si>
  <si>
    <t>уточнение всегда, когда оно возможно.</t>
  </si>
  <si>
    <t>σ_s,crc - среднее по площади напряжение тех же выбранных стержней сразу после образования трещины; σ_s - их среднее при текущем сочетании. Индекс crc обозначает пороговое состояние. Набор стержней не</t>
  </si>
  <si>
    <t>меняется между этими двумя состояниями. Значение ψ_s ограничивается диапазоном 0...1.</t>
  </si>
  <si>
    <t>Настройка Config SLS.Crack.SigmaSCrcAveragingMode задает учет стержней, ставших сжатыми в пороговом состоянии. AllSelected учитывает их напряжения со знаком; TensionOnly принимает их напряжения за 0,</t>
  </si>
  <si>
    <t>но сохраняет площади в знаменателе среднего.</t>
  </si>
  <si>
    <t>Если пригодной точки образования нет либо выбранная арматура в ней не растянута, но растянута при текущем сочетании, ширина продолжает считаться с ψ_s = 1 во всех режимах. Предупреждение выводится</t>
  </si>
  <si>
    <t>только если это значение действительно использовано в формуле.</t>
  </si>
  <si>
    <t>При подтвержденном NotCracked формула ширины не вызывается, пользовательское SLS.Crack.PsiS не меняется и предупреждения о ψ_s = 1 нет. Отсутствие или физический отказ текущего НДС блокирует обе</t>
  </si>
  <si>
    <t>проверки трещин; ошибочные обязательные настройки требуют исправления.</t>
  </si>
  <si>
    <t>9. Ширина, запас и результат</t>
  </si>
  <si>
    <t>SF_crc - коэффициент запаса по ширине. Если он меньше 1, допуск превышен и статус - FAIL. Для неприменимой или пропущенной проверки ширина и запас не выводятся. Рассчитанное a_crc = 0 - другой случай,</t>
  </si>
  <si>
    <t>не подтверждение отсутствия трещины.</t>
  </si>
  <si>
    <t>Подробный блок Results содержит площадь, состав арматуры, напряжения, коэффициенты и ширину. В сводке выводятся общий статус и минимальный запас; в ResultComment - причины пропуска и предупреждения.</t>
  </si>
  <si>
    <t>10. Независимая проверка продольных трещин</t>
  </si>
  <si>
    <t>Она контролирует максимальное сжимающее напряжение в бетоне текущего НДС и выполняется как часть Calculation.Crack.Width. Отдельный поиск равновесия для этой проверки не нужен.</t>
  </si>
  <si>
    <t>σ_c,max - максимальное по модулю сжимающее напряжение бетона текущего НДС; R_b,mc2 задается настройкой Concrete.Rb.mc2.</t>
  </si>
  <si>
    <t>SF_long - запас по продольным трещинам. При отсутствии сжатого бетона проверка неприменима и получает N/A независимо от результата расчета нормальных трещин.</t>
  </si>
  <si>
    <t>По СП 35 п. 7.100 и таблицам 7.6, 7.7 пользователь задает итоговое допустимое сопротивление с учетом применимых коэффициентов условий работы, включая m_b13. m_b13 - коэффициент условий работы бетона</t>
  </si>
  <si>
    <t>для этой проверки. Программа эти коэффициенты повторно не умножает.</t>
  </si>
  <si>
    <t>СП 35: расчет ширины нормальных трещин</t>
  </si>
  <si>
    <t>Ширина нормальных трещин определяется по текущему НДС и площади взаимодействия бетона с растянутой арматурой. Для каждой растянутой группы выполняется отдельная проверка; определяющим является</t>
  </si>
  <si>
    <t>наибольшее раскрытие.</t>
  </si>
  <si>
    <t>Источники положений: [SP35] - требования СП 35; [METHOD] - Методическое пособие 2017 года к СП 35; [NDM] - инженерные допущения реализации. Пояснения пособия и допущения программы не заменяют</t>
  </si>
  <si>
    <t>нормативные требования.</t>
  </si>
  <si>
    <t>1. Исходные данные и применимость</t>
  </si>
  <si>
    <t>На Config задаются SLS.Crack.Code = SP35 и Calculation.Crack.Width = Yes в профиле, назначенном сочетанию.</t>
  </si>
  <si>
    <t>Допустимая ширина задается настройкой SLS.Crack.Allowable в INPUT Length по требованиям проекта. Автоматическое назначение допуска не предусмотрено.</t>
  </si>
  <si>
    <t>Проверка трещинообразования использует общий LoadPath сочетания; пустое значение принимается как Auto. Способ поиска задается SLS.Crack.InitiationSolutionStrategy, допуск λ для LoadMultiplier -</t>
  </si>
  <si>
    <t>SLS.Crack.ToleranceLambda. Подробные правила приведены в справке соответствующих настроек.</t>
  </si>
  <si>
    <t>При увеличении нагрузки проверяется первый достигнутый предел: образование трещины, сжатие бетона, растяжение или сжатие арматуры. Если другой предел наступает раньше трещины, он не становится точкой</t>
  </si>
  <si>
    <t>трещинообразования. При подтвержденном допустимом НДС исходного сочетания без трещины выводится NotCracked.</t>
  </si>
  <si>
    <t>Подтвержденный NotCracked исключает расчет ширины: статус N/A, численная ячейка пустая. При Cracked раскрытие определяется по напряжениям текущего сочетания.</t>
  </si>
  <si>
    <t>Неудача поиска трещинообразования не блокирует расчет ширины при найденном физически допустимом текущем НДС; причина сохраняется в комментарии. Отсутствие или физическая недопустимость текущего НДС</t>
  </si>
  <si>
    <t>блокирует и ширину, и продольные трещины.</t>
  </si>
  <si>
    <t>Проверка продольных трещин выполняется отдельно по сжатому бетону и сохраняется даже при NotCracked. Ее допустимое напряжение задается на Config настройкой Concrete.Rb.mc2.</t>
  </si>
  <si>
    <t>2. Группирование растянутой арматуры</t>
  </si>
  <si>
    <t>Отбираются стержни с положительными напряжением и деформацией в текущем НДС. Пользовательская система знаков нагрузок на отбор не влияет.</t>
  </si>
  <si>
    <t>Группа содержит один или несколько растянутых стержней, объединенных по расстоянию между поверхностями. Предельный зазор задается SLS.Crack.SP35.GroupGapTolerance в INPUT Length; значение новой книги</t>
  </si>
  <si>
    <t>- 10 мм.</t>
  </si>
  <si>
    <t>Объединение транзитивно: связанные пары 1-2 и 2-3 образуют одну группу 1-2-3. Сжатые стержни в группировании не участвуют. Ненулевой допуск зазора - допущение [NDM], а не требование СП.</t>
  </si>
  <si>
    <t>s_12 - зазор между поверхностями; L_12 - расстояние между центрами; d_1 и d_2 - диаметры стержней. Индексы 1 и 2 относятся к стержням, не к рядам.</t>
  </si>
  <si>
    <t>x_1, y_1 и x_2, y_2 - координаты центров рассматриваемой пары стержней.</t>
  </si>
  <si>
    <t>Центр группы определяется по фактическим площадям A_1, A_2, ... ее стержней. x_ц и y_ц - его координаты; суммирование ведется по полному составу группы.</t>
  </si>
  <si>
    <t>[SP35] Коэффициент β учитывает число стержней в группе: 1 стержень - β = 1,00; 2 - 0,85; 3 - 0,75 (таблица 7.26). Для двух и трех стержней таблица описывает группы без просветов между ними.</t>
  </si>
  <si>
    <t>[NDM] Для группы более трех обычных стержней программа использует β = 0,75. Это принятое обобщение, не отдельное правило СП для такой группы. Напрягаемая арматура и канатные пучки в этой версии не</t>
  </si>
  <si>
    <t>поддерживаются.</t>
  </si>
  <si>
    <t>Геометрическая середина между крайними стержнями не используется вместо центра по площадям.</t>
  </si>
  <si>
    <t>3. Площадь взаимодействия и бетонная граница</t>
  </si>
  <si>
    <t>Для каждой растянутой группы строится отдельная площадь взаимодействия с окружающим бетоном. Все группы рассматриваются последовательно.</t>
  </si>
  <si>
    <t>Границы задаются в направлениях вдоль нейтральной линии (НЛ) и по нормали к ней, независимо от поворота сечения.</t>
  </si>
  <si>
    <t>Со стороны растянутой поверхности используется фактическая граница бетонной части, содержащей рассматриваемую группу. Вышележащие стержни не заменяют эту границу. Отверстия вычитаются из полученной</t>
  </si>
  <si>
    <t>площади.</t>
  </si>
  <si>
    <t>После построения боковых границ и ограничения к НЛ определяется пересечение участка с бетонной областью. Отверстия образуют локальные вырезы без изменения боковых границ за пределами отверстий.</t>
  </si>
  <si>
    <t>4. Боковые границы</t>
  </si>
  <si>
    <t>r_бок - исходное расстояние для определения боковых границ площади взаимодействия от центра рассматриваемой группы; k - множитель 3, 5 или 6; d_бок - принятый диаметр стержней этой группы.</t>
  </si>
  <si>
    <t>Множитель выбирается на Config настройкой SLS.Crack.SP35.InteractionRadiusMode: 3d, 5d или 6d. Диаметр выбирается там же настройкой SLS.Crack.SP35.RadiusDiameterMode: Max - наибольший, Min -</t>
  </si>
  <si>
    <t>наименьший, Average - среднее арифметическое диаметров. Эти два выбора используются и сбоку, и в сторону НЛ.</t>
  </si>
  <si>
    <t>[SP35] Пункт 7.110 устанавливает 6d в общем случае и 3d для непрямоугольного сечения с равномерной арматурой по контуру. 5d относится к пучкам и канатам, не поддерживаемым этой версией. Выбор режима</t>
  </si>
  <si>
    <t>требует проверки его нормативной применимости.</t>
  </si>
  <si>
    <t>Слева и справа вдоль НЛ отдельно выбирается ближайшая растянутая группа арматурных стержней по полному расстоянию L между центрами, независимо от принадлежности к ряду.</t>
  </si>
  <si>
    <t>x_1, y_1 и x_2, y_2 - центры рассматриваемой и соседней групп. L - полное расстояние между центрами; t - расстояние между их проекциями на НЛ.</t>
  </si>
  <si>
    <t>Порог q = SLS.Crack.SP35.NeighborRatioLimit сравнивается с t/L отдельно для каждой стороны. Допустимый диапазон 0...1; значение по умолчанию 0,2.</t>
  </si>
  <si>
    <t>b - принятое расстояние от центра группы до боковой границы. При t/L &lt; q сохраняется r_бок; при t/L ≥ q расстояние ограничивается половиной t.</t>
  </si>
  <si>
    <t>Если соседа с этой стороны нет, остается полный r_бок. Группа с той же проекцией на НЛ не считается левым или правым соседом. Если два соседа одинаково близки, используется устойчивый порядок их</t>
  </si>
  <si>
    <t>номеров.</t>
  </si>
  <si>
    <t>Боковые границы - две нормали к НЛ. Близость бетонной грани или отверстия не меняет их положения: расчетный участок обрезается по фактическому контуру бетона.</t>
  </si>
  <si>
    <t>5. Ряды и граница в сторону НЛ</t>
  </si>
  <si>
    <t>В боковом участке группы объединяются в ряды по координате вдоль нормали к НЛ. Максимальный разнос центров одного ряда задается SLS.Crack.SP35.RowTolerance в INPUT Length; значение по умолчанию 50 мм.</t>
  </si>
  <si>
    <t>Ряд 1 - ближайший к растянутой бетонной границе; нумерация возрастает к НЛ. RowTolerance определяет только состав рядов и не изменяет боковые границы.</t>
  </si>
  <si>
    <t>[SP35] Расстояние r к НЛ откладывается от оси последнего растянутого ряда. Если площадь его арматуры строго меньше половины площади каждого другого ряда участка, отсчет переносится на предпоследний</t>
  </si>
  <si>
    <t>полный ряд (п. 7.110, абзац о крайнем ряде).</t>
  </si>
  <si>
    <t>При выборе опорного ряда сравниваются суммы фактических площадей стержней целых принятых групп, без коэффициента β. Условие строгое: равенство половине не требует переноса.</t>
  </si>
  <si>
    <t>r_НЛ - расстояние от опорного ряда к НЛ; d_ряд выбирается по всем его стержням согласно SLS.Crack.SP35.RadiusDiameterMode. Множитель k общий с боковыми границами.</t>
  </si>
  <si>
    <t>Граница ограничивается НЛ. Опорный ряд определяется в боковом участке бетона; после построения конечной площади состав входящих групп повторно проверяется по их центрам.</t>
  </si>
  <si>
    <t>[METHOD] Примеры областей показаны на рисунке 4.42 Методического пособия 2017 года, раздел 4.2.3. Правило переноса отсчета на предпоследний ряд приведено в самом СП 35.</t>
  </si>
  <si>
    <t>6. Состав арматуры и расчетное напряжение</t>
  </si>
  <si>
    <t>Группа неделима: центр внутри конечной площади или на ее границе включает всю группу; центр снаружи исключает ее целиком, в том числе отдельные стержни внутри площади. Частичного включения нет.</t>
  </si>
  <si>
    <t>Число стержней, площадь арматуры, сумма диаметров и β относятся к полному составу принятой группы. При этом каждый исходный стержень должен находиться в бетоне; расположение в отверстии или за</t>
  </si>
  <si>
    <t>наружной границей является ошибкой геометрии.</t>
  </si>
  <si>
    <t>Вышележащие растянутые группы, вошедшие в площадь взаимодействия, участвуют в сумме диаметров. Расчетное напряжение принимается только по рассматриваемой группе: максимальное растягивающее напряжение</t>
  </si>
  <si>
    <t>ее стержней в текущем НДС.</t>
  </si>
  <si>
    <t>Остальные группы проверяются в отдельных итерациях со своими площадями взаимодействия и напряжениями. Если центр рассматриваемой группы не входит в ее конечную площадь, пропускается только эта</t>
  </si>
  <si>
    <t>проверка.</t>
  </si>
  <si>
    <t>7. Площадь бетона и радиус армирования</t>
  </si>
  <si>
    <t>A_r - площадь бетона конечного участка взаимодействия; A_бет,1, A_бет,2, ... - площади его бетонных частей до вычитания отверстий; A_отв,1, A_отв,2, ... - площади отверстий в пределах участка.</t>
  </si>
  <si>
    <t>Можно учитывать несколько отверстий и несколько бетонных частей. В полом сечении рассматривается стенка, где находится выбранная группа; противоположная стенка через пустоту в эту область не</t>
  </si>
  <si>
    <t>добавляется.</t>
  </si>
  <si>
    <t>Если точные границы заданы, учитываются их прямые участки и круговые дуги. Иначе используются границы бетонной сетки. Четыре случая выбора границ перечислены в конце раздела «Подготовка геометрии в</t>
  </si>
  <si>
    <t>AutoCAD и импорт». Для формулы, схемы и экспорта используется одна и та же конечная область.</t>
  </si>
  <si>
    <t>P1...P5 и Q1...Q5 в Results и на схеме - контрольные пересечения с противоположными границами по пяти направлениям. Площадь определяется по всему контуру, включая отверстия между контрольными</t>
  </si>
  <si>
    <t>направлениями.</t>
  </si>
  <si>
    <t>R_r - радиус армирования, расчетная характеристика, не геометрический отступ. Знаменатель учитывает все принятые целые группы: β - коэффициент группы, n - число стержней, d - диаметр.</t>
  </si>
  <si>
    <t>Для одинаковых диаметров вклад группы равен β·n·d; для разных - β, умноженному на сумму фактических диаметров группы:</t>
  </si>
  <si>
    <t>D_1, D_2, ... - суммы диаметров стержней принятых групп; β_1, β_2, ... - коэффициенты этих групп. Индексы обозначают группы, не ряды.</t>
  </si>
  <si>
    <t>Пример для группы из двух стержней 20 и 25 мм и одиночного стержня 16 мм. При A_r в мм2 радиус R_r получается в мм. RadiusDiameterMode влияет на геометрические отступы r, но не на сумму фактических</t>
  </si>
  <si>
    <t>диаметров в знаменателе.</t>
  </si>
  <si>
    <t>8. Формула ширины и напряжение арматуры</t>
  </si>
  <si>
    <t>ψ - размерный коэффициент раскрытия; R_r и ψ в этих зависимостях выражаются в сантиметрах. SLS.Crack.SP35.RebarProfile: Periodic - периодический профиль, Smooth - гладкая арматура.</t>
  </si>
  <si>
    <t>[SP35] Для арматуры в стенках п. 7.109 также предписывает первую зависимость; в этом случае применяется Periodic.</t>
  </si>
  <si>
    <t>a_cr - ширина нормальной трещины; σ_s - наибольшее растягивающее напряжение стержня рассматриваемой группы при текущем сочетании; E_s - модуль упругости арматуры, заданный на Config строкой Steel.E в</t>
  </si>
  <si>
    <t>колонке растяжения; Δ_cr - допустимая ширина из настройки Config SLS.Crack.Allowable.</t>
  </si>
  <si>
    <t>При ψ в сантиметрах формула дает a_cr в сантиметрах. В Results ширина переводится в OUTPUT Length.</t>
  </si>
  <si>
    <t>Напряжения соседних групп и напряжения в точке трещинообразования в формулу раскрытия не подставляются.</t>
  </si>
  <si>
    <t>a_cr,1, a_cr,2, ... - результаты отдельных проверок групп. Определяющая группа выбирается по ширине, а не по максимальному напряжению: большая площадь взаимодействия может дать большее раскрытие при</t>
  </si>
  <si>
    <t>меньшем σ_s.</t>
  </si>
  <si>
    <t>[METHOD] Формулы и пояснения приведены в разделе 4.2.3 Методического пособия 2017 года, формулы (4.306)-(4.312).</t>
  </si>
  <si>
    <t>9. Центральное растяжение</t>
  </si>
  <si>
    <t>[SP35] При центральном растяжении берется вся площадь бетона за вычетом отверстий. НЛ отсутствует, поэтому локальные боковые границы и отсчет r от ряда не строятся.</t>
  </si>
  <si>
    <t>В сумму Σβnd входят все фактически растянутые группы. Напряжение σ_s берется по наиболее растянутому стержню сечения. Правила заданных и неизвестных контуров остаются теми же.</t>
  </si>
  <si>
    <t>10. Результаты и экспорт площади взаимодействия</t>
  </si>
  <si>
    <t>Подробный блок Results содержит определяющую группу и стержень, A_r, R_r, ψ, σ_s и a_cr. Статусы: OK - допуск соблюден; FAIL - превышен; N/A - расчет ширины не выполнялся. Причина указывается в</t>
  </si>
  <si>
    <t>ResultComment.</t>
  </si>
  <si>
    <t>Поля β, n, d и rebars раскрывают состав принятых рядов в формате «1 ряд: ... | 2 ряд: ...». G1, G2, ... - идентификаторы групп; «G2=R5, R6» указывает входящие стержни. По тем же идентификаторам</t>
  </si>
  <si>
    <t>приводятся β, число стержней и диаметры.</t>
  </si>
  <si>
    <t>Фактически полученную площадь взаимодействия можно вывести в AutoCAD. На Config включите AutoCAD.Export.ExportCrackInteractionContour = Yes и задайте AutoCAD.Export.CrackInteractionLayer. В профиле</t>
  </si>
  <si>
    <t>настройкой Visualization.State выберите одно состояние трещин: PreCrackState - перед образованием, PostCrackState - сразу после образования, CrackedState - текущее НДС с отключенным растянутым</t>
  </si>
  <si>
    <t>бетоном.</t>
  </si>
  <si>
    <t>Экспорт использует сохраненную область Results и всегда выводит геометрию в мм. Повторный расчет для одного экспорта не нужен. Нерассчитанная или устаревшая область не выводится; превышение допуска</t>
  </si>
  <si>
    <t>ширины не мешает посмотреть ее контур.</t>
  </si>
  <si>
    <t>Расчет продольного изгиба и устойчивости</t>
  </si>
  <si>
    <t>Проверка устойчивости выполняется перед расчетом НДС и учитывает случайный эксцентриситет и продольный изгиб по выбранной методике. Поддерживается ненапрягаемая арматура.</t>
  </si>
  <si>
    <t>1. Исходные данные</t>
  </si>
  <si>
    <t>Расчет включается настройкой профиля Calculation.Stability.Enabled = Yes. Stability.Code выбирает SP63 или SP35, MaterialModel.Stability.ValueSet - набор характеристик материалов. Для нормативной</t>
  </si>
  <si>
    <t>проверки применяется ULS(I).</t>
  </si>
  <si>
    <t>В таблице «Нагрузки для устойчивости» задайте постоянные + длительные нагрузки для SP63 либо постоянные для SP35. CombinationID связывает их с полным сочетанием. Числа вводятся в тех же единицах INPUT</t>
  </si>
  <si>
    <t>и знаках.</t>
  </si>
  <si>
    <t>Пустое число или отсутствующая строка означает 0. Ошибочная формула и текст требуют исправления; длительную часть программа сама не выделяет и полной нагрузкой автоматически не ограничивает.</t>
  </si>
  <si>
    <t>Если устойчивость не проходит, прочность и трещины продолжаются с исходными усилиями для полноты диагностики. Общий статус сохраняет отказ устойчивости. При успешной проверке последующие расчеты</t>
  </si>
  <si>
    <t>получают увеличенные моменты.</t>
  </si>
  <si>
    <t>2. Главные плоскости и характеристики</t>
  </si>
  <si>
    <t>Программа переносит усилия от пользовательской точки к центру приведенного сечения бетон + арматура и поворачивает их в главные оси. Пользовательская точка задается на Config настройками</t>
  </si>
  <si>
    <t>Load.ReferenceOffsetX и Load.ReferenceOffsetY относительно центра бетона без арматуры.</t>
  </si>
  <si>
    <t>M_1/M_2 - моменты в главных плоскостях; M_x,red/M_y,red - моменты по X/Y относительно приведенного центра. α - угол главной оси 1 от X. Для почти изотропного сечения фиксируется α = 0.</t>
  </si>
  <si>
    <t>При α = 0 плоскость 1 соответствует Mx и размеру по Y, плоскость 2 - My и размеру по X. Площадь и инерции для устойчивости берутся по расчетной сетке; точные контуры трещин эту проверку не меняют.</t>
  </si>
  <si>
    <t>Коэффициент приведения n_s определяется по модулям выбранной модели: Steel.E и Concrete.E на Config.</t>
  </si>
  <si>
    <t>A_red - приведенная площадь; A_b - площадь бетона, A_s - площадь арматуры. Вычитается единица, потому что бетон в месте стержней уже входит в сетку.</t>
  </si>
  <si>
    <t>i и I_red - радиус и приведенный момент инерции проверяемой главной плоскости.</t>
  </si>
  <si>
    <t>r - ядровое расстояние для выбора ветви СП 35; c - расстояние от приведенного центра до соответствующей крайней бетонной границы. r относится к линейному приведенному сечению, а не к точному началу</t>
  </si>
  <si>
    <t>растяжения при нелинейном НДС.</t>
  </si>
  <si>
    <t>3. Длина и случайный эксцентриситет</t>
  </si>
  <si>
    <t>L = Stability.ElementLength; μ_1/μ_2 задаются в Stability.Mu1/Mu2 по принятой расчетной схеме. l_0,1/l_0,2 - расчетные длины главных плоскостей.</t>
  </si>
  <si>
    <t>Настройка Config Stability.AccidentalEccentricityMode выбирает правило: AutoWithL - по L; AutoWithμL - по расчетной длине; User - значения из Stability.AccidentalEccentricityUser1 и</t>
  </si>
  <si>
    <t>Stability.AccidentalEccentricityUser2. AutoWithμL - проверочная опция программы, не замена нормативного правила по геометрической длине.</t>
  </si>
  <si>
    <t>e_a - случайный эксцентриситет по СП 63; h - бетонный габарит проверяемой плоскости.</t>
  </si>
  <si>
    <t>e_c,sl - случайный эксцентриситет по СП 35. Он учитывается в усилиях без смещения геометрии сечения.</t>
  </si>
  <si>
    <t>Настройка Config Stability.AccidentalEccentricityPlanes: BothPlanes учитывает его в обеих главных плоскостях; OnlyMomentPlane - только в плоскости с моментом, если момент задан в одной. Последний</t>
  </si>
  <si>
    <t>вариант - принятое упрощение проекта.</t>
  </si>
  <si>
    <t>При ненулевом моменте случайное плечо направляется в сторону увеличения его модуля. При нулевом моменте направление задают настройки Config Stability.ZeroMomentEccentricitySign1 и</t>
  </si>
  <si>
    <t>Stability.ZeroMomentEccentricitySign2: 1 или -1.</t>
  </si>
  <si>
    <t>4. Расчетный эксцентриситет</t>
  </si>
  <si>
    <t>e_stat - эксцентриситет исходной нагрузки в проверяемой главной плоскости. В формулах устойчивости N принимается положительным модулем сжимающей силы.</t>
  </si>
  <si>
    <t>На Config настройка Stability.SystemType = Determinate задает статически определимую схему: фактическое и случайное плечи складываются. Indeterminate - статически неопределимую: берется большее по</t>
  </si>
  <si>
    <t>модулю с направлением расчетного момента.</t>
  </si>
  <si>
    <t>e_0 - расчетный эксцентриситет СП 63; sign - направление расчетного момента. Для СП 35 используются e_c и e_c,sl. Порог обнуления малых моментов задается Calculation.ZeroMomentPerDepth.</t>
  </si>
  <si>
    <t>5. Продольный изгиб по СП 63</t>
  </si>
  <si>
    <t>φ_l - коэффициент длительности. В этой нормативной формуле M_1 - полный момент относительно наиболее растянутого или наименее сжатого стержня, M_l1 - соответствующая длительная часть. Здесь индекс 1</t>
  </si>
  <si>
    <t>обозначает эти нормативные моменты, не номер главной плоскости. При отсутствии арматуры используется край бетона.</t>
  </si>
  <si>
    <t>δ_e - относительный эксцентриситет. Его границы на Config задают Stability.SP63.DeltaEMin и Stability.SP63.DeltaEMax.</t>
  </si>
  <si>
    <t>k_b - коэффициент бетонного вклада в жесткость.</t>
  </si>
  <si>
    <t>D - условная жесткость; I_b/I_s - моменты инерции бетона/арматуры в проверяемой плоскости. k_s задается настройкой Config Stability.SP63.Ks.</t>
  </si>
  <si>
    <t>N_cr - критическая сила; l_0 - расчетная длина проверяемой плоскости.</t>
  </si>
  <si>
    <t>η - коэффициент увеличения момента. При гибкости l_0/i ≤ 14 он принимается равным 1, хотя N_cr выводится справочно. Если N достигла N_cr, положительный коэффициент получить нельзя и устойчивость</t>
  </si>
  <si>
    <t>получает FAIL.</t>
  </si>
  <si>
    <t>M_design - момент с учетом продольного изгиба. Stability.PhiLMode = PhiL2 задает φ_l = 2; Auto определяет его по нагрузкам с ограничением 1...2.</t>
  </si>
  <si>
    <t>6. СП 35 при большом эксцентриситете</t>
  </si>
  <si>
    <t>При |e_c| &gt; r применяются критическая сила и увеличение момента. Коэффициент длительности считается по моментам относительно наиболее растянутой или наименее сжатой грани бетона:</t>
  </si>
  <si>
    <t>M - полный момент относительно этой грани, M_l - его постоянная часть. При противоположных знаках: если |e_c| ≤ 0,1h, берется φ_l = 1, иначе 1,05. Настройка Config Stability.PhiLMode = PhiL2 принимает</t>
  </si>
  <si>
    <t>2.</t>
  </si>
  <si>
    <t>δ - относительная величина для жесткости; R_b - сопротивление бетона сжатию в МПа из настройки Config Concrete.R.ULS(I), колонки сжатия.</t>
  </si>
  <si>
    <t>φ_p задается настройкой Stability.SP35.PhiP.</t>
  </si>
  <si>
    <t>k_1 учитывает бетонный вклад в условную жесткость.</t>
  </si>
  <si>
    <t>D - условная жесткость этой ветви; модули E_b/E_s и инерции I_b/I_s имеют тот же смысл, что выше.</t>
  </si>
  <si>
    <t>В этой формуле СП 35 нет дополнительного множителя π². Коэффициент η определяется как N_cr/(N_cr - N), расчетный момент - η·N·e_c.</t>
  </si>
  <si>
    <t>Проверяется отношение N/N_cr. Его предел задается на Config настройкой Stability.SP35.NOverNcrLimit; запас равен этому пределу, умноженному на N_cr/N. При запасе меньше 1 устойчивость не проходит.</t>
  </si>
  <si>
    <t>7. СП 35 при малом эксцентриситете</t>
  </si>
  <si>
    <t>При |e_c| ≤ r коэффициенты берутся из таблицы 7.21 на Config. φ_m - коэффициент кратковременной нагрузки, φ_l - длительной; они интерполируются по гибкости l_0/i и, для φ_m, по отношению |e_c|/r.</t>
  </si>
  <si>
    <t>q_l - доля постоянной сжимающей силы из таблицы нагрузок для устойчивости. Она не является табличным коэффициентом φ_l.</t>
  </si>
  <si>
    <t>φ_m и φ_l принимаются по таблице 7.21; φ_ml - их отношение.</t>
  </si>
  <si>
    <t>φ - итоговый коэффициент снижения несущей способности с учетом постоянной части. При ее отсутствии он равен φ_m, при полностью постоянной нагрузке - φ_l.</t>
  </si>
  <si>
    <t>N_ult,stab - предельная сила по устойчивости; R_sc задается в Steel.R.ULS(I). A_b,stab - бетонная площадь с поправкой данной ветви; A_s - площадь арматуры.</t>
  </si>
  <si>
    <t>Если A_s больше 3% площади бетона, бетонный вклад уменьшается на A_s. Это поправка только данной формулы, не повторное вычитание арматуры из приведенного сечения. Настройка Config Stability.PhiLMode</t>
  </si>
  <si>
    <t>здесь не заменяет табличный φ_l.</t>
  </si>
  <si>
    <t>SF_stab - коэффициент запаса устойчивости. Если он меньше 1, полная сила превышает найденный предел.</t>
  </si>
  <si>
    <t>8. Результаты проверки</t>
  </si>
  <si>
    <t>Подробная таблица показывает итоги, данные обеих главных плоскостей и только выбранный нормативный блок. При растяжении без сжатой силы проверка устойчивости неприменима и получает N/A.</t>
  </si>
  <si>
    <t>Моменты приведены по главным осям, по центральным осям X/Y и в пользовательской точке. OUTPUT и пользовательские знаки выбираются на Config в таблицах единиц и знаков. Комментарий показывает ветвь,</t>
  </si>
  <si>
    <t>причину отказа или ошибку исходных данных.</t>
  </si>
  <si>
    <t>Нормативные источники</t>
  </si>
  <si>
    <t>СП 63.13330.2018</t>
  </si>
  <si>
    <t>Бетонные и железобетонные конструкции. Основные положения. СНиП 52-01-2003 (с Изменениями № 1, 2).</t>
  </si>
  <si>
    <t>СП 35.13330.2011</t>
  </si>
  <si>
    <t>Мосты и трубы. Актуализированная редакция СНиП 2.05.03-84* (с Изменениями № 1–5).</t>
  </si>
  <si>
    <t>Пособие к СП 35 (2017)</t>
  </si>
  <si>
    <t>Методическое пособие. Методические рекомендации по применению СП 35.13330.2011 «СНиП 2.05.03-84* Мосты и трубы» (2017).</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</si>
  <si>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</si>
  <si>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</si>
  <si>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</si>
  <si>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</si>
  <si>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Инженерная проверка не проходит: превышен физический предел, допустимая ширина трещины или напряжение по продольным трещинам. Для прямого НДС также означает найденное равновесие за физическими пределами диаграмм; причину поясняет комментарий.</t>
  </si>
  <si>
    <t>BaseFail</t>
  </si>
  <si>
    <t>Постоянная часть выбранного пути уже не проходит физический критерий при λ = 0; λ - множитель выбранных нагрузок. Это подтвержденный физический отказ, не просто несходимость. При допустимом текущем НДС ширина продолжает рассчитываться; в СП 63 недоступное уточнение дает ψ_s = 1 с предупреждением, если формула выполнена. Подтвержденное отсутствие нормальной трещины имеет статус NotCracked, а не BaseFail.</t>
  </si>
  <si>
    <t>NumFail</t>
  </si>
  <si>
    <t>Численный поиск выполнялся, но программа не смогла надежно найти равновесие или предельную точку. Это не доказательство разрушения; проверьте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</si>
  <si>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</si>
  <si>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</si>
  <si>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</si>
  <si>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подробную диагностику.</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</si>
  <si>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</si>
  <si>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</si>
  <si>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На Config в таблице «Единицы измерения» выберите INPUT для ввода и OUTPUT для результатов. INTERNAL показывает постоянные внутренние единицы программы; эту колонку не меняйте.</t>
  </si>
  <si>
    <t>Длина задается строкой Length, площадь - Area, сила - Force, момент - Moment, напряжение - Stress, кривизна - Curvature. Ключи этих настроек имеют вид Units.Length.Input и Units.Length.Output; остальные строятся так же по имени строки.</t>
  </si>
  <si>
    <t>Допустимые единицы: Length - mm, cm, m; Area - mm2, cm2, m2; Force - N, kN, tf; Moment - N*mm, kN*m, tf*m; Stress - Pa, kPa, MPa, kgf/cm2, tf/m2; Curvature - 1/mm, 1/m.</t>
  </si>
  <si>
    <t>Внутри используются мм, мм2, Н, Н*мм, МПа и 1/мм. Программа сама переводит ввод и вывод. INPUT и OUTPUT могут отличаться.</t>
  </si>
  <si>
    <t>При смене INPUT уже введенные числа не пересчитываются. Чтобы сохранить ту же задачу, переведите нагрузки, размеры, параметры материалов и размерные настройки Config, включая численные допуски, в новые единицы.</t>
  </si>
  <si>
    <t>Геометрия AutoCAD имеет постоянный масштаб: 1 единица чертежа = 1 мм. Импорт принимает размеры в мм, площади в мм2, инерции в мм4; экспорт геометрии всегда в мм независимо от INPUT/OUTPUT. Настройка Config AutoCAD.Import.MinArea - исключение: введенный порог площади читается в INPUT Area.</t>
  </si>
  <si>
    <t>После импорта можно сменить INPUT/OUTPUT и считать без повторного импорта: сохраненное сечение сохраняет физические размеры, новый Results записывается в текущих OUTPUT. Нагрузки, материалы и настройки Config читаются в текущих INPUT, поэтому их числа при смене единиц нужно пересчитать.</t>
  </si>
  <si>
    <t>Пустая или неизвестная единица - ошибка ввода. Исправьте указанную ячейку Config; значение шаблона вместо нее не подставляется.</t>
  </si>
  <si>
    <t>На Config в таблице «Система знаков» выберите правила в колонке USER: Sign.N.User - для силы N, Sign.Mx.User и Sign.My.User - для моментов Mx и My. Один пользовательский выбор действует при вводе и выводе. INTERNAL показывает фиксированное внутреннее правило.</t>
  </si>
  <si>
    <t>Для N вариант Compression означает, что положительное пользовательское число задает сжатие; Tension - растяжение. Для Mx вариант +Y tension означает растяжение стороны +Y при положительном моменте, -Y tension - стороны -Y. Для My аналогично выбирается +X или -X.</t>
  </si>
  <si>
    <t>Напряжения Stress и деформации Strain всегда сохраняют физический знак: плюс - растяжение, минус - сжатие. Кривизны KappaX/KappaY описывают поле деформаций во внутренних осях; смена пользовательского знака момента их повторно не переворачивает.</t>
  </si>
  <si>
    <t>Цвета показывают физическое состояние бетона и арматуры, а не выбранный знак нагрузки. Положительные запасы, жесткости и пределы тоже не меняют знак.</t>
  </si>
  <si>
    <t>Пустое или неизвестное правило нужно исправить в указанной ячейке. Старый Results относится к знакам последнего расчета; для результатов в новых знаках выполните расчет заново.</t>
  </si>
  <si>
    <t>Внутри сжатие отрицательное, растяжение положительное согласно СП 63 п. 8.1.22. Настройки пользовательских знаков эту математику не меняют.</t>
  </si>
  <si>
    <t>ProfileId выбирает профиль по имени Config Profile.DisplayName. Профиль задает запрошенные проверки и модели материалов, а не очередность действий программы. Comment - ваше пояснение; оно попадет в сводку и заголовок схемы.</t>
  </si>
  <si>
    <t>LoadPath - общий путь для несущей способности и образования трещины. λ - множитель, которым увеличиваются выбранные нагрузки. При λ = 1 это исходное сочетание; остальные составляющие выбранного пути сохраняются.</t>
  </si>
  <si>
    <t>Auto выбирает путь по нагрузкам: только N - λ*N; только Mx - λ*Mx; только My - λ*My; оба момента без N - λ*Mxy. Моменты по двум осям считаются одним изгибным действием.</t>
  </si>
  <si>
    <t>При N вместе с моментами Auto сначала пробует путь по моментам, затем λ*N, затем λ*NMxy, если предыдущая попытка не дала предельную точку. Найденный предел с λ &lt; 1 завершает поиск: это результат для нагрузки выше предела, а не неудачная попытка.</t>
  </si>
  <si>
    <t>Пустой LoadPath равен Auto, в том числе пустой результат формулы. Неизвестный вариант и ошибка формулы требуют исправления. Явно выбранный путь не заменяется другим.</t>
  </si>
  <si>
    <t>Момент от смещенной продольной силы масштабируется вместе с N. Смещения задайте на Config в Load.ReferenceOffsetX и Load.ReferenceOffsetY. Например при λ*N пользовательские Mx/My постоянны, а моменты от смещенной силы меняются вместе с ней.</t>
  </si>
  <si>
    <t>Ненулевые малые нагрузки не исчезают из пути из-за допусков равновесия. Для специального обнуления малых моментов есть Config Calculation.ZeroMomentPerDepth; 0 выключает это правило.</t>
  </si>
  <si>
    <t>Численные способы поиска задаются отдельно на Config: Capacity.SolutionStrategy - для несущей способности, SLS.Crack.InitiationSolutionStrategy - для образования трещины. Их описание приведено в соответствующих методических разделах.</t>
  </si>
  <si>
    <t>В Results показываются принятый путь и причина отказа. BaseFail - физический отказ постоянной части пути; NumFail - численная неудача. NotCracked означает подтвержденное отсутствие нормальной трещины при текущей нагрузке. Неудачная проба большей нагрузки не делает текущее НДС отказавшим.</t>
  </si>
  <si>
    <t>В шаблоне 30 строк, но можно изменить их количество; оставьте хотя бы одну. Расширяйте именно именованный диапазон rngLoadCombinations через Формулы → Диспетчер имен или вставкой ячеек внутри таблицы. Не вставляйте целую строку листа, если рядом есть другие таблицы.</t>
  </si>
  <si>
    <t>На Results между блоками нужны две пустые строки. Если сочетания не помещаются, сообщение укажет, какие именованные блоки нужно сдвинуть. Сохраняйте имена диапазонов; их адрес можно менять через Диспетчер имен.</t>
  </si>
  <si>
    <t>Варианты LoadPath</t>
  </si>
  <si>
    <t>Путь</t>
  </si>
  <si>
    <t>Масштабируемые составляющие</t>
  </si>
  <si>
    <t>Постоянные составляющие</t>
  </si>
  <si>
    <t>Условие применимости</t>
  </si>
  <si>
    <t>Недопустимый случай</t>
  </si>
  <si>
    <t>Зависит от ненулевых N, Mx/My.</t>
  </si>
  <si>
    <t>Зависит от выбранного пути.</t>
  </si>
  <si>
    <t>Хотя бы одну ненулевую нагрузку.</t>
  </si>
  <si>
    <t>Для полностью нулевого сочетания.</t>
  </si>
  <si>
    <t>λ*Mx</t>
  </si>
  <si>
    <t>Пользовательский Mx.</t>
  </si>
  <si>
    <t>N, My и моменты от смещения N.</t>
  </si>
  <si>
    <t>Ненулевой Mx.</t>
  </si>
  <si>
    <t>При Mx = 0.</t>
  </si>
  <si>
    <t>λ*My</t>
  </si>
  <si>
    <t>Пользовательский My.</t>
  </si>
  <si>
    <t>N, Mx и моменты от смещения N.</t>
  </si>
  <si>
    <t>Ненулевой My.</t>
  </si>
  <si>
    <t>При My = 0.</t>
  </si>
  <si>
    <t>λ*Mxy</t>
  </si>
  <si>
    <t>Оба пользовательских момента.</t>
  </si>
  <si>
    <t>N и моменты от смещения N.</t>
  </si>
  <si>
    <t>Ненулевой Mx или My.</t>
  </si>
  <si>
    <t>При Mx = My = 0.</t>
  </si>
  <si>
    <t>λ*N</t>
  </si>
  <si>
    <t>N и моменты от ее смещения.</t>
  </si>
  <si>
    <t>Пользовательские Mx/My.</t>
  </si>
  <si>
    <t>Ненулевую N.</t>
  </si>
  <si>
    <t>При N = 0.</t>
  </si>
  <si>
    <t>λ*NMxy</t>
  </si>
  <si>
    <t>Все нагрузки, включая моменты от смещения N.</t>
  </si>
  <si>
    <t>Ничего.</t>
  </si>
  <si>
    <t>На Config в таблице «Нагрузки для устойчивости» задайте дополнительную часть каждого сочетания. Для СП 63 это постоянные + длительные нагрузки, для СП 35 - постоянные. Методика выбирается настройкой Config Stability.Code.</t>
  </si>
  <si>
    <t>CombinationID связывает строку с полным сочетанием по имени, а не по номеру строки. N - сила, Mx/My - моменты; они вводятся в тех же INPUT и знаках и относятся к той же точке приложения. Смещения на Config задают Load.ReferenceOffsetX и Load.ReferenceOffsetY.</t>
  </si>
  <si>
    <t>При включённой устойчивости отсутствие нужного CombinationID даёт InputErr. В найденной строке пустые N, Mx и My означают 0; текст и ошибки формул недопустимы. При повторе ID берётся первая строка.</t>
  </si>
  <si>
    <t>Таблица используется при Calculation.Stability.Enabled = Yes. Выделение длительной части и проверка состава сочетания выполняются пользователем; автоматическое ограничение полной нагрузкой не предусмотрено.</t>
  </si>
  <si>
    <t>Ошибка этой таблицы дает InputErr по устойчивости с местом исправления. Прочность и трещины продолжаются с исходными усилиями; это не означает, что устойчивость проверена успешно.</t>
  </si>
  <si>
    <t>Таблица 7.21 СП 35</t>
  </si>
  <si>
    <t>На Config таблица 7.21 СП 35 содержит коэффициенты для устойчивости при малом эксцентриситете. Для поддерживаемой ненапрягаемой арматуры используются верхние значения нормативной таблицы.</t>
  </si>
  <si>
    <t>l_0/i - гибкость: расчетная длина l_0, деленная на радиус инерции i. φ_m - коэффициент для кратковременной нагрузки, φ_l - для длительной. Индексы m/l обозначают эти две табличные величины.</t>
  </si>
  <si>
    <t>Расчетные колонки l_0/i, φ_m и φ_l должны содержать положительные числа. Гибкость должна строго возрастать сверху вниз. Пустое число или ошибка формулы требуют исправления указанной ячейки.</t>
  </si>
  <si>
    <t>l_0/b и l_0/d - справочные колонки; b и d обозначают размеры из нормативной таблицы. Они не участвуют в расчете. Промежуточные значения определяются линейной интерполяцией между соседними строками и колонками.</t>
  </si>
  <si>
    <t>Последняя строка служит для очень большой гибкости. При сборке она заполнена коэффициентами последней нормативной строки; измененные значения должны быть обоснованы пользователем.</t>
  </si>
  <si>
    <t>Таблица используется только в соответствующей ветви СП 35. В других ветвях она не меняет результат. Формула предельной силы и поправка при большой доле арматуры объяснены в разделе устойчивости.</t>
  </si>
  <si>
    <t>Параметры бетона</t>
  </si>
  <si>
    <t>На Config задайте уже принятые характеристики бетона с учетом нужных коэффициентов условий работы. Программа не умножает их повторно.</t>
  </si>
  <si>
    <t>Concrete.R.ULS(I) задает R_b и R_bt для I группы; Concrete.R.SLS(II) - R_b,ser и R_bt,ser для II группы. Колонки соответствуют сжатию и растяжению.</t>
  </si>
  <si>
    <t>Настройка Concrete.E задает E_b - начальный модуль сжатия и E_bt - растяжения. По СП 63 п. 6.1.15 они равны. Раздельные колонки позволяют явно задать обе ветви. Модуль сдвига G = 0,4E_b не заменяет E_bt.</t>
  </si>
  <si>
    <t>Concrete.TwoThreeLine.Eb2 задает предельные деформации ε_b2 и ε_bt2 сжатой и растянутой ветвей.</t>
  </si>
  <si>
    <t>TwoLine означает двухлинейную диаграмму, ThreeLine - трехлинейную. Вид выбирается на Config настройками профиля MaterialModel.Strength.ConcreteDiagram, MaterialModel.CrackInitiation.ConcreteDiagram и MaterialModel.CrackedState.ConcreteDiagram для соответствующей проверки.</t>
  </si>
  <si>
    <t>Сопротивления и модули вводятся в INPUT Stress - единице напряжения. Деформации безразмерны. Серые контрольные точки и графики нужны для проверки человеком, а не для ручного задания расчетной кривой.</t>
  </si>
  <si>
    <t>Нормативные ссылки: СП 63 пп. 6.1.14, 6.1.20-6.1.24 и 6.1.26. Настройка Concrete.Rb.mc2 отдельно задает допустимое сжатие для проверки продольных трещин.</t>
  </si>
  <si>
    <t>Параметры арматуры</t>
  </si>
  <si>
    <t>На Config задайте характеристики обычной ненапрягаемой арматуры. Разные материалы арматуры в одном сечении эта версия не поддерживает.</t>
  </si>
  <si>
    <t>Steel.R.ULS(I) задает R_sc и R_s для I группы; Steel.R.SLS(II) - R_sc,ser и R_s,ser для II группы. Раздельное R_sc,ser предусмотрено программой; в шаблоне принято R_sc,ser = R_s,ser.</t>
  </si>
  <si>
    <t>Настройка Steel.E задает E_sc и E_s - модули сжатой и растянутой арматуры. По СП 63 п. 6.2.12 они равны. Сопротивления и модули вводятся в INPUT Stress - единице напряжения.</t>
  </si>
  <si>
    <t>Steel.TwoLine.Es2 и Steel.ThreeLine.Es2 задают предельные деформации ε_sc2 и ε_s2 соответствующей диаграммы.</t>
  </si>
  <si>
    <t>TwoLine означает двухлинейную диаграмму, ThreeLine - трехлинейную. Вид выбирается на Config настройками профиля MaterialModel.Strength.SteelDiagram, MaterialModel.CrackInitiation.SteelDiagram и MaterialModel.CrackedState.SteelDiagram для соответствующего расчета.</t>
  </si>
  <si>
    <t>По СП 63 п. 6.2.13 TwoLine относится к физическому пределу текучести, ThreeLine - к условному. Производные точки строятся по пп. 6.2.11, 6.2.14 и 6.2.15; форму можно проверить по контрольным таблицам Config.</t>
  </si>
  <si>
    <t>Все перечисленные здесь настройки задаются на Config в таблице расчетных профилей. Каждая колонка PR1...PR4 - отдельный профиль. Profile.DisplayName задает его имя для выбора в сочетании, Profile.Description - короткое пояснение.</t>
  </si>
  <si>
    <t>Назначьте профиль строке сочетания в столбце ProfileId. Само заполнение колонки профиля расчет не запускает.</t>
  </si>
  <si>
    <t>Расчетные флаги Yes/No: Calculation.Strength.DirectState - текущее НДС по прочности; Calculation.Strength.Capacity - несущая способность; Calculation.Crack.Width - нормальные и продольные трещины; Calculation.Stability.Enabled - устойчивость и продольный изгиб.</t>
  </si>
  <si>
    <t>Если устойчивость не проходит, остальные запрошенные проверки продолжаются с исходными усилиями. Отказ устойчивости остается в общей сводке, даже если прочность или трещины прошли. При успешной проверке дальше используются усилия с учетом продольного изгиба.</t>
  </si>
  <si>
    <t>MaterialModel.Stability.ValueSet выбирает характеристики для устойчивости; нормативный вариант - ULS(I). Диаграммы этой проверке не назначаются.</t>
  </si>
  <si>
    <t>Для прочности настройка MaterialModel.Strength.ValueSet выбирает характеристики, MaterialModel.Strength.ConcreteDiagram и MaterialModel.Strength.SteelDiagram - диаграммы, MaterialModel.Strength.ConcreteTension - работу растянутого бетона.</t>
  </si>
  <si>
    <t>Для образования трещины эти четыре настройки начинаются с MaterialModel.CrackInitiation, для текущего НДС с трещинами - с MaterialModel.CrackedState. Полные ключи указаны в строках Config. При включенных трещинах обе модели обязательны.</t>
  </si>
  <si>
    <t>TwoLine/ThreeLine - двух-/трехлинейная диаграмма; Ignore/UseDiagram - исключение/учет растянутой ветви бетона. Для трещин применяется SLS(II): образование проверяется с растянутым бетоном, текущее НДС - без него.</t>
  </si>
  <si>
    <t>Visualization.State выбирает состояние для схемы и AutoCAD: StrengthState - текущее по прочности; CapacityState - предельное; PreCrackState - перед образованием трещины; PostCrackState - сразу после; CrackedState - текущее с отключенным растянутым бетоном.</t>
  </si>
  <si>
    <t>Visualization.Quantity выбирает Stress - напряжения или Strain - деформации. Visualization.StressPrecision и Visualization.StrainPrecision задают число знаков после запятой в подписях, целое от 0 до 10. Они не округляют расчетные данные Results.</t>
  </si>
  <si>
    <t>Если выбранное состояние не получено, схема и экспорт сообщат причину, но не пересчитают его сами и не подменят другим. Без пригодной точки образования нет соответствующих PreCrackState/PostCrackState; текущее состояние рассчитывается независимо.</t>
  </si>
  <si>
    <t>Пустые и неизвестные активные настройки требуют исправления. Сообщение укажет профиль, точный ключ и текущую ячейку. Программа не выбирает модель вместо пользователя.</t>
  </si>
  <si>
    <t>Таблицы на Config показывают точки двухлинейных TwoLine и трехлинейных ThreeLine диаграмм, полученные из введенных параметров бетона и арматуры. Соседние графики помогают проверить их форму.</t>
  </si>
  <si>
    <t>ε - относительная деформация, безразмерная; σ - напряжение в INPUT Stress. Единицу задает Config Units.Stress.Input. OUTPUT Stress не меняет эту контрольную таблицу.</t>
  </si>
  <si>
    <t>Расчет строит диаграммы по параметрам материалов, а не читает эти контрольные точки. Не редактируйте формулы таблицы: результаты от этого не изменятся, но контрольный график станет неверным.</t>
  </si>
  <si>
    <t>На графиках показаны диаграммы I группы предельных состояний. Материальные модели конкретного расчета выбирайте на Config в расчетных профилях.</t>
  </si>
  <si>
    <t>Таблица «Настройки оформления схемы» на Config управляет размерами, подписями арматуры и толщиной границ сечения на Excel-схеме. Колонка арматуры соответствует ключам Plot.RebarLabels.*, колонка размеров - Plot.Dimensions.*. Звездочка означает имя строки: например, Enabled дает Plot.RebarLabels.Enabled или Plot.Dimensions.Enabled.</t>
  </si>
  <si>
    <t>Enabled включает соответствующие подписи. При No остальные параметры этой колонки не используются. Эти настройки не меняют расчет и экспорт в AutoCAD.</t>
  </si>
  <si>
    <t>Offset — базовый отступ в мм от бетона до размерной линии или линии подписи арматуры. Для обеих групп он умножается на max(1; D/1000), где D — наибольший габарит сечения в мм. При D ≤ 1000 мм коэффициент равен 1. Placement выбирает сторону подписи арматуры или текста размера.</t>
  </si>
  <si>
    <t>TextUnits выбирает pt - пункты Excel или mm - миллиметры сечения. TextHeight задает высоту текста, TextGap - зазор между текстом и линией в выбранных единицах. При pt размер шрифта почти не зависит от масштаба схемы; при mm он меняется вместе с геометрией.</t>
  </si>
  <si>
    <t>LineWeight - толщина основной линии в пунктах. Plot.RebarLabels.LineEnabled оставляет или убирает короткую линию рядом с подписью. Plot.Dimensions.ExtensionLineWeight задает толщину выносных линий, Plot.Dimensions.ArrowType и Plot.Dimensions.ArrowSize - вид и размер стрелок.</t>
  </si>
  <si>
    <t>Color задает цвет текста и основной линии; Plot.Dimensions.ExtensionLineColor - цвет выносных линий. Формат RGB: три целых компонента 0...255.</t>
  </si>
  <si>
    <t>Включенные подписи требуют корректных применимых настроек: TextHeight и LineWeight больше нуля, Offset и TextGap неотрицательны. Сообщение об ошибке указывает ячейку Config, которую нужно исправить.</t>
  </si>
  <si>
    <t>Yes включает подробную диагностику выполнения расчета.</t>
  </si>
  <si>
    <t>Подробная диагностика обновляется при каждом запуске.</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</si>
  <si>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</si>
  <si>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Объем диагностической информации увеличивается при большом числе сочетаний или долгом поиске решения.</t>
  </si>
  <si>
    <t>No отключает подробную диагностику. Расчетная логика и результаты при этом не меняются.</t>
  </si>
  <si>
    <t>Выберите Yes или No. Если строка настройки потеряна, значение пустое, не распознано или формула содержит ошибку, запуск возвращает ошибку Config с местом и способом исправления; отсутствие отчета молча не подставляется.</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</si>
  <si>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</si>
  <si>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отключает информационные окна успешного завершения действий.</t>
  </si>
  <si>
    <t>Ошибки, предупреждения и сообщения о невыполненном действии выводятся независимо от этой настройки.</t>
  </si>
  <si>
    <t>Выберите Yes или No. Кнопки проверяют эту настройку до расчета, очистки, перерисовки, импорта или изменения чертежа. Потерянная строка, пустое или ошибочное значение не включает окна по умолчанию: показывается причина и текущее место ошибки в Config.</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</si>
  <si>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</si>
  <si>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</si>
  <si>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</si>
  <si>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</si>
  <si>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</si>
  <si>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</si>
  <si>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</si>
  <si>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В разделе [Общие] на Config задайте неотрицательный числовой коэффициент α. Наклон ненулевых плато физических диаграмм бетона и арматуры равен Et = α·E. При α = 0 плато горизонтальное; при α &gt; 0 напряжение на плато изменяется с деформацией.</t>
  </si>
  <si>
    <t>По умолчанию α = 0,001: наклон плато равен 0,001·E, то есть 0,1% от модуля соответствующей ветви. E — Eb/Ebt для сжатого/растянутого бетона и Esc/Es для сжатой/растянутой арматуры. Например, при E = 200000 МПа наклон равен 200 МПа. Это численная настройка программы для улучшения сходимости, а не нормативный коэффициент.</t>
  </si>
  <si>
    <t>Напряжение в начале плато сохраняется; далее его изменение равно α·E·Δε, где Δε — приращение деформации от начала плато. Напряжения и касательная жесткость определяются по одной диаграмме. Увеличение коэффициента сильнее меняет напряжения, несущую способность, образование и раскрытие трещин; улучшение сходимости не гарантируется для любого сочетания.</t>
  </si>
  <si>
    <t>Предельные деформации не изменяются. Выключенный растянутый бетон остается выключенным. Настройка независима от General.DiagramExtension, которое продолжает диаграммы за физическими пределами.</t>
  </si>
  <si>
    <t>Контрольные точки и графики материалов на Config учитывают текущее значение коэффициента. Results сохраняет фактически использованные диаграммы последнего расчета, включая наклон и разрешенное продолжение. После изменения коэффициента выполните расчет заново. Пустая ячейка, отрицательное значение и текст вместо числа недопустимы.</t>
  </si>
  <si>
    <t>Yes линейно продолжает активные ветви за физическими пределами с наклоном 0,01*E без конечной границы деформаций. No использует обычные диаграммы. Выбор обязателен.</t>
  </si>
  <si>
    <t>Физические сопротивления и предельные деформации от этого не растут. Равновесие только в продолженной части не является допустимым состоянием; оно может помочь подтвердить BaseFail - отказ постоянной части выбранного пути - вместо численной неудачи NumFail.</t>
  </si>
  <si>
    <t>Выключенный растянутый бетон остается выключенным. Для найденного состояния ExtUsed = Yes показывает фактическое использование продолженной части. Промежуточная итерация вне предела с возвратом в физический диапазон сама по себе не делает результат отказавшим.</t>
  </si>
  <si>
    <t>Настройка действует при расчёте прочности, несущей способности и трещин; формулы устойчивости не меняются. Физическое равновесие при Yes/No должно совпадать в пределах точности. В Results выводится участок диаграммы, охватывающий деформации всех найденных НДС с этой моделью. Границы вывода не ограничивают расчёт.</t>
  </si>
  <si>
    <t>Значение обязательно и неотрицательно: 0 отключает инженерное зануление, положительное число задает порог. Отрицательное число, пустая ячейка, TODO, ошибка формулы и потерянная строка дают InputErr с текущим адресом или разделом для восстановления; вместо них не применяется default.</t>
  </si>
  <si>
    <t>Инженерный порог обнуления малых моментов после переноса усилий, поворота осей и учета устойчивости. Исключает влияние численных остатков на выбор расчетной ветви.</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</si>
  <si>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</si>
  <si>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</si>
  <si>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</si>
  <si>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</si>
  <si>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Порог не является допуском равновесия. Завышенное значение исключает из расчета реальные малые моменты и эксцентриситеты; при их проверке порог следует уменьшить или отключить.</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</si>
  <si>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</si>
  <si>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Generated - параметрическое построение бетонной сетки, арматуры и аннотаций для Circle, PointedSection, HollowRectangle и Rectangles.</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</si>
  <si>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</si>
  <si>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</si>
  <si>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Доступны Circle, PointedSection, HollowRectangle и Rectangles. На листе «Сечения» каждому типу соответствует своя таблица с геометрией и армированием. При смене выбранного типа данные остальных сечений сохраняются. Оранжевым выделены доступные поля ввода, включая необязательные.</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</si>
  <si>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</si>
  <si>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Не используется при Geometry.Source = AutoCAD: форму задают импортированные элементы либо точные наружные контуры и отверстия.</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</si>
  <si>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</si>
  <si>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</si>
  <si>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При Generated и генерации бетона по контурам AutoCAD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</si>
  <si>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</si>
  <si>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</si>
  <si>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</si>
  <si>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</si>
  <si>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</si>
  <si>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При Generated и генерации бетона по контурам AutoCAD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</si>
  <si>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</si>
  <si>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Если шаг не делит габарит целиком, последние базовые ячейки могут пересекать границу, даже когда их центр уже за габаритом. При разбиении учитываются все центры подъячеек, попавшие в бетон; положение центра базовой ячейки само по себе не исключает ее внутреннюю часть.</t>
  </si>
  <si>
    <t>Учитываются все заданные отверстия и заходы наружного контура внутрь ячейки. При значении больше 1 такие ячейки уточняются подъячейками, даже если четыре угла находятся в бетоне: небольшой проем или узкий вырез могут проходить между ними.</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</si>
  <si>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</si>
  <si>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Увеличение числа подъячеек уточняет криволинейные границы и уступы, увеличивая время построения. Достаточность дискретизации проверяется по сходимости геометрических характеристик.</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</si>
  <si>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</si>
  <si>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</si>
  <si>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Оба смещения обязательны: допускаются конечные положительные, отрицательные и нулевые числа в INPUT-единице длины. Пустота, TODO, ошибка формулы и утраченная строка не означают нулевой эксцентриситет; сообщение указывает действующее поле Config и что нужно исправить.</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</si>
  <si>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</si>
  <si>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Смещения учитываются при переносе усилий к расчетной точке. Изменение Load.ReferenceOffsetX/Y изменяет моменты от эксцентриситета N.</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</si>
  <si>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</si>
  <si>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</si>
  <si>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</si>
  <si>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Newton уточняет равновесие по текущей касательной жесткости сечения. Обычно это основной рабочий вариант.</t>
  </si>
  <si>
    <t>Secant использует приближенную зависимость изменения усилий от деформаций и при застое начинает приближение заново. Он полезен для контрольной проверки, но может работать дольше.</t>
  </si>
  <si>
    <t>Искомые параметры плоскости деформаций: ε_0, κ_x и κ_y.</t>
  </si>
  <si>
    <t>Выбор влияет на прямое НДС и пробные состояния поиска LoadMultiplier. UltimateStrain решает отдельную предельную задачу. Пустой или неизвестный метод дает InputErr, а не скрытое переключение.</t>
  </si>
  <si>
    <t>Максимальное число итераций на ступени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</si>
  <si>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</si>
  <si>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Значение новой книги - 80. Длина шага подбирается автоматически по уменьшению невязки; увеличение бюджета итераций не меняет допуски равновесия.</t>
  </si>
  <si>
    <t>Увеличение может помочь тяжелой нелинейной задаче, но увеличивает время и не исправляет ошибочные исходные данные.</t>
  </si>
  <si>
    <t>Число ступеней приложения нагрузки в прямом расчете НДС.</t>
  </si>
  <si>
    <t>Равновесие определяется последовательно от частичной до полной нагрузки N + Mx + My.</t>
  </si>
  <si>
    <t>Больше ступеней обычно устойчивее для нелинейных диаграмм, но каждая ступень требует своих итераций.</t>
  </si>
  <si>
    <t>Задайте положительный допуск по силе N в INPUT Force; единица выбирается на Config в Units.Force.Input.</t>
  </si>
  <si>
    <t>Условие сходимости: |N_int - N| ≤ Solver.ToleranceN, где N_int - внутренняя сила сечения.</t>
  </si>
  <si>
    <t>Около 1 Н соответствует 0,001 кН или 0,0001 tf. Меньший допуск строже, но может увеличить число итераций или дать NumFail - численную неудачу.</t>
  </si>
  <si>
    <t>Задайте положительный допуск по моменту Mx в INPUT Moment; единица выбирается на Config в Units.Moment.Input.</t>
  </si>
  <si>
    <t>Условие сходимости: |Mx_int - Mx| ≤ Solver.ToleranceMx, где Mx_int - внутренний момент сечения по X.</t>
  </si>
  <si>
    <t>Около 1000 Н·мм соответствует 0,001 кН·м или 0,0001 tf·m. Меньший допуск строже, но может увеличить число итераций или дать NumFail.</t>
  </si>
  <si>
    <t>Задайте положительный допуск по моменту My в INPUT Moment; единица выбирается на Config в Units.Moment.Input.</t>
  </si>
  <si>
    <t>Условие сходимости: |My_int - My| ≤ Solver.ToleranceMy, где My_int - внутренний момент сечения по Y.</t>
  </si>
  <si>
    <t>Смысл и пересчет такие же, как у Config Solver.ToleranceMx. Меньший допуск строже, но может увеличить число итераций или дать NumFail.</t>
  </si>
  <si>
    <t>Максимальное число перестроений приближенной матрицы чувствительности Secant.</t>
  </si>
  <si>
    <t>Перестроение выполняется при застое, когда текущая матрица не обеспечивает уменьшение невязки.</t>
  </si>
  <si>
    <t>Настройка используется только при Solver.Method = Secant.</t>
  </si>
  <si>
    <t>Выберите способ поиска предельной точки для LoadPath из таблицы сочетаний: Auto, UltimateStrain или LoadMultiplier. λ - множитель выбранных нагрузок; исходное сочетание соответствует λ = 1.</t>
  </si>
  <si>
    <t>UltimateStrain одновременно ищет равновесие и достижение предельной деформации. LoadMultiplier подбирает λ пробными расчетами равновесия. Auto сначала пробует UltimateStrain, а при численной неудаче повторяет тот же путь через LoadMultiplier.</t>
  </si>
  <si>
    <t>Для λ*N, а также λ*NMxy без пользовательских моментов сразу применяется LoadMultiplier: чистая силовая задача может быть вырожденной на горизонтальном плато диаграммы. Это не замена LoadPath.</t>
  </si>
  <si>
    <t>CapacitySolutionMethod в Results показывает фактически использованный метод. Подробное построение путей описано в разделах сочетаний и несущей способности.</t>
  </si>
  <si>
    <t>Оба метода используют одинаковые материалы и физические пределы. Несходимость - NumFail, а не доказательство разрушения. Пустой или неизвестный выбор требует исправления Config.</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</si>
  <si>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</si>
  <si>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Допустимо целое число больше нуля. Ноль, отрицательное значение, дробь, явно пустая ячейка или ошибка формулы дают InputErr с ключом и текущим адресом Config до запуска НДС.</t>
  </si>
  <si>
    <t>Для UltimateStrain эта же настройка ограничивает число итераций прямого поиска предельной плоскости деформаций.</t>
  </si>
  <si>
    <t>Один шаг Newton может включать несколько оценок плоскости: исходную невязку, колонки численного Якобиана и подбор демпфирования. Число строк оценок в диагностике поэтому не обязано совпадать с лимитом итераций.</t>
  </si>
  <si>
    <t>Недостаточный лимит может дать NumFail для физически допустимой нагрузки. Завышенный лимит увеличивает время неуспешного поиска.</t>
  </si>
  <si>
    <t>Лимит следует увеличивать при остановке по числу итераций после проверки исходных данных и диаграмм. Увеличение не исправляет ошибки единиц, материалов или геометрии.</t>
  </si>
  <si>
    <t>Capacity.SolverMaxIterations - это защитный численный параметр программы. Он не является расчетным коэффициентом СП.</t>
  </si>
  <si>
    <t>Задайте положительный безразмерный допуск для попадания в предельную деформацию при UltimateStrain. Он не является самим физическим пределом.</t>
  </si>
  <si>
    <t>Физический предел берется из диаграммы выбранной модели материала. ε_ult означает его модуль; ult - предельный. Допуск отношения текущей деформации к пределу равен max(10⁻⁶; Capacity.ToleranceStrain / max(|ε_ult|; 10⁻⁹)).</t>
  </si>
  <si>
    <t>Финальная точка также должна удовлетворять равновесию и физическим пределам. Численный допуск не разрешает превышение диаграммы и не обязан менять уже более точно найденный результат.</t>
  </si>
  <si>
    <t>Для LoadMultiplier точность множителя задает Config Capacity.ToleranceLambda. Допустимое значение Capacity.ToleranceStrain все равно обязательно.</t>
  </si>
  <si>
    <t>Меньший допуск может повысить точность, но увеличить число итераций. Он безразмерен и не меняется вместе с единицами.</t>
  </si>
  <si>
    <t>Это защитная верхняя граница расширения скобки в методе LoadMultiplier.</t>
  </si>
  <si>
    <t>Допустимо число больше нуля. Ноль, отрицательное значение, явно пустая ячейка или ошибка формулы дают InputErr с актуальным адресом Config до запуска НДС. Если InitialLambda больше MaxLambda, первая положительная проба ограничивается MaxLambda, а не выходит за него.</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</si>
  <si>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</si>
  <si>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</si>
  <si>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</si>
  <si>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Настройка выбирает численный поиск λ - множителя нагрузок - только для фактически используемого LoadMultiplier.</t>
  </si>
  <si>
    <t>Bisection делит надежный интервал поиска пополам; Brent сохраняет интервал и пробует более быстрые шаги по промежуточным точкам; Secant прогнозирует следующую точку по двум предыдущим и чувствительнее к неровной зависимости.</t>
  </si>
  <si>
    <t>В успешном прямом UltimateStrain эта настройка не участвует, но допустимый выбор Bisection, Brent или Secant обязателен. Ошибка не заменяется другим методом.</t>
  </si>
  <si>
    <t>Это способы численного поиска программы, а не отдельные нормативные коэффициенты. Условия перехода к LoadMultiplier описаны у Config Capacity.SolutionStrategy.</t>
  </si>
  <si>
    <t>Это начальная величина λ для метода LoadMultiplier на выбранной траектории LoadPath.</t>
  </si>
  <si>
    <t>Допустимо число больше нуля. Пустая ячейка, TODO, ошибка формулы, текст, ноль или отрицательное значение дают InputErr до запуска НДС. Сообщение указывает ключ, текущую ячейку Config и требуемое исправление; после переноса именованной таблицы адрес обновляется при новом чтении.</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</si>
  <si>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</si>
  <si>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</si>
  <si>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</si>
  <si>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Это точность одномерного поиска предельного множителя λ в LoadMultiplier.</t>
  </si>
  <si>
    <t>Допустимо число больше нуля. Явно пустая или неверная ячейка, ноль и отрицательное значение дают InputErr с актуальным адресом Config до запуска НДС. Допустимость значения проверяется и тогда, когда выбран UltimateStrain, хотя само значение не участвует в его успешном прямом поиске.</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</si>
  <si>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</si>
  <si>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</si>
  <si>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</si>
  <si>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Это число дополнительных попыток для одной и той же точки λ, если внутренний расчет НДС не сошелся.</t>
  </si>
  <si>
    <t>Допустимо целое число не меньше нуля. Ноль корректен и отключает дополнительные повторы; дробь, отрицательное значение, пустая ячейка, TODO и ошибка формулы дают InputErr с актуальным местом исправления до запуска НДС.</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</si>
  <si>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</si>
  <si>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</si>
  <si>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Пара BaseLoadSteps/MaxRetries проверяется до расчета: число ступеней каждой разрешенной попытки должно быть не больше 2147483646. Например при BaseLoadSteps = 1 допускается не более 30 повторов, при 3 - не более 29. Это техническая граница счетчика Long, а не ограничение нагрузок по СП; чрезмерные значения дают InputErr с указанием ячейки и просьбой уменьшить настройку.</t>
  </si>
  <si>
    <t>Повтор использует больше ступеней нагрузки. Длина каждого шага подбирается автоматически без изменения заданной физической нагрузки.</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</si>
  <si>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</si>
  <si>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</si>
  <si>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Значение по умолчанию - 0. Один повтор ограничивает дополнительные затраты одной попыткой с уменьшенным шагом; 2...3 повтора увеличивают затраты при несходимости. Параметр не зависит от единиц измерения.</t>
  </si>
  <si>
    <t>Это базовое число ступеней приложения нагрузки для каждой λ-точки в LoadMultiplier.</t>
  </si>
  <si>
    <t>Допустимо целое число больше нуля. Ноль, отрицательное значение, дробь, явно пустая ячейка или ошибка формулы дают InputErr до запуска НДС; комментарий называет текущую ячейку Config и действие пользователя.</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</si>
  <si>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</si>
  <si>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Базовое число и все его разрешенные удвоения должны помещаться в расчетный счетчик: BaseLoadSteps·2^{MaxRetries} ≤ 2147483646. При нарушении измените указанный параметр до запуска НДС. Даже допустимое, но очень большое число ступеней может сделать расчет непрактично долгим; эта граница проверяет представимость, а не рекомендуемую производительность.</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</si>
  <si>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</si>
  <si>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</si>
  <si>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</si>
  <si>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Значение по умолчанию - 1. Дополнительные ступени только после численной неудачи задаются через Capacity.MaxRetries.</t>
  </si>
  <si>
    <t>Значения 2...4 повышают дробность приложения нагрузки и затраты каждой λ-точки. Дальнейшее увеличение оправдано только при подтвержденном влиянии числа ступеней на сходимость.</t>
  </si>
  <si>
    <t>Допустимы SP63 и SP35. Все обязательные настройки устойчивости должны присутствовать и содержать корректные значения: пустая ячейка, TODO, ошибка формулы или неизвестный вариант дают InputErr до расчетов. Сообщение содержит ключ, текущую ячейку Config и действие пользователя; при переносе именованной таблицы адрес обновляется после чтения.</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</si>
  <si>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</si>
  <si>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</si>
  <si>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</si>
  <si>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</si>
  <si>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Это геометрическая длина элемента L до умножения на μ1/μ2.</t>
  </si>
  <si>
    <t>Введите положительное число в текущей INPUT-единице длины. Ноль и отрицательная длина являются ошибкой ввода, а не основанием взять 8000 по умолчанию.</t>
  </si>
  <si>
    <t>Для критической силы и гибкости программа считает расчетные длины l_0,1 = μ1·L и l_0,2 = μ2·L.</t>
  </si>
  <si>
    <t>Даже положительные L и μ должны давать представимую расчетную длину и представимый положительный квадрат l₀². Если произведение или квадрат переполняет числовой диапазон либо квадрат слишком мал и округляется до нуля, до расчета выводится InputErr с адресами длины и соответствующего коэффициента. Это техническое ограничение арифметики, а не нормативный предел: при слишком большом значении уменьшите L или μ, при слишком малом увеличьте; проверьте INPUT-единицу длины.</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</si>
  <si>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</si>
  <si>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</si>
  <si>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Требуется положительный безразмерный коэффициент в каждой плоскости. Ноль и отрицательное значение дают InputErr с текущим адресом поля; значение 2 - default новой книги, а не подстановка при ошибке.</t>
  </si>
  <si>
    <t>Коэффициент задает расчетную длину в соответствующей главной плоскости приведенного сечения.</t>
  </si>
  <si>
    <t>Переполнение произведения μ·L является ошибкой ввода: программа указывает обе участвующие ячейки и не подставляет коэффициент по умолчанию. Представимые значения не ограничиваются новым произвольным нормативным порогом.</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</si>
  <si>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</si>
  <si>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</si>
  <si>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</si>
  <si>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</si>
  <si>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Допустимы только Determinate и Indeterminate, без учета регистра. Неизвестный вариант не трактуется как определимая схема и дает InputErr с указанием места исправления.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</si>
  <si>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</si>
  <si>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</si>
  <si>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</si>
  <si>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</si>
  <si>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Допустимы строго 1 и -1. Ноль, другое число, пустое значение и ошибка формулы дают InputErr; это направление, а не масштаб эксцентриситета.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</si>
  <si>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</si>
  <si>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</si>
  <si>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</si>
  <si>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</si>
  <si>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</si>
  <si>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Допустимы AutoWithL, AutoWithμL (также запись AutoWithMuL) и User. Неизвестный вариант не заменяется автоматическим режимом. Ввод проверяется и при растягивающем сочетании, для которого сама устойчивость неприменима.</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</si>
  <si>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</si>
  <si>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</si>
  <si>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</si>
  <si>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</si>
  <si>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Используется только при Stability.AccidentalEccentricityMode = User.</t>
  </si>
  <si>
    <t>В режиме User требуется положительный модуль в обеих плоскостях. Отрицательное значение не преобразуется в положительное скрытно. В автоматических режимах это поле не участвует в формуле, допустимо также число 0, но оно должно оставаться корректным обязательным числом.</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</si>
  <si>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</si>
  <si>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</si>
  <si>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</si>
  <si>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</si>
  <si>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</si>
  <si>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Допустимы OnlyMomentPlane и BothPlanes. Неизвестный вариант, пустая ячейка или ошибка формулы дают InputErr с актуальным адресом Config.</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</si>
  <si>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</si>
  <si>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</si>
  <si>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</si>
  <si>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Допустимы Auto и PhiL2. Неизвестный режим не заменяется значением по умолчанию, даже если текущая табличная ветвь не использует эту настройку.</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</si>
  <si>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</si>
  <si>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</si>
  <si>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</si>
  <si>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</si>
  <si>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</si>
  <si>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</si>
  <si>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</si>
  <si>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Коэффициент k_s учитывает вклад арматуры в условную жесткость D = k_b·E_b·I_b + k_s·E_s·I_s по СП 63.</t>
  </si>
  <si>
    <t>Задайте положительное число. Некорректное значение дает InputErr с адресом Config, в том числе при неактивной ветви СП 63.</t>
  </si>
  <si>
    <t>Нижняя граница δ_e = e_0/h в формуле k_b по СП 63. Принятая нормативная граница - 0.15.</t>
  </si>
  <si>
    <t>Задайте неотрицательное число; ноль отключает эту программную границу. Если верхняя граница DeltaEMax также включена, нижняя не должна превышать верхнюю. Некорректный диапазон дает InputErr с адресом Config, в том числе при неактивной ветви СП 63.</t>
  </si>
  <si>
    <t>Верхняя граница δ_e = e_0/h в формуле k_b по СП 63. Принятая нормативная граница - 1.5.</t>
  </si>
  <si>
    <t>Задайте неотрицательное число; ноль отключает эту программную границу. Если нижняя граница DeltaEMin также включена, верхняя не должна быть меньше нижней. Некорректный диапазон дает InputErr с адресом Config, в том числе при неактивной ветви СП 63.</t>
  </si>
  <si>
    <t>Пользовательский коэффициент φ_p для устойчивости по СП 35. Для ненапрягаемой арматуры в текущей постановке обычно используется 1.</t>
  </si>
  <si>
    <t>Задайте положительное число. Некорректный ввод дает InputErr до расчетов, в том числе при неактивной ветви СП 35; допустимость числа не означает нормативного подтверждения произвольного коэффициента.</t>
  </si>
  <si>
    <t>Предел отношения N/N_cr для ветви η СП 35. В Results условие выводится как коэффициент запаса NOverNcrLimit·N_cr/N: значение больше 1 означает, что оно выполняется.</t>
  </si>
  <si>
    <t>Задайте положительное число. Некорректный ввод дает InputErr с адресом Config, в том числе при неактивной ветви СП 35.</t>
  </si>
  <si>
    <t>Выберите SP35 или SP63 для ширины нормальных трещин. Общий расчет включается настройкой профиля Calculation.Crack.Width на Config.</t>
  </si>
  <si>
    <t>Методика устойчивости выбирается независимо настройкой Config Stability.Code. Продольные трещины проверяются по текущему сжатому бетону при любой методике ширины.</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</si>
  <si>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</si>
  <si>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</si>
  <si>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</si>
  <si>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</si>
  <si>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</si>
  <si>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</si>
  <si>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Выберите способ поиска точки образования нормальной трещины. Физический путь задается отдельно столбцом LoadPath в таблице сочетаний на Config.</t>
  </si>
  <si>
    <t>UltimateStrain напрямую ищет равновесие на первом деформационном пределе. LoadMultiplier подбирает множитель нагрузки λ пробными расчетами и уточняет найденную предельную плоскость. λ = 1 соответствует исходному сочетанию.</t>
  </si>
  <si>
    <t>Проверяются образование трещины, сжатие бетона, растяжение и сжатие арматуры. Если другой предел достигнут раньше трещины, он не выдается за точку трещинообразования. NotCracked требует подтвержденного допустимого НДС при исходной нагрузке.</t>
  </si>
  <si>
    <t>Auto сначала пробует UltimateStrain, при численной неудаче повторяет тот же путь через LoadMultiplier. На пути λ*N такой резерв используется и при явно выбранном UltimateStrain: постоянные моменты и эксцентриситет не меняются. Отрицательный λ сам по себе не означает отсутствие трещины. Неудача поиска точки образования не блокирует ширину при пригодном текущем НДС.</t>
  </si>
  <si>
    <t>Введите положительное число без единиц. Оно ограничивает разность верхней и нижней пробных λ при поиске точки образования трещины методом LoadMultiplier. λ = 1 соответствует исходному сочетанию.</t>
  </si>
  <si>
    <t>Больший допуск может уменьшить число проб, но дает менее точное начальное приближение предельной нагрузки. Найденная плоскость по-прежнему проверяется по равновесию и физическим пределам материалов. Если точка не подтверждена, программа дополнительно сужает тот же интервал, не обнуляя бюджет итераций.</t>
  </si>
  <si>
    <t>Настройка применяется также при переходе Auto к LoadMultiplier. Прямой поиск UltimateStrain и отдельный допуск несущей способности Capacity.ToleranceLambda она не изменяет.</t>
  </si>
  <si>
    <t>Площадь бетона A_bt для СП 63: FullTension - вся растянутая часть; Effective - ограниченная полоса у растянутой поверхности.</t>
  </si>
  <si>
    <t>Для Effective: h_bt = min(max(x_t; 2a_s); 0,5h), где x_t - глубина растянутой зоны до НЛ; a_s - отступ крайнего выбранного стержня от бетонной границы; h - габарит по нормали к НЛ.</t>
  </si>
  <si>
    <t>При x_t &lt; 2a_s полоса может зайти за нейтральную линию, но сжатые стержни не добавляются в расчет ширины. Смысл отступа задается отдельно на Config в SLS.Crack.CoverDistanceMode.</t>
  </si>
  <si>
    <t>Площадь определяется пересечением полосы с бетонной областью за вычетом учитываемых отверстий, в том числе с частичным пересечением элементов. Центр бетонного элемента не является правилом включения всей его площади. Выбор точного контура или сетки описан в конце раздела подготовки AutoCAD.</t>
  </si>
  <si>
    <t>Формула расстояния между трещинами и ограничения приведены в методике СП 63. Для SLS.Crack.Code = SP35 эта настройка не применяется.</t>
  </si>
  <si>
    <t>Способ определения a_s от оси крайнего растянутого стержня до бетонной границы по нормали к НЛ. Применяется только в СП 63.</t>
  </si>
  <si>
    <t>NearestContour берет ближайший выход из бетона в сторону растянутой поверхности. GlobalExtreme берет дальнюю опорную линию всего сечения в том же направлении; для невыпуклой формы расстояние может быть больше.</t>
  </si>
  <si>
    <t>Это расстояние участвует в эффективной полосе Config SLS.Crack.TensionZoneMode = Effective. Оно не меняет НДС, прочность или устойчивость. При центральном растяжении без нейтральной линии настройка не участвует.</t>
  </si>
  <si>
    <t>Коэффициент длительности нагрузки φ_1 в формуле ширины СП 63. Для продолжительного раскрытия - 1,4 по п. 8.2.6.</t>
  </si>
  <si>
    <t>Введите применимое положительное значение на Config. Программа рассчитывает продолжительное раскрытие; отдельная процедура непродолжительного раскрытия по нескольким состояниям не реализована. Для СП 35 эта настройка не используется.</t>
  </si>
  <si>
    <t>Коэффициент профиля арматуры φ_2 в формуле ширины СП 63.</t>
  </si>
  <si>
    <t>Периодическому профилю соответствует 0,5, гладкому - 0,8 по СП 63, п. 8.2.6. Введите применимое значение на Config; при SLS.Crack.Code = SP35 эта настройка не используется.</t>
  </si>
  <si>
    <t>Режим определения коэффициента характера работы элемента φ_3 в формуле ширины СП 63.</t>
  </si>
  <si>
    <t>Auto принимает 1,2 при растягивающей продольной силе, 1,0 в остальных реализованных случаях. User использует число Config SLS.Crack.Phi3.</t>
  </si>
  <si>
    <t>Настройка не меняет НДС или бетонную площадь. Для SLS.Crack.Code = SP35 она не используется.</t>
  </si>
  <si>
    <t>Коэффициент φ_3 применяется при SLS.Crack.Phi3Mode = User и должен быть положительным.</t>
  </si>
  <si>
    <t>В режиме Auto число не подставляется в формулу, но для СП 63 ячейка все равно должна содержать корректный положительный коэффициент. Для SLS.Crack.Code = SP35 настройка не используется.</t>
  </si>
  <si>
    <t>Режим определения ψ_s - коэффициента неравномерности деформаций арматуры между трещинами в формуле СП 63. При SLS.Crack.Code = SP35 не используется.</t>
  </si>
  <si>
    <t>User при пригодной точке образования берет число из Config SLS.Crack.PsiS. Auto сначала считает ширину с 1 и уточняет коэффициент только при превышении допуска Config SLS.Crack.Allowable. AlwaysCalc выполняет уточнение всегда, когда оно возможно.</t>
  </si>
  <si>
    <t>Уточнение сравнивает средние по площади напряжения одного и того же набора стержней при текущей нагрузке и сразу после образования трещины. Формула и обозначения приведены в разделе СП 63.</t>
  </si>
  <si>
    <t>При непригодной точке трещинообразования либо отсутствии растяжения выбранной арматуры в ней ширина по допустимому текущему НДС определяется с ψ_s = 1 во всех режимах. Предупреждение в ResultComment выводится только при фактическом использовании коэффициента.</t>
  </si>
  <si>
    <t>Подтвержденный NotCracked означает отсутствие нормальной трещины: ширина не считается, имеет N/A, пользовательское PsiS не меняется и предупреждения о назначении 1 нет. Продольные трещины при пригодном текущем НДС проверяются независимо.</t>
  </si>
  <si>
    <t>Способ учета сжатых стержней при определении среднего по площади напряжения σ_s,crc сразу после трещинообразования по СП 63.</t>
  </si>
  <si>
    <t>AllSelected учитывает напряжения со знаком. TensionOnly принимает сжимающие напряжения за 0, но сохраняет площади этих стержней в знаменателе среднего.</t>
  </si>
  <si>
    <t>Набор стержней выбирается по текущему НДС и не пересобирается для порогового состояния. Настройка влияет только на уточнение коэффициента Config SLS.Crack.PsiMode, а не на текущие напряжения, площадь или диаметр арматуры.</t>
  </si>
  <si>
    <t>Пользовательский коэффициент неравномерности деформаций ψ_s применяется при SLS.Crack.PsiMode = User и пригодных данных трещинообразования.</t>
  </si>
  <si>
    <t>Для СП 63 положительное число обязательно и в режимах Auto/AlwaysCalc, хотя тогда оно не задает итоговый коэффициент. Для SLS.Crack.Code = SP35 эта настройка не используется.</t>
  </si>
  <si>
    <t>Правила уточнения и принятия 1 при недоступных пороговых данных описаны у Config SLS.Crack.PsiMode. При подтвержденном NotCracked число не меняется: формула ширины не вызывается.</t>
  </si>
  <si>
    <t>Задайте наибольшее расстояние между поверхностями растянутых стержней, при котором они объединяются в группу. Число неотрицательное, в INPUT Length; в новой книге 10 мм.</t>
  </si>
  <si>
    <t>0 объединяет касающиеся стержни. Положительный допуск разрешает небольшой зазор и является допущением программы, не требованием СП. Группа неделима: в площадь взаимодействия она входит целиком по своему центру.</t>
  </si>
  <si>
    <t>Допустимый разнос центров групп одного ряда по нормали к НЛ. Задается в INPUT Length; значение по умолчанию 50 мм.</t>
  </si>
  <si>
    <t>Ряд 1 находится у растянутой поверхности бетона, следующие номера растут к НЛ. Этот допуск только распределяет группы по рядам: боковые границы площади взаимодействия и выбор соседей он не меняет.</t>
  </si>
  <si>
    <t>Порог сравнивается отдельно для ближайшей растянутой группы арматурных стержней слева и справа от рассматриваемой группы вдоль нейтральной линии (НЛ). L - полное расстояние между центрами групп, t - расстояние между их проекциями на НЛ.</t>
  </si>
  <si>
    <t>Допустимый диапазон 0...1; значение по умолчанию 0,2. При t/L ниже порога боковой отступ равен r; при равенстве или превышении - min(r; t/2).</t>
  </si>
  <si>
    <t>Выберите диаметр d для расстояния r, которым ограничивается площадь взаимодействия: Max - наибольший, Min - наименьший, Average - среднее арифметическое диаметров отдельных стержней.</t>
  </si>
  <si>
    <t>Для боковых границ учитываются стержни рассматриваемой группы, для границы в сторону нейтральной линии - стержни опорного ряда. В формуле радиуса армирования R_r всегда складываются реальные диаметры, независимо от этого выбора. R_r - отношение площади бетона к вкладу арматуры.</t>
  </si>
  <si>
    <t>Режим 3d, 5d или 6d задает отступ r для боковых границ площади взаимодействия и границы к НЛ. Значение новой книги - 6d.</t>
  </si>
  <si>
    <t>СП 35, п. 7.110: 6d - общий случай; 3d - непрямоугольное сечение с равномерной арматурой по контуру; 5d - пучки и канаты. Последние не поддерживаются этой версией; выбор режима требует проверки нормативной применимости.</t>
  </si>
  <si>
    <t>Выберите Periodic для периодического профиля или Smooth для гладкой арматуры. Этот выбор задает зависимость коэффициента ψ от радиуса армирования R_r в формуле ширины.</t>
  </si>
  <si>
    <t>ψ - размерный коэффициент раскрытия, R_r - отношение площади взаимодействия к вкладу арматуры. По СП 35 п. 7.109 арматура в стенках также относится к первой зависимости: для этого случая выбирайте Periodic.</t>
  </si>
  <si>
    <t>Единый слой расчетных бетонных элементов для импорта и экспорта. Каждый Region - объект «Область» - на этом слое становится одним элементом сетки. Полилинии, блоки и текст не становятся расчетными элементами.</t>
  </si>
  <si>
    <t>Если на слое нет ни одного объекта, бетонная сетка автоматически генерируется по точному наружному контуру и всем заданным отверстиям с настройками Mesh. Если нет и наружного контура, импорт отклоняется. Непригодные объекты или Region, отсеянные MinArea, не считаются пустым слоем и не запускают генерацию.</t>
  </si>
  <si>
    <t>Имя обязательно и должно отличаться от Config AutoCAD.Common.RebarLayer. Точные границы задаются отдельно на Config через AutoCAD.Common.SectionContourLayer и AutoCAD.Common.OpeningContourLayer.</t>
  </si>
  <si>
    <t>Координаты и размеры Region читаются как мм, площадь как мм2, инерции как мм4 независимо от INPUT/OUTPUT и единиц чертежа. Config AutoCAD.Import.MinArea - только пользовательский порог в INPUT Area; он не масштабирует чертеж.</t>
  </si>
  <si>
    <t>В расчете НДС используются фактические площадь и инерции Region. На схеме произвольная форма представляется прямоугольником той же площади, отношения главных инерций и направления главных осей. Метки представления: Rectangle - исходный прямоугольник; Equivalent rectangle - эквивалентный прямоугольник; Equivalent square - равноплощадный квадрат.</t>
  </si>
  <si>
    <t>У квадрата направление берется по пригодной прямой грани. У круга и других элементов без определимого направления - по среднему направлению остальных ориентированных бетонных элементов. Если такого направления нет, угол 0. Поэтому углы около +89° и -89° дают вертикаль, а не горизонталь.</t>
  </si>
  <si>
    <t>Сохраненные ширина, высота и поворот нужны для схемы и границ сетки; они не заменяют реальные инерции в расчете. Цвет при экспорте определяется физическим сжатием или растяжением из сохраненного Results.</t>
  </si>
  <si>
    <t>Единый слой арматуры для импорта и экспорта. Каждый Region - объект «Область» - на этом слое становится одним стержнем; эквивалентный круглый диаметр определяется по его площади.</t>
  </si>
  <si>
    <t>Имя обязательно и должно отличаться от Config AutoCAD.Common.ConcreteLayer. Материал выбирается при расчете по профилю на Config, а не по имени слоя.</t>
  </si>
  <si>
    <t>Цвет экспортируемого стержня показывает его физическое сжатие или растяжение из Results. Разные материалы и профили арматуры в одном сечении эта версия не поддерживает.</t>
  </si>
  <si>
    <t>Единый слой точной наружной границы для импорта и экспорта. На нем допустимы замкнутая 2D-полилиния, окружность или Region - объект «Область». Region с вырезанными отверстиями передает также все эти отверстия; взрывать его не нужно.</t>
  </si>
  <si>
    <t>Слой может отсутствовать или быть пустым: импорт бетонных элементов продолжается. Если точный наружный контур задан без отверстий, внутри него считается сплошной бетон. При необходимости задайте отверстия тоже.</t>
  </si>
  <si>
    <t>Порядок подготовки, глобальная система координат, замыкание полилиний и четыре случая выбора границ описаны в первом разделе справки «Подготовка геометрии в AutoCAD и импорт». Контур не заменяет сетку для НДС.</t>
  </si>
  <si>
    <t>Единый слой отдельно заданных отверстий для импорта и экспорта. Можно разместить несколько замкнутых 2D-полилиний, окружностей или Region - объектов «Область». Отверстия, уже вырезанные в наружном Region, здесь не дублируйте.</t>
  </si>
  <si>
    <t>Отверстия можно задать и без наружного контура: наружная граница берется по сетке, а вычитаются только эти точные отверстия. Пустой или отсутствующий слой не блокирует импорт.</t>
  </si>
  <si>
    <t>Отверстия не должны касаться или пересекать друг друга и известную наружную границу. Остальные правила и четыре случая учета границ приведены в первом разделе подготовки AutoCAD.</t>
  </si>
  <si>
    <t>Это нижний порог площади Region для импорта.</t>
  </si>
  <si>
    <t>Region с меньшей площадью исключаются из расчетной модели. Порог применяется к бетону и арматуре.</t>
  </si>
  <si>
    <t>Завышенный порог исключает расчетные стержни малой площади.</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</si>
  <si>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</si>
  <si>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</si>
  <si>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</si>
  <si>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Выбор обязателен: укажите Worst или ID сохраненного сочетания. Пустая ячейка, TODO, ошибка Excel и отсутствующая строка не заменяются Worst; сообщение указывает текущую ячейку Config и способ исправления.</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</si>
  <si>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</si>
  <si>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</si>
  <si>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</si>
  <si>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</si>
  <si>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</si>
  <si>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</si>
  <si>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</si>
  <si>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</si>
  <si>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Значение Yes/No обязательно. Пустота, TODO, неизвестное значение, ошибка Excel и потерянная строка дают сообщение с адресом текущей ячейки; default не применяется.</t>
  </si>
  <si>
    <t>Выбор обязателен; пустое или неизвестное значение не включает оси автоматически. Сообщение ошибки указывает текущую ячейку Config и варианты исправления.</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</si>
  <si>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</si>
  <si>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</si>
  <si>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</si>
  <si>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сохраненных Results и не пересчитывает свойства сечения заново.</t>
  </si>
  <si>
    <t>Yes выгружает сохраненную наружную границу сечения и отверстия. Формат задает AutoCAD.Export.ContourFormat. No отключает только исходные контуры сечения, не расчетную область трещин.</t>
  </si>
  <si>
    <t>Для Circle, Rectangles, PointedSection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</si>
  <si>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Исходный внешний контур и отверстия экспортируются из rngNDMSectionContours. Без отдельно импортированных точных контуров эта опция не подменяет их приблизительной границей сетки.</t>
  </si>
  <si>
    <t>Имена Common.SectionContourLayer и Common.OpeningContourLayer обязательны; отсутствующие слои создаются. Распределение контуров по слоям и цветам зависит от выбранного формата и описано в его справке. Это не слой рассчитанной области Ar.</t>
  </si>
  <si>
    <t>Каждый экспорт добавляет новые контуры без поиска совпадающих объектов и без автоматического удаления прежнего вывода. За чистоту места экспорта отвечает пользователь: заранее удалите ненужные объекты или выберите свободную область чертежа.</t>
  </si>
  <si>
    <t>Region (по умолчанию): известный наружный контур и все отверстия образуют Region бетона на Common.SectionContourLayer. Каждая отдельная бетонная часть получает свой Region. Все границы одного Region имеют единый цвет ACI 30 (оранжевый).</t>
  </si>
  <si>
    <t>Если известны только отверстия, Region выводит их отдельно на Common.OpeningContourLayer цветом ACI 4 (голубой), не создавая наружный контур по сетке.</t>
  </si>
  <si>
    <t>Polyline: наружная граница и каждое отверстие выводятся отдельными замкнутыми полилиниями. Наружные границы - на Common.SectionContourLayer, ACI 30; отверстия - на Common.OpeningContourLayer, ACI 4. Прямые и круговые дуги сохраняются точно.</t>
  </si>
  <si>
    <t>Оба формата можно импортировать обратно. Выбор влияет только на исходные контуры сечения и действует при ContourEnabled = Yes. Контур расчетной области трещин остается полилинией на собственном слое. Пустое или неизвестное значение активной настройки требует исправления в указанной ячейке Config.</t>
  </si>
  <si>
    <t>Yes выводит сохраненную критическую область СП 35 или фактическую область СП 63. No не меняет расчет и не выводит эту дополнительную геометрию.</t>
  </si>
  <si>
    <t>Область выводится только вместе с состоянием трещин, выбранным Visualization.State профиля: PreCrackState, PostCrackState или CrackedState. Для StrengthState/CapacityState она не выводится.</t>
  </si>
  <si>
    <t>Экспорт использует последний расчет на Results и сохраняет наружные контуры, отверстия и круговые дуги. Если область не рассчитана или устарела, она не выводится. Превышение допуска ширины не мешает посмотреть рассчитанную область.</t>
  </si>
  <si>
    <t>Все координаты экспорта всегда в мм. Слой задается AutoCAD.Export.CrackInteractionLayer, цвет объектов - ACI 31. Каждый запуск добавляет новый контур без автоматической очистки места экспорта.</t>
  </si>
  <si>
    <t>Выбор обязателен: пустота, TODO, неизвестное значение или ошибка формулы не заменяются NamesAndValues, а дают сообщение с текущим адресом Config и допустимыми вариантами.</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</si>
  <si>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</si>
  <si>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</si>
  <si>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</si>
  <si>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Это отдельная семантика готового результата, не слой сетки, наружного контура или отверстий исходной модели. Не размещайте на этом слое пользовательские исходные объекты: команда очистки удаляет оформление NDM.</t>
  </si>
  <si>
    <t>Настройка обязательна при включенном AutoCAD.Export.ExportCrackInteractionContour и при ручной очистке оформления. Объекты области взаимодействия получают цвет ACI 31, в том числе на существующем слое.</t>
  </si>
  <si>
    <t>Имя обязательно, не длиннее 255 символов, без управляющих символов, запятой, двойных кавычек и символов &lt; &gt; / \ : ; ? * | = '. Ошибка указывает текущую ячейку Config; при EXTNAMES=0 ограничения самого чертежа строже, и программа не меняет этот параметр скрытно.</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</si>
  <si>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</si>
  <si>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</si>
  <si>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Базовые слои бетона и арматуры нельзя совмещать со слоями подписей, контура и техническими RC_NDM_Axes/LoadPoint/NeutralLine/Warnings. Слои подписей могут быть общими между категориями.</t>
  </si>
  <si>
    <t>Очистка удаляет не-Region объекты только со слоев оформления. Бетон, арматура, наружные контуры и отверстия на общих слоях сохраняются целиком, включая ранее экспортированные копии; все Region сохраняются и на других слоях. Пользовательские линии и тексты размещайте вне слоев оформления. Очистка не зависит от экспортных флагов, цветов или формата подписей.</t>
  </si>
  <si>
    <t>Настройка влияет только на экспорт и не меняет расчет.</t>
  </si>
  <si>
    <t>Задайте обязательный целый индекс ACI от 1 до 255. Эти значения применяются к областям/подписям и к новому слою; специальные 0 (ByBlock) и 256 (ByLayer) не допускаются. Дробь не округляется, пустота и ошибка формулы не заменяются цветом по умолчанию.</t>
  </si>
  <si>
    <t>Цвет выбирается по сохраненному физическому состоянию элемента. Пользовательские знаки N/Mx/My не меняют принадлежность к сжатию или растяжению; напряжения и деформации сохраняют внутренний знак: сжатие отрицательное, растяжение положительное.</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</si>
  <si>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</si>
  <si>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</si>
  <si>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</si>
  <si>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Переключатель обязателен для кнопки обновления и preview после импорта. При No существующая схема сохраняется, а настройки ее выключенных потребителей не читаются. Неверный выбор требует исправления текущей ячейки Config.</t>
  </si>
  <si>
    <t>Yes автоматически перестраивает схему сразу после успешного расчета.</t>
  </si>
  <si>
    <t>No оставляет схему как есть; ее можно обновить отдельной кнопкой.</t>
  </si>
  <si>
    <t>Выбор обязателен, если Plot.Enabled = Yes. Пустота, TODO, ошибка Excel и отсутствие строки требуют исправления Config до начала расчета и очистки предыдущих Results.</t>
  </si>
  <si>
    <t>При Plot.Enabled = No настройка не используется, существующая схема сохраняется даже при отсутствии доступного НДС. Если оба переключателя Yes, но расчетных состояний нет, прежняя схема очищается с пояснением отсутствия данных.</t>
  </si>
  <si>
    <t>В обоих случаях обновление схемы только читает Results и не запускает расчет заново.</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</si>
  <si>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</si>
  <si>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</si>
  <si>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</si>
  <si>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Для отображения выбранного НДС или geometry-only пояснения его отсутствия выбор обязателен: пустота и TODO не означают Worst. В preview сразу после импорта AutoCAD сочетание не выбирается и эта настройка не читается.</t>
  </si>
  <si>
    <t>Yes включает цветовой градиент расчетных элементов по величине Visualization.Quantity выбранного профиля.</t>
  </si>
  <si>
    <t>No отключает градации интенсивности: работающие элементы получают один цвет своего материала и физического состояния, заданный в Plot.Color.*.</t>
  </si>
  <si>
    <t>Неработающий растянутый бетон остается отдельным серым состоянием и не смешивается с обычным градиентом.</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</si>
  <si>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</si>
  <si>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</si>
  <si>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</si>
  <si>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Выбор Yes/No обязателен для схемы найденного НДС. В geometry-only preview подписи расчетных значений отсутствуют, поэтому этот переключатель и шаг подписей не читаются.</t>
  </si>
  <si>
    <t>Это положительный пространственный шаг ячеек, по которым выбираются численные подписи результата. Он всегда задается в мм независимо от Units.Length.Output.</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</si>
  <si>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</si>
  <si>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 в каждой ячейке выбирается ближайший к ее центру работающий бетонный элемент. Это не проверка точного минимального расстояния между любой парой подписей.</t>
  </si>
  <si>
    <t>При Plot.ResultLabelsEnabled=Yes значение обязательно и больше нуля. Пустота, TODO, ноль и отрицательный шаг требуют исправления указанной ячейки; автоматический шаг вместо них не назначается. При No параметр не читается.</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</si>
  <si>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</si>
  <si>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</si>
  <si>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Активный переключатель должен быть заполнен. Неверное значение или ошибка формулы дают сообщение с текущей ячейкой Config до очистки существующей схемы, а не выбор default.</t>
  </si>
  <si>
    <t>Нейтральная линия и легенда доступны только для найденного НДС. Geometry-only режим не читает их выключенные потребители.</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</si>
  <si>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</si>
  <si>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</si>
  <si>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</si>
  <si>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сохраненных Results. Изменение этого режима после расчета только меняет отображение уже сохраненных осей.</t>
  </si>
  <si>
    <t>Для расчетной схемы и geometry-only отображения отсутствующего выбранного НДС режим обязателен. Пустота, TODO или неизвестный вариант требуют исправления Config до очистки старой схемы. Обычный preview сразу после импорта AutoCAD не рисует этот reference-слой и не читает его настройки.</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</si>
  <si>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</si>
  <si>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</si>
  <si>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</si>
  <si>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</si>
  <si>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</si>
  <si>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При Plot.AxisLabelsEnabled=Yes значение обязательно и больше нуля; ошибочный ввод требует исправления и не заменяется размером шаблона. При No высота подписей не читается.</t>
  </si>
  <si>
    <t>Yes показывает на Excel-схеме сохраненные точные наружные контуры и отверстия из Results. Они могут быть получены как из генератора книги, так и при импорте из AutoCAD.</t>
  </si>
  <si>
    <t>Этот контур нужен как читаемая внешняя граница сечения поверх расчетной сетки. Он не влияет на расчет и не заменяет сами бетонные элементы.</t>
  </si>
  <si>
    <t>Если точные контуры не сохранены, программа не придумывает их по сетке. No скрывает только этот дополнительный контур.</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</si>
  <si>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</si>
  <si>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</si>
  <si>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</si>
  <si>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Значение задается в формате R,G,B, например 30,80,220.</t>
  </si>
  <si>
    <t>Нужны ровно три целых числа от 0 до 255. Значение 0,0,0 является черным цветом. Пустой или ошибочный активный цвет требует исправления; дробные компоненты не округляются.</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</si>
  <si>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</si>
  <si>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</si>
  <si>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Настройки оформления схемы: Enabled</t>
  </si>
  <si>
    <t>Enabled - строка таблицы аннотаций на Config. В колонке арматуры это Plot.RebarLabels.Enabled, в колонке размеров - Plot.Dimensions.Enabled. Обязательный выбор Yes/No для соответствующего типа аннотаций. При No параметры отключенной группы не читаются.</t>
  </si>
  <si>
    <t>Единица указана в столбце «Ед.» на Config и связана с текущими INPUT через формулу, если параметр размерный.</t>
  </si>
  <si>
    <t>Расчетные зависимости приведены в соответствующем методическом разделе справки.</t>
  </si>
  <si>
    <t>Настройки оформления схемы: Placement</t>
  </si>
  <si>
    <t>Placement - строка таблицы аннотаций на Config. В колонке арматуры это Plot.RebarLabels.Placement, в колонке размеров - Plot.Dimensions.Placement. Для арматуры задает сторону подписи от бетонной границы: Outside - наружу, Inside - внутрь бетона; для размеров задает только сторону текста относительно размерной линии.</t>
  </si>
  <si>
    <t>Настройки оформления схемы: Offset</t>
  </si>
  <si>
    <t>Offset - строка таблицы аннотаций на Config. В колонке арматуры это Plot.RebarLabels.Offset, в колонке размеров - Plot.Dimensions.Offset. Базовый отступ, мм. Для размеров и арматуры умножается на max(1; D/1000), D — наибольший габарит сечения в мм. У арматуры отсчёт от бетона; Placement — сторона, TextGap — зазор до текста.</t>
  </si>
  <si>
    <t>Offset остается геометрическим отступом в миллиметрах сечения и не зависит от TextUnits.</t>
  </si>
  <si>
    <t>Для включенного типа аннотаций значение обязательно и не меньше нуля. Пустая ячейка, текст или ошибка формулы не заменяются запасным отступом.</t>
  </si>
  <si>
    <t>У размеров полученный отступ задаёт расстояние от измеряемой границы до размерной линии. Для сечений до 1000 мм включительно базовый Offset не увеличивается.</t>
  </si>
  <si>
    <t>У арматуры полученный отступ отсчитывается от бетонной границы. При Outside на прямой стороне расстояние от оси ряда до линии подписи равно as + Offset × max(1; D/1000). TextGap задаёт отдельный зазор от линии до текста и этим коэффициентом не умножается.</t>
  </si>
  <si>
    <t>После перевода в экранные points отступ ограничивается для читаемости: 4–180 pt у размеров и 2–120 pt у арматуры. Это ограничение отображения, а не изменение геометрии сечения.</t>
  </si>
  <si>
    <t>Для постоянного экранного размера текста и зазора применяется TextUnits = pt; Offset остается геометрическим отступом.</t>
  </si>
  <si>
    <t>Настройки оформления схемы: LineEnabled</t>
  </si>
  <si>
    <t>LineEnabled - строка колонки арматуры на Config: Plot.RebarLabels.LineEnabled. Показывать короткую линию обозначения арматуры; если No, остается только текст подписи.</t>
  </si>
  <si>
    <t>Настройки оформления схемы: LineWeight</t>
  </si>
  <si>
    <t>LineWeight - строка таблицы аннотаций на Config. В колонке арматуры это Plot.RebarLabels.LineWeight, в колонке размеров - Plot.Dimensions.LineWeight. Толщина основной линии аннотации.</t>
  </si>
  <si>
    <t>Введите положительную толщину основной линии в пунктах Excel (pt). Арматурные подписи и размеры имеют отдельные значения в своих колонках.</t>
  </si>
  <si>
    <t>Это только оформление Excel-схемы, без влияния на расчет и экспорт в AutoCAD.</t>
  </si>
  <si>
    <t>Настройки оформления схемы: ExtensionLineWeight</t>
  </si>
  <si>
    <t>ExtensionLineWeight - строка колонки размеров на Config: Plot.Dimensions.ExtensionLineWeight. Толщина выносных линий; применяется только для размерных линий.</t>
  </si>
  <si>
    <t>Введите положительную толщину выносных линий размеров в пунктах Excel (pt). Основная размерная линия настраивается отдельно строкой LineWeight.</t>
  </si>
  <si>
    <t>Настройка меняет только оформление размерных линий Excel-схемы.</t>
  </si>
  <si>
    <t>Настройки оформления схемы: TextUnits</t>
  </si>
  <si>
    <t>TextUnits - строка таблицы аннотаций на Config. В колонке арматуры это Plot.RebarLabels.TextUnits, в колонке размеров - Plot.Dimensions.TextUnits. Единицы для TextHeight и TextGap: pt - обычные пункты Excel, mm - реальные миллиметры сечения.</t>
  </si>
  <si>
    <t>Для включенного типа аннотаций обязателен один из вариантов mm или pt. Недопустимое или пустое значение дает сообщение с текущей ячейкой Config; программа не подставляет mm вместо ошибочного ввода.</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</si>
  <si>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</si>
  <si>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</si>
  <si>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</si>
  <si>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</si>
  <si>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</si>
  <si>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Настройки оформления схемы: TextHeight</t>
  </si>
  <si>
    <t>TextHeight - строка таблицы аннотаций на Config. В колонке арматуры это Plot.RebarLabels.TextHeight, в колонке размеров - Plot.Dimensions.TextHeight.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</si>
  <si>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</si>
  <si>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Для включенного типа аннотаций задайте положительное число. Итоговый экранный шрифт ограничивается 5–28 pt для читаемости; при Enabled=No параметры отключенной группы не используются.</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</si>
  <si>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</si>
  <si>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</si>
  <si>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</si>
  <si>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Настройки оформления схемы: TextGap</t>
  </si>
  <si>
    <t>TextGap - строка таблицы аннотаций на Config. В колонке арматуры это Plot.RebarLabels.TextGap, в колонке размеров - Plot.Dimensions.TextGap.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</si>
  <si>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</si>
  <si>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размеров это расстояние от размерной линии до текста. Для арматуры - от короткой линии обозначения или точки расположения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</si>
  <si>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</si>
  <si>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</si>
  <si>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Настройки оформления схемы: ArrowType</t>
  </si>
  <si>
    <t>ArrowType - строка колонки размеров на Config: Plot.Dimensions.ArrowType. Тип стрелки размерной линии.</t>
  </si>
  <si>
    <t>Выберите форму стрелок: Triangle - треугольник, Stealth - треугольник с вырезом, Diamond - ромб, Oval - овал, Open - открытая стрелка.</t>
  </si>
  <si>
    <t>Это только оформление размерных линий Excel-схемы. На размеры сечения, расчет и экспорт в AutoCAD выбор не влияет.</t>
  </si>
  <si>
    <t>Настройки оформления схемы: ArrowSize</t>
  </si>
  <si>
    <t>ArrowSize - строка колонки размеров на Config: Plot.Dimensions.ArrowSize. Размер стрелок размерной линии.</t>
  </si>
  <si>
    <t>Выберите размер стрелок: Small - малый, Medium - средний, Wide - широкий. Это варианты Excel, а не длина в мм.</t>
  </si>
  <si>
    <t>Выбор меняет только стрелки размерных линий Excel-схемы.</t>
  </si>
  <si>
    <t>Настройки оформления схемы: Color</t>
  </si>
  <si>
    <t>Color - строка таблицы аннотаций на Config. В колонке арматуры это Plot.RebarLabels.Color, в колонке размеров - Plot.Dimensions.Color. Цвет текста и основной линии: три целых RGB-компонента 0–255. Значение 0,0,0 означает черный цвет.</t>
  </si>
  <si>
    <t>Задайте три целых числа от 0 до 255 через запятую: красный, зеленый, синий. Например 0,0,0 - черный, 255,0,0 - красный.</t>
  </si>
  <si>
    <t>Колонка арматуры задает цвет ее подписей и основных линий; колонка размеров - цвет размерного текста и основных линий. Это только Excel-схема.</t>
  </si>
  <si>
    <t>Настройки оформления схемы: ExtensionLineColor</t>
  </si>
  <si>
    <t>ExtensionLineColor - строка колонки размеров на Config: Plot.Dimensions.ExtensionLineColor. Цвет выносных линий размеров: три целых RGB-компонента 0–255. Значение 0,0,0 означает черный цвет.</t>
  </si>
  <si>
    <t>Задайте цвет выносных линий размеров тремя целыми числами от 0 до 255: красный, зеленый, синий. Например 140,140,140 - серый.</t>
  </si>
  <si>
    <t>Настройка относится только к размерным линиям Excel-схемы. Цвет основных линий и текста задается отдельно строкой Color.</t>
  </si>
  <si>
    <t>Настройки оформления схемы: ContourLineWeight</t>
  </si>
  <si>
    <t>ContourLineWeight — общая толщина наружных границ и границ отверстий на Excel-схеме, в пунктах (pt). Значение по умолчанию — 2 pt.</t>
  </si>
  <si>
    <t>Одинаково применяется к прямым, дугам и окружностям у созданных программой и импортированных сечений. Не зависит от единиц длины и масштаба диаграммы. Введите положительное число; при Plot.ContourEnabled = No значение не используется.</t>
  </si>
  <si>
    <t>Сопротивления бетона I группы: R_b при сжатии и R_bt при растяжении.</t>
  </si>
  <si>
    <t>Они используются для прочности и устойчивости и не заменяются сопротивлениями II группы. Config MaterialModel.Strength.ConcreteTension = Ignore выключает растянутую ветвь, UseDiagram учитывает ее.</t>
  </si>
  <si>
    <t>Введите итоговые сопротивления с применимыми коэффициентами условий работы. Единица - Config Units.Stress.Input; повторно коэффициенты к сопротивлениям программа не применяет.</t>
  </si>
  <si>
    <t>Сопротивления бетона II группы: R_b,ser при сжатии и R_bt,ser при растяжении.</t>
  </si>
  <si>
    <t>Эти значения нужны для образования трещины и текущего НДС с трещинами. Модели выбираются на Config в профиле настройками с началом MaterialModel.CrackInitiation и MaterialModel.CrackedState.</t>
  </si>
  <si>
    <t>Введите уже итоговые значения с применимыми коэффициентами условий работы. Единица задается на Config в Units.Stress.Input; программа сама выполнит пересчет.</t>
  </si>
  <si>
    <t>Допустимое сжимающее напряжение R_b,mc2 для проверки продольных трещин по II группе.</t>
  </si>
  <si>
    <t>При Calculation.Crack.Width = Yes проверяется максимальное по модулю сжимающее напряжение бетона текущего НДС. При отсутствии сжатого бетона проверка имеет N/A.</t>
  </si>
  <si>
    <t>Запас SF_long = R_b,mc2 / σ_c,max; при SF_long &lt; 1 статус FAIL.</t>
  </si>
  <si>
    <t>СП 35: область проверки - п. 7.2 и таблица 7.1; условие - п. 7.100; сопротивления - таблица 7.6; условия работы - таблица 7.7. Введите значение с уже учтенным m_b13 - коэффициентом условий работы для продольных трещин - и другими нужными поправками.</t>
  </si>
  <si>
    <t>Начальные модули бетона E_b и E_bt задаются отдельно для сжатия и растяжения в Units.Stress.Input.</t>
  </si>
  <si>
    <t>СП 63, п. 6.1.15 принимает одинаковые модули. Отдельная колонка растяжения позволяет задать другую растянутую ветвь, если это обосновано расчетной постановкой.</t>
  </si>
  <si>
    <t>Модули используются при построении диаграмм и определении приведенных характеристик сечения.</t>
  </si>
  <si>
    <t>Параметр задается на Config в таблице бетона. TwoLine означает двухлинейную диаграмму, ThreeLine - трехлинейную; рабочая диаграмма выбирается в расчетном профиле.</t>
  </si>
  <si>
    <t>Индексы точек диаграммы: 0 - начало плато трехлинейной диаграммы; 1,red - переход к плато двухлинейной; 2 - предельная деформация. Сжатая и растянутая ветви задаются отдельно.</t>
  </si>
  <si>
    <t>Для сжатия и растяжения вводите положительные модули деформаций; физические знаки назначает программа. Эти числа не меняются при смене единиц длины, нагрузки или напряжения.</t>
  </si>
  <si>
    <t>Диаграммы бетона описаны в СП 63, пп. 6.1.14, 6.1.20-6.1.24 и 6.1.26. Принятые характеристики и применимые условия работы выбирает пользователь.</t>
  </si>
  <si>
    <t>Сопротивления арматуры I группы R_sc и R_s задаются в колонках сжатия и растяжения в Units.Stress.Input.</t>
  </si>
  <si>
    <t>Эти значения используются в прочности и устойчивости. TwoLine/ThreeLine - двух-/трехлинейная диаграмма; ее тип выбирается в расчетном профиле на Config.</t>
  </si>
  <si>
    <t>Производные точки деформаций строятся по СП 63, пп. 6.2.11, 6.2.14 и 6.2.15.</t>
  </si>
  <si>
    <t>Сопротивления арматуры II группы R_s,ser и R_sc,ser задаются в колонках растяжения и сжатия в Units.Stress.Input.</t>
  </si>
  <si>
    <t>СП 63 использует R_s,ser; отдельное R_sc,ser здесь является программным параметром сжатой ветви для симметричного ввода. В шаблоне принято R_sc,ser = R_s,ser.</t>
  </si>
  <si>
    <t>Эти характеристики используются при образовании трещины и для текущего НДС с трещинами, а не вместо сопротивлений I группы для прочности.</t>
  </si>
  <si>
    <t>Модули арматуры E_sc и E_s задаются отдельно для сжатия и растяжения в Units.Stress.Input.</t>
  </si>
  <si>
    <t>СП 63, п. 6.2.12 принимает одинаковые модули при растяжении и сжатии. Раздельные колонки позволяют задать ветви независимо при обоснованной постановке.</t>
  </si>
  <si>
    <t>E_s используется в диаграмме растяжения и формуле ширины нормальных трещин.</t>
  </si>
  <si>
    <t>Параметр задается на Config для обычной ненапрягаемой арматуры. TwoLine - двухлинейная диаграмма, ThreeLine - трехлинейная; тип выбирается в расчетном профиле.</t>
  </si>
  <si>
    <t>ε_sc2 и ε_s2 - предельные деформации сжатия и растяжения. Задаются положительными модулями и не пересчитываются при смене единиц.</t>
  </si>
  <si>
    <t>В одном сечении используется одна модель арматуры. Для реальных стержней разных классов или профилей нужно отдельное инженерное решение; программа не проверяет их нормативную совместимость автоматически.</t>
  </si>
  <si>
    <t>Справка по результатам расчета листа Results</t>
  </si>
  <si>
    <t>Results хранит результаты последнего завершенного запуска, включая не прошедшие проверки. Схема и экспорт в AutoCAD читают эти сохраненные данные: изменение Config само по себе их не пересчитывает.</t>
  </si>
  <si>
    <t>Числа выводятся в выбранных OUTPUT и пользовательских знаках. Нагрузки соответствуют правилам Config Sign.N.User, Sign.Mx.User, Sign.My.User; напряжения и деформации сохраняют физический знак: плюс -</t>
  </si>
  <si>
    <t>растяжение, минус - сжатие. Единицы заданы на Config ключами Units.*.Output, где звездочка означает Length, Area, Force, Moment, Stress или Curvature.</t>
  </si>
  <si>
    <t>Ширину столбцов можно менять для удобства чтения: расчет и очистка сохраняют ваш выбор. В строках данных перенос текста отключен; при длинном комментарии расширьте столбец.</t>
  </si>
  <si>
    <t>1. Сводка и подробные проверки</t>
  </si>
  <si>
    <t>В верхней сводке одна строка на сочетание: общий статус, прочность, трещины, устойчивость и запасы. Worst означает определяющее сочетание; критерий выбирается на Config в</t>
  </si>
  <si>
    <t>General.WorstCombinationCriterion. N/A не означает успех: проверка может быть выключена, неприменима или не иметь обязательного результата. Причина указана рядом.</t>
  </si>
  <si>
    <t>Над сводкой показаны время полного расчета и объем поиска: вызовы решателя НДС, его итерации, старты и итерации UltimateStrain. Старт - реально предпринятая попытка с начальной плоскостью; учитываются</t>
  </si>
  <si>
    <t>и неудачные попытки. Счетчики суммируются по всем сочетаниям одного запуска и обнуляются перед следующим.</t>
  </si>
  <si>
    <t>Блок прочности содержит текущее НДС и найденное предельное состояние; блок трещин - трещинообразование, ширину нормальных и проверку продольных трещин; блок устойчивости - продольный изгиб и итоговые</t>
  </si>
  <si>
    <t>усилия. Методики приведены выше.</t>
  </si>
  <si>
    <t>ResultComment содержит расчетную ветвь, причину отказа или пропуска, предупреждения и адреса ошибок ввода. Общий комментарий объединяет сообщения отдельных проверок.</t>
  </si>
  <si>
    <t>2. Элементы и известные контуры</t>
  </si>
  <si>
    <t>Для импортированного бетона расчет использует фактические площадь и инерции AutoCAD. Прямоугольное представление нужно для схемы и границ сетки; оно не заменяет расчетные характеристики. Для</t>
  </si>
  <si>
    <t>произвольной формы прямоугольник сохраняет площадь, отношение главных инерций и направление главных осей.</t>
  </si>
  <si>
    <t>Отдельная таблица rngNDMSectionContours хранит достоверные наружные границы и отверстия - прямые, дуги и окружности. ID - имя контура, Outer - наружная граница, Opening - отверстие. Эти границы</t>
  </si>
  <si>
    <t>сохраняются один раз на сечение, а не на каждое сочетание.</t>
  </si>
  <si>
    <t>Отверстия могут быть известны без наружного контура. Пустая таблица означает только отсутствие заданных точных границ, а не отсутствие пустот. Правила сочетания контуров и сетки перечислены в конце</t>
  </si>
  <si>
    <t>раздела подготовки AutoCAD.</t>
  </si>
  <si>
    <t>3. Деформации и напряжения элементов</t>
  </si>
  <si>
    <t>Таблица rngNDMElementResults хранит состояние каждого элемента: StrengthState - текущее по прочности; CapacityState - предельное; PreCrackState - до образования трещины; PostCrackState - сразу после;</t>
  </si>
  <si>
    <t>CrackedState - текущее с отключенным растянутым бетоном.</t>
  </si>
  <si>
    <t>Сохраняются только фактически полученные состояния. Для схемы и AutoCAD выберите на Config в профиле Visualization.State и Visualization.Quantity: Stress - напряжение, Strain - деформация. Если</t>
  </si>
  <si>
    <t>выбранного состояния нет, программа сообщит причину и не подменит его другим.</t>
  </si>
  <si>
    <t>4. Свойства всего сечения</t>
  </si>
  <si>
    <t>Таблица rngNDMSectionProperties показывает два представления: Concrete - только бетон; Transformed - приведенное сечение, где арматура заменена эквивалентной по жесткости площадью бетона.</t>
  </si>
  <si>
    <t>Для приведения используются модули выбранной модели. Поскольку бетонная сетка включает площадь под стержнями, дополнительный вклад арматуры равен (n_s - 1)·A_s.</t>
  </si>
  <si>
    <t>Area - площадь; CentroidX/Y - координаты центра тяжести. Ix/Iy/Ixy - моменты инерции относительно осей модели; Ixc/Iyc/Ixyc - относительно параллельных осей через центр тяжести. Индекс c здесь</t>
  </si>
  <si>
    <t>означает центральный момент.</t>
  </si>
  <si>
    <t>PrincipalAngle - угол главной центральной оси 1 от +X, положительный против часовой стрелки. PrincipalI1 - больший главный момент инерции; PrincipalI2 - меньший. RadiusX/Y и PrincipalRadius1/2 -</t>
  </si>
  <si>
    <t>радиусы инерции по центральным и главным осям.</t>
  </si>
  <si>
    <t>5. Ядровое расстояние</t>
  </si>
  <si>
    <t>CoreDistance - ядровое расстояние r для линейного сечения. Оно используется при выборе ветви устойчивости СП 35.</t>
  </si>
  <si>
    <t>A - площадь, I - центральный момент инерции выбранного представления Concrete или Transformed; c - расстояние до крайней бетонной границы на стороне, противоположной смещению силы. Арматура меняет</t>
  </si>
  <si>
    <t>приведенные A/I, но не расширяет бетонный контур.</t>
  </si>
  <si>
    <t>Plus/Minus относятся к направлению смещения силы. Например CoreDistanceYMinus - предел для смещения в сторону -Y; крайнее волокно для него находится с другой стороны. X/Y - центральные оси, 1/2 -</t>
  </si>
  <si>
    <t>главные оси. Для выбора ветви устойчивости используются значения приведенного сечения в соответствующей плоскости.</t>
  </si>
  <si>
    <t>Это линейная характеристика. При нелинейной работе материалов, плато диаграммы или отключении растянутого бетона появление растяжения в НДС не обязано точно совпадать с ядровой границей.</t>
  </si>
  <si>
    <t>6. Диаграммы, подписи и площадь взаимодействия</t>
  </si>
  <si>
    <t>Таблица rngNDMMaterialDiagrams хранит фактические точки диаграмм материалов последнего расчета. По ней можно проверить, какая модель использовалась для нужного состояния.</t>
  </si>
  <si>
    <t>rngNDMSectionAnnotations хранит размеры, подписи арматуры и рассчитанную для сочетания площадь взаимодействия A_r. Исходные наружные контуры и отверстия сохраняются отдельно.</t>
  </si>
  <si>
    <t>Фактически полученную площадь взаимодействия можно вывести в AutoCAD: задайте на Config AutoCAD.Export.ExportCrackInteractionContour = Yes и в профиле Visualization.State выберите одно из состояний</t>
  </si>
  <si>
    <t>трещин. Экспорт использует сохраненную площадь, без нового расчета, и всегда выводит геометрию в мм.</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</si>
  <si>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</si>
  <si>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</si>
  <si>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</si>
  <si>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t>Добавление нового типа сечения</t>
  </si>
  <si>
    <t/>
  </si>
  <si>
    <t>Геометрию нового сечения можно задать декларативно: описать, что нужно получить — границы бетона, отверстия и расположение стержней.</t>
  </si>
  <si>
    <t>Построение сетки, создание стержней и проверки программа выполняет по этому описанию автоматически. Оно задаётся готовыми методами API в классе VBA.</t>
  </si>
  <si>
    <t>Возможности</t>
  </si>
  <si>
    <t>Готовые контуры: facade.RectanglePath — прямоугольник; facade.CirclePath — окружность; facade.AdjacentRectangles — общий контур смежных прямоугольников без перекрытий.</t>
  </si>
  <si>
    <t>Многоугольник: задайте вершины и радиусы через CPolygonSpec.AddVertex (0 — без скругления), затем Seal и facade.RoundedPolygon. Замкнутую последовательность отрезков и дуг создают через CGeometryPath.AddLine / AddArc, затем Seal True и facade.AddPath.</t>
  </si>
  <si>
    <t>Для выбора участка методом Chain имя сегмента можно получить по координатам точки через path.ResolveAnchor. Выбирайте точку внутри нужного отрезка или дуги: общий стык нескольких сегментов неоднозначен. Подробный пример — в modSectionRecipeApiGuide. Готовую замкнутую линию назначьте наружной границей через Outer или отверстием через Opening, указав имя наружной границы. Для отдельных бетонных областей задают свои наружные контуры. Точные вызовы и примеры всех способов — в modSectionRecipeApiGuide.</t>
  </si>
  <si>
    <t>В классе нового типа опишите, как программа должна получить линию центров арматурных стержней. В штатных типах она строится автоматически из контура с учётом расстояния as до осей стержней. Для нового типа можно также использовать смещение контура или задать отдельный отрезок, дугу, окружность либо непрерывную последовательность таких участков. В API геометрическая линия называется Path («путь»); замкнутая линия может задавать и границу бетона или отверстия.</t>
  </si>
  <si>
    <t>Затем укажите диаметр стержней и способ их размещения: заданное число стержней, наибольшее допустимое расстояние между соседними стержнями, точное расстояние между ними или отдельные места, заданные расстояниями от начала линии. Для нескольких независимых линий число стержней задаётся отдельно на каждой.</t>
  </si>
  <si>
    <t>Можно сместить линию размещения арматуры, повернуть или отразить её; создать дополнительный ряд относительно стержней уже заданного ряда. Можно также спроецировать центры стержней исходного ряда на другую линию: по нормали к исходной линии либо по отдельно заданному направлению. Центры новых стержней будут находиться в точках пересечения лучей проекции с целевой линией.</t>
  </si>
  <si>
    <t>Размеры сечения, поясняющий текст и подписи числа и диаметра стержней задаются отдельно. RebarLabel поддерживает любую нормаль normalX/normalY, например (1,1) для диагонали; у отверстия её направляют в пустоту. Текст подписи и размера, в том числе Dimension с Aligned, следует своей линии и разворачивается для удобного чтения. На стороне без арматуры подпись не выводится.</t>
  </si>
  <si>
    <t>Порядок действий</t>
  </si>
  <si>
    <t>1. В редакторе VBA (Alt+F11) создайте класс с Implements ISectionRecipe.</t>
  </si>
  <si>
    <t>2. В CreateDefinition получите копии входных таблиц через context.Table и закрытую копию единиц через context.Units. Переведите введённые размеры в мм методами CUnitSystem; перенастраивать этот объект нельзя. Сам класс описания сечения не должен читать ячейки Excel.</t>
  </si>
  <si>
    <t>3. Создайте CSectionDefinitionBuilder и один раз вызовите Initialize. Задайте геометрические линии с уникальными именами (ID). Создающие команды сразу регистрируют линии; их результат повторно передавать в AddPath не нужно. Замкнутую наружную границу назначьте методом Outer, а отверстие — Opening с именем соответствующей наружной границы.</t>
  </si>
  <si>
    <t>4. Опишите получение линий центров арматуры, например смещением контура на as. Задайте диаметры и число стержней либо расстояния между ними. Дополнительные ряды можно связать с основным. В CRebarRuleOptions AnnotationGroup объединяет стержни в подпись, Publication задаёт порядок вывода, Coincidence — обработку совпадений. Параметры читает ReadRebarInputs. В AddReinforcement создают CRebarContactBuilder: один на основной ряд, отдельные настройки в Initialize и один AppendRow на активный ряд. Последний необязательный аргумент AppendRow — baseOffset в мм от линии основного ряда по нормали в бетон (по умолчанию 0). Одинаковые отступы образуют контактную группу, разные — независимые группы. Внутри группы он учитывает диаметры отдельно для Stacked и SideBySide; EverySecondBar не меняет контактных расстояний. Оба RebarDependent объявляют от Main; отключённые ряды пропускают. Произвольные смещения задаются NormalOffset/TangentOffset. Пример — в modSectionRecipeApiGuide.</t>
  </si>
  <si>
    <t>5. При необходимости добавьте размеры и подписи через методы аннотаций, затем вызовите Finish. Общий сборщик проверит контуры и разместит арматуру до создания сетки. Для дополнительных рядов проверяется весь смещённый контур. Исчезнувшие угловые скругления заменяются стыками прямых, а позиции вне новой линии пропускаются с предупреждением.</t>
  </si>
  <si>
    <t>6. В CSectionTypeRegistry.Class_Initialize добавьте вызов RegisterRecipe с именем типа, экземпляром нового класса и именами его входных таблиц. Запустите макрос UpdateSectionRecipeTypes через Alt+F8: он обновит только список Geometry.Type по реестру, сохранив выбранный тип и остальные таблицы Config.</t>
  </si>
  <si>
    <t>7. Проверьте форму, сетку, арматуру, схему, единицы, равновесие и сообщения при неверном вводе. Проверьте каждую сторону с отключённой арматурой. Примеры реализации есть в VBE этой книги: CSectionRecipeCircle и CSectionRecipePointedSection.</t>
  </si>
  <si>
    <t>Короткий пример контура</t>
  </si>
  <si>
    <t>В примерах уже создан объект facade типа CSectionDefinitionBuilder; path имеет тип CGeometryPath, options — CRebarRuleOptions. Все размеры здесь в мм. Следующие две строки задают наружную границу прямоугольника 600 × 1000 мм:</t>
  </si>
  <si>
    <t>Set path = facade.RectanglePath("Boundary", 0#, 0#, 600#, 1000#) ' Boundary: имя; (0,0): нижний угол; 600,1000: B,H в мм.</t>
  </si>
  <si>
    <t>facade.Outer "OUTER", path.ID ' OUTER: имя границы бетона; path.ID: замкнутый контур.</t>
  </si>
  <si>
    <t>Для отверстия создайте другую замкнутую линию и передайте в Opening её имя и имя наружной границы, внутри которой находится отверстие. Если нужны ссылки на отдельные стороны, задайте имена в RectanglePath через bottomEdgeID/rightEdgeID/topEdgeID/leftEdgeID, а для многоугольника — в CPolygonSpec.AddVertex через outgoingEdgeID и cornerID. Например, Top и Bottom затем можно передать в Chain вместе с именем исходной линии и параметрами концов от 0 до 1. Имена сохраняют исходный смысл после поворота и отражения. Примеры и правила публикации контуров приведены в modSectionRecipeApiGuide этой книги.</t>
  </si>
  <si>
    <t>Короткий пример арматуры</t>
  </si>
  <si>
    <t>На горизонтальном отрезке от (50; 950) до (550; 950) размещаются пять стержней диаметром 20 мм. В этом примере линия задана координатами; для её получения из наружного контура есть методы Offset и OffsetRoundedPolygon. Имя Top объединяет стержни для общей подписи:</t>
  </si>
  <si>
    <t>Set path = facade.LinePath("TopAxis", 50#, 950#, 550#, 950#) ' TopAxis: имя; (50,950) и (550,950): концы линии, мм.</t>
  </si>
  <si>
    <t>Set options = New CRebarRuleOptions: options.AnnotationGroup = "Top" ' Top: общая подпись верхних рядов.</t>
  </si>
  <si>
    <t>facade.RebarByCount "Top.Main", path.ID, 5, 20#, options ' Top.Main: ряд; path.ID: линия; 5: число; 20: диаметр, мм.</t>
  </si>
  <si>
    <t>Нулевое число стержней или нулевой диаметр отключают ряд. Условие EverySecond создаёт дополнительный ряд только у первого, третьего и следующих нечётных стержней исходного ряда; на каждой независимой линии отсчёт начинается заново.</t>
  </si>
  <si>
    <t>Короткий пример аннотаций</t>
  </si>
  <si>
    <t>Первая строка добавляет подпись числа и диаметра стержней верхнего ряда. Вторая — горизонтальный размер B между x = 0 и x = 600 на уровне y = 1000:</t>
  </si>
  <si>
    <t>facade.RebarRowLabel "Top", "Top.Main", 0#, 1# ' Top: группа; Top.Main: ряд; (0,1): направление подписи вверх.</t>
  </si>
  <si>
    <t>facade.HorizontalDistance "DIM_B", "B", 0#, 600#, 1000# ' DIM_B: имя; B: подпись; 0,600: X точек; 1000: Y, мм.</t>
  </si>
  <si>
    <t>Подпись арматуры учитывает фактически созданные стержни и исчезает, если их нет. Размеры сечения сохраняются и на сторонах без арматуры.</t>
  </si>
  <si>
    <t>Чтение размеров и армирования</t>
  </si>
  <si>
    <t>Каждый штатный тип имеет одну именованную таблицу на листе «Сечения» сразу после Config. В General задаются размеры, в Main — основное армирование по сторонам, в Extra — параметры второго и третьего рядов. Например, `context.Reader("rngMyGeometry").PositiveLength("General", "B")` читает ширину B и переводит её в мм. Тот же reader читает армирование по коротким ключам строк и столбцов. Русские подписи и порядок строк не участвуют в поиске.</t>
  </si>
  <si>
    <t>В реестре рецепту указывают имя этой таблицы. Значения армирования каждого типа хранятся независимо: смена Geometry.Type не изменяет введённые данные других сечений.</t>
  </si>
  <si>
    <t>Эта структура необязательна. В другой таблице `reader.ValueAt(строка, столбец)` читает значение по позиции внутри диапазона, начиная с 1. Рецепт сам согласованно разбирает эти данные, проверяет их и переводит единицы через `context.Units`; также доступен снимок `context.Table("имя диапазона")`. После чтения геометрия, армирование и аннотации задаются теми же декларативными методами. Обращаться к листу из геометрического ядра не требуется.</t>
  </si>
  <si>
    <t>Справочник методов создания сечения</t>
  </si>
  <si>
    <t>Откройте редактор VBA (Alt+F11), окно проекта (Ctrl+R), затем Modules → modSectionRecipeApiGuide. Здесь описаны методы создания геометрии, арматуры и аннотаций, чтение размеров и подключение нового типа. Справочник разбит на девять разделов; для каждого метода указаны назначение, точная запись вызова, параметры, единицы и значения по умолчанию. Найти метод можно через Ctrl+F по имени.</t>
  </si>
  <si>
    <t>Как примеры нового сечения используйте штатные классы-рецепты CSectionRecipeCircle (круг), CSectionRecipeRectangles (прямоугольные сечения), CSectionRecipePointedSection (клиновидное сечение со скруглениями) и CSectionRecipeHollowRectangle (сечение с отверстием). Они находятся в редакторе VBA этой книги: Alt+F11 → Ctrl+R → Class Modules. В рецептах чтение и проверка данных отделены от создания границ бетона, армирования и аннотаций. Подробности — в modSectionRecipeApiGuide.</t>
  </si>
  <si>
    <r>
      <t>Единицы измерения</t>
    </r>
    <r>
      <rPr>
        <u/>
        <sz val="9"/>
        <color theme="10"/>
        <rFont val="Arial"/>
        <family val="2"/>
        <charset val="204"/>
      </rPr>
      <t xml:space="preserve"> </t>
    </r>
    <r>
      <rPr>
        <u/>
        <sz val="9"/>
        <color rgb="FF0000FF"/>
        <rFont val="Arial"/>
        <family val="2"/>
        <charset val="204"/>
      </rPr>
      <t>(Подробнее)</t>
    </r>
  </si>
  <si>
    <r>
      <t>Сочетания нагрузок</t>
    </r>
    <r>
      <rPr>
        <u/>
        <sz val="9"/>
        <color theme="10"/>
        <rFont val="Arial"/>
        <family val="2"/>
        <charset val="204"/>
      </rPr>
      <t xml:space="preserve"> </t>
    </r>
    <r>
      <rPr>
        <u/>
        <sz val="9"/>
        <color rgb="FF0000FF"/>
        <rFont val="Arial"/>
        <family val="2"/>
        <charset val="204"/>
      </rPr>
      <t>(Подробнее)</t>
    </r>
  </si>
  <si>
    <r>
      <t>Система знаков</t>
    </r>
    <r>
      <rPr>
        <u/>
        <sz val="9"/>
        <color theme="10"/>
        <rFont val="Arial"/>
        <family val="2"/>
        <charset val="204"/>
      </rPr>
      <t xml:space="preserve"> </t>
    </r>
    <r>
      <rPr>
        <u/>
        <sz val="9"/>
        <color rgb="FF0000FF"/>
        <rFont val="Arial"/>
        <family val="2"/>
        <charset val="204"/>
      </rPr>
      <t>(Подробнее)</t>
    </r>
  </si>
  <si>
    <r>
      <t>Материал арматуры</t>
    </r>
    <r>
      <rPr>
        <u/>
        <sz val="9"/>
        <color theme="10"/>
        <rFont val="Arial"/>
        <family val="2"/>
        <charset val="204"/>
      </rPr>
      <t xml:space="preserve"> </t>
    </r>
    <r>
      <rPr>
        <u/>
        <sz val="9"/>
        <color rgb="FF0000FF"/>
        <rFont val="Arial"/>
        <family val="2"/>
        <charset val="204"/>
      </rPr>
      <t>(Подробнее)</t>
    </r>
  </si>
  <si>
    <r>
      <t>Материал бетона</t>
    </r>
    <r>
      <rPr>
        <u/>
        <sz val="9"/>
        <color theme="10"/>
        <rFont val="Arial"/>
        <family val="2"/>
        <charset val="204"/>
      </rPr>
      <t xml:space="preserve"> </t>
    </r>
    <r>
      <rPr>
        <u/>
        <sz val="9"/>
        <color rgb="FF0000FF"/>
        <rFont val="Arial"/>
        <family val="2"/>
        <charset val="204"/>
      </rPr>
      <t>(Подробнее)</t>
    </r>
  </si>
  <si>
    <r>
      <t>Настройка расчетных профилей</t>
    </r>
    <r>
      <rPr>
        <u/>
        <sz val="9"/>
        <color theme="10"/>
        <rFont val="Arial"/>
        <family val="2"/>
        <charset val="204"/>
      </rPr>
      <t xml:space="preserve"> </t>
    </r>
    <r>
      <rPr>
        <u/>
        <sz val="9"/>
        <color rgb="FF0000FF"/>
        <rFont val="Arial"/>
        <family val="2"/>
        <charset val="204"/>
      </rPr>
      <t>(Подробнее)</t>
    </r>
  </si>
  <si>
    <r>
      <t>Нагрузки для устойчивости</t>
    </r>
    <r>
      <rPr>
        <u/>
        <sz val="9"/>
        <color theme="10"/>
        <rFont val="Arial"/>
        <family val="2"/>
        <charset val="204"/>
      </rPr>
      <t xml:space="preserve"> </t>
    </r>
    <r>
      <rPr>
        <u/>
        <sz val="9"/>
        <color rgb="FF0000FF"/>
        <rFont val="Arial"/>
        <family val="2"/>
        <charset val="204"/>
      </rPr>
      <t>(Подробнее)</t>
    </r>
  </si>
  <si>
    <r>
      <t>Настройки оформления схемы</t>
    </r>
    <r>
      <rPr>
        <u/>
        <sz val="9"/>
        <color theme="10"/>
        <rFont val="Arial"/>
        <family val="2"/>
        <charset val="204"/>
      </rPr>
      <t xml:space="preserve"> </t>
    </r>
    <r>
      <rPr>
        <u/>
        <sz val="9"/>
        <color rgb="FF0000FF"/>
        <rFont val="Arial"/>
        <family val="2"/>
        <charset val="204"/>
      </rPr>
      <t>(Подробнее)</t>
    </r>
  </si>
  <si>
    <t>Расчетный снимок Results: элементы, геометрия, свойства сечения, диаграммы материалов и аннотации</t>
  </si>
  <si>
    <t>RunID</t>
  </si>
  <si>
    <t>LoopID</t>
  </si>
  <si>
    <t>SegmentID</t>
  </si>
  <si>
    <t>Sequence</t>
  </si>
  <si>
    <t>LoopRole</t>
  </si>
  <si>
    <t>SegmentType</t>
  </si>
  <si>
    <t>StartX</t>
  </si>
  <si>
    <t>StartY</t>
  </si>
  <si>
    <t>EndX</t>
  </si>
  <si>
    <t>EndY</t>
  </si>
  <si>
    <t>CenterX</t>
  </si>
  <si>
    <t>CenterY</t>
  </si>
  <si>
    <t>Radius</t>
  </si>
  <si>
    <t>SweepAngle, rad</t>
  </si>
  <si>
    <t>SourceID</t>
  </si>
  <si>
    <t>LengthUnit (SectionXY)</t>
  </si>
  <si>
    <t>PointedSection</t>
  </si>
  <si>
    <t>HollowRectangle</t>
  </si>
  <si>
    <r>
      <t xml:space="preserve">Круглое сечение </t>
    </r>
    <r>
      <rPr>
        <b/>
        <u/>
        <sz val="12"/>
        <color rgb="FF0000FF"/>
        <rFont val="Calibri"/>
        <family val="2"/>
        <charset val="204"/>
        <scheme val="minor"/>
      </rPr>
      <t>(Подробнее)</t>
    </r>
  </si>
  <si>
    <r>
      <t xml:space="preserve">Набор прямоугольников (Г-сечение) </t>
    </r>
    <r>
      <rPr>
        <b/>
        <u/>
        <sz val="12"/>
        <color rgb="FF0000FF"/>
        <rFont val="Calibri"/>
        <family val="2"/>
        <charset val="204"/>
        <scheme val="minor"/>
      </rPr>
      <t>(Подробнее)</t>
    </r>
  </si>
  <si>
    <r>
      <t xml:space="preserve">Клиновидное сечение </t>
    </r>
    <r>
      <rPr>
        <b/>
        <u/>
        <sz val="12"/>
        <color rgb="FF0000FF"/>
        <rFont val="Calibri"/>
        <family val="2"/>
        <charset val="204"/>
        <scheme val="minor"/>
      </rPr>
      <t>(Подробнее)</t>
    </r>
  </si>
  <si>
    <r>
      <t xml:space="preserve">Пустотелый прямоугольник </t>
    </r>
    <r>
      <rPr>
        <b/>
        <u/>
        <sz val="12"/>
        <color rgb="FF0000FF"/>
        <rFont val="Calibri"/>
        <family val="2"/>
        <charset val="204"/>
        <scheme val="minor"/>
      </rPr>
      <t>(Подробнее)</t>
    </r>
  </si>
  <si>
    <t>Polyline</t>
  </si>
  <si>
    <t>SideBySide</t>
  </si>
  <si>
    <t>3. Задайте сочетания и их расчетные профили на Config, затем нажмите «Выполнить расчет». После изменения чертежа заново нажмите «Сформировать сечение» перед расчётом.</t>
  </si>
  <si>
    <t>Смена OUTPUT не меняет расчетное НДС. Новые результаты записываются в выбранных выходных единицах; координаты сформированного сечения сохраняются в единицах его таблицы и правильно читаются независимо от текущего OUTPUT.</t>
  </si>
  <si>
    <t>Сначала нажмите «Сформировать сечение»: программа построит его по параметрам листа «Сечения» или импортирует из AutoCAD согласно Geometry.Source. Затем задайте сочетания на Config и нажмите «Выполнить расчёт». Расчёт использует сохранённое сечение; после изменения геометрии его нужно сформировать заново. CombinationID - идентификатор сочетания; N, Mx и My вводятся в INPUT и пользовательской системе знаков. Пустые Mx/My принимаются равными 0.</t>
  </si>
  <si>
    <t>Для любого источника сначала нажмите «Сформировать сечение». В режиме AutoCAD используется активный чертёж. Бетон берется из Region на AutoCAD.Common.ConcreteLayer. Если этот слой пуст, сетка автоматически строится по наружному контуру и заданным отверстиям с Mesh.StepX, Mesh.StepY и Mesh.BoundarySubdivisions. Арматура в обоих вариантах импортируется из Region на AutoCAD.Common.RebarLayer. Полный снимок сохраняется в Results. Схема обновляется автоматически, если Plot.Enabled = Yes.</t>
  </si>
  <si>
    <t>ElementID</t>
  </si>
  <si>
    <t>MaterialType</t>
  </si>
  <si>
    <t>X, m</t>
  </si>
  <si>
    <t>Y, m</t>
  </si>
  <si>
    <t>Area, m2</t>
  </si>
  <si>
    <t>GeometryInterpretationStatus</t>
  </si>
  <si>
    <t>Width, m</t>
  </si>
  <si>
    <t>Height, m</t>
  </si>
  <si>
    <t>Diameter, m</t>
  </si>
  <si>
    <t>Rotation, rad</t>
  </si>
  <si>
    <t>LocalIx, m4</t>
  </si>
  <si>
    <t>LocalIy, m4</t>
  </si>
  <si>
    <t>LocalIxy, m4</t>
  </si>
  <si>
    <t>C1</t>
  </si>
  <si>
    <t>C2</t>
  </si>
  <si>
    <t>C3</t>
  </si>
  <si>
    <t>C4</t>
  </si>
  <si>
    <t>C5</t>
  </si>
  <si>
    <t>C6</t>
  </si>
  <si>
    <t>C7</t>
  </si>
  <si>
    <t>C8</t>
  </si>
  <si>
    <t>C9</t>
  </si>
  <si>
    <t>C10</t>
  </si>
  <si>
    <t>C11</t>
  </si>
  <si>
    <t>C12</t>
  </si>
  <si>
    <t>C13</t>
  </si>
  <si>
    <t>C14</t>
  </si>
  <si>
    <t>C15</t>
  </si>
  <si>
    <t>C16</t>
  </si>
  <si>
    <t>C17</t>
  </si>
  <si>
    <t>C18</t>
  </si>
  <si>
    <t>C19</t>
  </si>
  <si>
    <t>C20</t>
  </si>
  <si>
    <t>C21</t>
  </si>
  <si>
    <t>C22</t>
  </si>
  <si>
    <t>C23</t>
  </si>
  <si>
    <t>C24</t>
  </si>
  <si>
    <t>C25</t>
  </si>
  <si>
    <t>C26</t>
  </si>
  <si>
    <t>C27</t>
  </si>
  <si>
    <t>C28</t>
  </si>
  <si>
    <t>C29</t>
  </si>
  <si>
    <t>C30</t>
  </si>
  <si>
    <t>C31</t>
  </si>
  <si>
    <t>C32</t>
  </si>
  <si>
    <t>C33</t>
  </si>
  <si>
    <t>C34</t>
  </si>
  <si>
    <t>C35</t>
  </si>
  <si>
    <t>C36</t>
  </si>
  <si>
    <t>C37</t>
  </si>
  <si>
    <t>C38</t>
  </si>
  <si>
    <t>C39</t>
  </si>
  <si>
    <t>C40</t>
  </si>
  <si>
    <t>C41</t>
  </si>
  <si>
    <t>C42</t>
  </si>
  <si>
    <t>C43</t>
  </si>
  <si>
    <t>C44</t>
  </si>
  <si>
    <t>C45</t>
  </si>
  <si>
    <t>C46</t>
  </si>
  <si>
    <t>C47</t>
  </si>
  <si>
    <t>C48</t>
  </si>
  <si>
    <t>C49</t>
  </si>
  <si>
    <t>C50</t>
  </si>
  <si>
    <t>C51</t>
  </si>
  <si>
    <t>C52</t>
  </si>
  <si>
    <t>C53</t>
  </si>
  <si>
    <t>C54</t>
  </si>
  <si>
    <t>C55</t>
  </si>
  <si>
    <t>C56</t>
  </si>
  <si>
    <t>C57</t>
  </si>
  <si>
    <t>C58</t>
  </si>
  <si>
    <t>C59</t>
  </si>
  <si>
    <t>C60</t>
  </si>
  <si>
    <t>C61</t>
  </si>
  <si>
    <t>C62</t>
  </si>
  <si>
    <t>C63</t>
  </si>
  <si>
    <t>C64</t>
  </si>
  <si>
    <t>C65</t>
  </si>
  <si>
    <t>C66</t>
  </si>
  <si>
    <t>C67</t>
  </si>
  <si>
    <t>C68</t>
  </si>
  <si>
    <t>C69</t>
  </si>
  <si>
    <t>C70</t>
  </si>
  <si>
    <t>C71</t>
  </si>
  <si>
    <t>C72</t>
  </si>
  <si>
    <t>C73</t>
  </si>
  <si>
    <t>C74</t>
  </si>
  <si>
    <t>C75</t>
  </si>
  <si>
    <t>C76</t>
  </si>
  <si>
    <t>C77</t>
  </si>
  <si>
    <t>C78</t>
  </si>
  <si>
    <t>C79</t>
  </si>
  <si>
    <t>C80</t>
  </si>
  <si>
    <t>C81</t>
  </si>
  <si>
    <t>C82</t>
  </si>
  <si>
    <t>C83</t>
  </si>
  <si>
    <t>C84</t>
  </si>
  <si>
    <t>C85</t>
  </si>
  <si>
    <t>C86</t>
  </si>
  <si>
    <t>C87</t>
  </si>
  <si>
    <t>C88</t>
  </si>
  <si>
    <t>C89</t>
  </si>
  <si>
    <t>C90</t>
  </si>
  <si>
    <t>C91</t>
  </si>
  <si>
    <t>C92</t>
  </si>
  <si>
    <t>C93</t>
  </si>
  <si>
    <t>C94</t>
  </si>
  <si>
    <t>C95</t>
  </si>
  <si>
    <t>C96</t>
  </si>
  <si>
    <t>C97</t>
  </si>
  <si>
    <t>C98</t>
  </si>
  <si>
    <t>C99</t>
  </si>
  <si>
    <t>C100</t>
  </si>
  <si>
    <t>C101</t>
  </si>
  <si>
    <t>C102</t>
  </si>
  <si>
    <t>C103</t>
  </si>
  <si>
    <t>C104</t>
  </si>
  <si>
    <t>C105</t>
  </si>
  <si>
    <t>C106</t>
  </si>
  <si>
    <t>C107</t>
  </si>
  <si>
    <t>C108</t>
  </si>
  <si>
    <t>C109</t>
  </si>
  <si>
    <t>C110</t>
  </si>
  <si>
    <t>C111</t>
  </si>
  <si>
    <t>C112</t>
  </si>
  <si>
    <t>C113</t>
  </si>
  <si>
    <t>C114</t>
  </si>
  <si>
    <t>C115</t>
  </si>
  <si>
    <t>C116</t>
  </si>
  <si>
    <t>C117</t>
  </si>
  <si>
    <t>C118</t>
  </si>
  <si>
    <t>C119</t>
  </si>
  <si>
    <t>C120</t>
  </si>
  <si>
    <t>R1</t>
  </si>
  <si>
    <t>Rebar</t>
  </si>
  <si>
    <t>R2</t>
  </si>
  <si>
    <t>R3</t>
  </si>
  <si>
    <t>R4</t>
  </si>
  <si>
    <t>R5</t>
  </si>
  <si>
    <t>R6</t>
  </si>
  <si>
    <t>R7</t>
  </si>
  <si>
    <t>R8</t>
  </si>
  <si>
    <t>R9</t>
  </si>
  <si>
    <t>R10</t>
  </si>
  <si>
    <t>R11</t>
  </si>
  <si>
    <t>R12</t>
  </si>
  <si>
    <t>R13</t>
  </si>
  <si>
    <t>R14</t>
  </si>
  <si>
    <t>R15</t>
  </si>
  <si>
    <t>R16</t>
  </si>
  <si>
    <t>R17</t>
  </si>
  <si>
    <t>R18</t>
  </si>
  <si>
    <t>R19</t>
  </si>
  <si>
    <t>R20</t>
  </si>
  <si>
    <t>R21</t>
  </si>
  <si>
    <t>R22</t>
  </si>
  <si>
    <t>R23</t>
  </si>
  <si>
    <t>R24</t>
  </si>
  <si>
    <t>R25</t>
  </si>
  <si>
    <t>R26</t>
  </si>
  <si>
    <t>Outer</t>
  </si>
  <si>
    <t>CONTOUR_ARC</t>
  </si>
  <si>
    <t>CONTOUR_LINE</t>
  </si>
  <si>
    <t>Opening</t>
  </si>
  <si>
    <t>LoadCase</t>
  </si>
  <si>
    <t>StateType</t>
  </si>
  <si>
    <t>Stress, MPa</t>
  </si>
  <si>
    <t>PhysicalState</t>
  </si>
  <si>
    <t>Результаты элементов по сочетаниям</t>
  </si>
  <si>
    <t>Parameter</t>
  </si>
  <si>
    <t>Value</t>
  </si>
  <si>
    <t>Unit</t>
  </si>
  <si>
    <t>ALL</t>
  </si>
  <si>
    <t>Bounds.MinX</t>
  </si>
  <si>
    <t>Минимальный X бетонной расчетной модели в координатах модели.</t>
  </si>
  <si>
    <t>Bounds.MaxX</t>
  </si>
  <si>
    <t>Максимальный X бетонной расчетной модели в координатах модели.</t>
  </si>
  <si>
    <t>Bounds.MinY</t>
  </si>
  <si>
    <t>Минимальный Y бетонной расчетной модели в координатах модели.</t>
  </si>
  <si>
    <t>Bounds.MaxY</t>
  </si>
  <si>
    <t>Максимальный Y бетонной расчетной модели в координатах модели.</t>
  </si>
  <si>
    <t>Источник геометрии расчетной модели.</t>
  </si>
  <si>
    <t>Geometry.ConcreteMeshSource</t>
  </si>
  <si>
    <t>Источник бетонной сетки: Generated, AutoCADRegions или AutoCADContours.</t>
  </si>
  <si>
    <t>Geometry.Revision</t>
  </si>
  <si>
    <t>Geometry.RecipeDiagnostics</t>
  </si>
  <si>
    <t>ConcreteCount</t>
  </si>
  <si>
    <t>Количество бетонных элементов расчетной модели.</t>
  </si>
  <si>
    <t>RebarCount</t>
  </si>
  <si>
    <t>Количество элементов продольной арматуры расчетной модели.</t>
  </si>
  <si>
    <t>Output.LengthUnit</t>
  </si>
  <si>
    <t>Output.AreaUnit</t>
  </si>
  <si>
    <t>Output.StressUnit</t>
  </si>
  <si>
    <t>Output.CurvatureUnit</t>
  </si>
  <si>
    <t>Concrete.Area</t>
  </si>
  <si>
    <t>Площадь бетонной части сечения по расчетной сетке.</t>
  </si>
  <si>
    <t>Concrete.CentroidX</t>
  </si>
  <si>
    <t>X центра тяжести бетонного сечения в координатах модели; от этой точки задается Load.ReferenceOffsetX.</t>
  </si>
  <si>
    <t>Concrete.CentroidY</t>
  </si>
  <si>
    <t>Y центра тяжести бетонного сечения в координатах модели; от этой точки задается Load.ReferenceOffsetY.</t>
  </si>
  <si>
    <t>Concrete.Ix</t>
  </si>
  <si>
    <t>m4</t>
  </si>
  <si>
    <t>Момент инерции бетонного сечения относительно оси X внутренней системы координат модели.</t>
  </si>
  <si>
    <t>Concrete.Iy</t>
  </si>
  <si>
    <t>Момент инерции бетонного сечения относительно оси Y внутренней системы координат модели.</t>
  </si>
  <si>
    <t>Concrete.Ixy</t>
  </si>
  <si>
    <t>Центробежный момент бетонного сечения относительно осей X/Y внутренней системы координат модели.</t>
  </si>
  <si>
    <t>Concrete.Ixc</t>
  </si>
  <si>
    <t>Момент инерции бетонного сечения относительно центральной оси X через ц.т. бетонного сечения.</t>
  </si>
  <si>
    <t>Concrete.Iyc</t>
  </si>
  <si>
    <t>Момент инерции бетонного сечения относительно центральной оси Y через ц.т. бетонного сечения.</t>
  </si>
  <si>
    <t>Concrete.Ixyc</t>
  </si>
  <si>
    <t>Центробежный момент бетонного сечения относительно центральных осей X/Y через ц.т. бетонного сечения.</t>
  </si>
  <si>
    <t>Concrete.RadiusX</t>
  </si>
  <si>
    <t>Радиус инерции бетонного сечения относительно центральной оси X через ц.т. бетонного сечения.</t>
  </si>
  <si>
    <t>Concrete.RadiusY</t>
  </si>
  <si>
    <t>Радиус инерции бетонного сечения относительно центральной оси Y через ц.т. бетонного сечения.</t>
  </si>
  <si>
    <t>Concrete.PrincipalAngle</t>
  </si>
  <si>
    <t>rad</t>
  </si>
  <si>
    <t>Угол от +X модели к главной центральной оси 1 бетонного сечения; положительный против часовой стрелки.</t>
  </si>
  <si>
    <t>Concrete.PrincipalI1</t>
  </si>
  <si>
    <t>Главный центральный момент инерции бетонного сечения относительно главной оси 1 (больший).</t>
  </si>
  <si>
    <t>Concrete.PrincipalI2</t>
  </si>
  <si>
    <t>Главный центральный момент инерции бетонного сечения относительно главной оси 2 (меньший).</t>
  </si>
  <si>
    <t>Concrete.PrincipalRadius1</t>
  </si>
  <si>
    <t>Радиус инерции бетонного сечения относительно главной центральной оси 1.</t>
  </si>
  <si>
    <t>Concrete.PrincipalRadius2</t>
  </si>
  <si>
    <t>Радиус инерции бетонного сечения относительно главной центральной оси 2.</t>
  </si>
  <si>
    <t>Concrete.CoreDistanceXPlus</t>
  </si>
  <si>
    <t>Ядровое расстояние r бетонного сечения для эксцентриситета в направлении +X центральных осей X/Y.</t>
  </si>
  <si>
    <t>Concrete.CoreDistanceXMinus</t>
  </si>
  <si>
    <t>Ядровое расстояние r бетонного сечения для эксцентриситета в направлении -X центральных осей X/Y.</t>
  </si>
  <si>
    <t>Concrete.CoreDistanceYPlus</t>
  </si>
  <si>
    <t>Ядровое расстояние r бетонного сечения для эксцентриситета в направлении +Y центральных осей X/Y.</t>
  </si>
  <si>
    <t>Concrete.CoreDistanceYMinus</t>
  </si>
  <si>
    <t>Ядровое расстояние r бетонного сечения для эксцентриситета в направлении -Y центральных осей X/Y.</t>
  </si>
  <si>
    <t>Concrete.CoreDistance1Plus</t>
  </si>
  <si>
    <t>Ядровое расстояние r бетонного сечения для эксцентриситета в направлении +главной центральной оси 1.</t>
  </si>
  <si>
    <t>Concrete.CoreDistance1Minus</t>
  </si>
  <si>
    <t>Ядровое расстояние r бетонного сечения для эксцентриситета в направлении -главной центральной оси 1.</t>
  </si>
  <si>
    <t>Concrete.CoreDistance2Plus</t>
  </si>
  <si>
    <t>Ядровое расстояние r бетонного сечения для эксцентриситета в направлении +главной центральной оси 2.</t>
  </si>
  <si>
    <t>Concrete.CoreDistance2Minus</t>
  </si>
  <si>
    <t>Ядровое расстояние r бетонного сечения для эксцентриситета в направлении -главной центральной оси 2.</t>
  </si>
  <si>
    <t>AnnotationType</t>
  </si>
  <si>
    <t>AnnotationID</t>
  </si>
  <si>
    <t>OutsideNormalX</t>
  </si>
  <si>
    <t>OutsideNormalY</t>
  </si>
  <si>
    <t>Text</t>
  </si>
  <si>
    <t>Standard</t>
  </si>
  <si>
    <t>AnchorID</t>
  </si>
  <si>
    <t>SectionRevision</t>
  </si>
  <si>
    <t>RegionArea</t>
  </si>
  <si>
    <t>AreaUnit</t>
  </si>
  <si>
    <t>GeometrySource</t>
  </si>
  <si>
    <t>DIMENSION</t>
  </si>
  <si>
    <t>ExtraData</t>
  </si>
  <si>
    <t>CoordinateUnit</t>
  </si>
  <si>
    <t>2. Нажмите «Сформировать сечение». Проверьте число бетонных элементов и стержней, площадь, размеры и схему. Сообщение показывает время формирования и предупреждения о полученной геометрии.</t>
  </si>
  <si>
    <t>Экспорт использует последний расчёт на Results. После изменения нагрузок выполните расчёт заново. Геометрия экспортируется в AutoCAD в мм независимо от OUTPUT. Кнопка «Очистить подписи в AutoCAD»</t>
  </si>
  <si>
    <t>удаляет оформление, сохраняя бетон, арматуру и контуры. Если слоёв оформления нет, очистка сразу завершается.</t>
  </si>
  <si>
    <t>Таблица rngNDMSectionGeometry хранит бетонные элементы и арматуру. Area — площадь; LocalIx/LocalIy/LocalIxy — собственные моменты инерции элемента. Width/Height/Rotation задают его прямоугольное</t>
  </si>
  <si>
    <t>представление для схемы и геометрических проверок. ExtraData содержит необязательные сведения об источнике элемента; расчёт их не использует.</t>
  </si>
  <si>
    <t>Если повреждены координаты или обязательные поля, сообщение укажет ячейку Results. Нажмите «Сформировать сечение». Расчёт не создаёт геометрию заново; размеры и подписи для него необязательны.</t>
  </si>
  <si>
    <t>Кнопка «Выполнить расчет» читает сохранённую геометрию из Results и текущие расчётные настройки. Размеры и подписи на схеме для вычислений не требуются. После изменения размеров сечения, армирования, сетки или чертежа сначала заново сформируйте сечение. До этого расчёт использует прежнюю геометрию независимо от Geometry.Source и Geometry.Type.</t>
  </si>
  <si>
    <t>Геометрия расчетных элементов сечения</t>
  </si>
  <si>
    <t>Достоверные контуры и отверстия сечения</t>
  </si>
  <si>
    <t>Свойства всего сечения</t>
  </si>
  <si>
    <t>Фактические диаграммы материалов</t>
  </si>
  <si>
    <t>Аннотации схемы</t>
  </si>
  <si>
    <t>General.ReformatResultsEnabled</t>
  </si>
  <si>
    <t>Повторно оформлять таблицы Results и их шапки. Yes — полное оформление; No — сохранять готовое, обновляя данные, единицы, цвета статусов и необходимое оформление новых строк.</t>
  </si>
  <si>
    <t>General.ReformatResultsEnabled — повторное оформление Results</t>
  </si>
  <si>
    <t>Yes заново оформляет таблицы Results и их шапки после формирования сечения и расчета. Это значение по умолчанию.</t>
  </si>
  <si>
    <t>No сохраняет готовые шрифты, рамки, выравнивание и объединения шапок. Данные, актуальные единицы, цвета расчетных статусов и необходимое оформление новых строк обновляются.</t>
  </si>
  <si>
    <t>Если изменилась шапка или таблице потребовались еще не оформленные строки, соответствующий блок получает полное оформление один раз. Форматирование не хранится в отдельном кэше и проверяется по самой</t>
  </si>
  <si>
    <t>таблице.</t>
  </si>
  <si>
    <t>Настройка не отключает расчетные проверки, подробные численные результаты, текстовый отчет или схему. После ручного изменения оформления выберите Yes, чтобы восстановить штатный вид таблиц.</t>
  </si>
  <si>
    <t>Выберите Yes или No. Пустое, ошибочное значение и отсутствие настройки останавливают действие до изменения Results с указанием места ошибки на Config.</t>
  </si>
  <si>
    <t>К настройке</t>
  </si>
  <si>
    <t>Справка по настройкам Config и листа «Сечения»</t>
  </si>
  <si>
    <t>Как задать сечение и армирование</t>
  </si>
  <si>
    <t>На Config выберите Geometry.Source = Generated и Geometry.Type. Заполните таблицу выбранного типа на листе «Сечения»: General — размеры бетона, Main — основной ряд каждой стороны, Extra — второй и третий ряды. Длины вводятся в INPUT Length. Оранжевая заливка обозначает доступный, в том числе необязательный, ввод.</t>
  </si>
  <si>
    <t>В Main задайте Диаметр (d) и Количество (n). Пустое поле или 0 в любом из них отключает ряд и его дополнительные ряды. Исключение — количество у отверстия HollowRectangle: оно получается проекцией и не вводится. Настройки противоположных сторон независимы.</t>
  </si>
  <si>
    <t>Для включённого ряда обязательны До оси (as) — расстояние от бетона до центров стержней, а также Отступ начала (s0) и Отступ конца (s1) вдоль линии центров. as должен быть больше d/2; при отсутствии концевого отступа укажите 0. Количество — целое положительное число; для круга не меньше 2. Направления линий приведены в справке выбранного типа.</t>
  </si>
  <si>
    <t>Extra необязателен: пустой d2/d3 или 0 отключает соответствующий ряд. При положительном диаметре выберите Привязку и Положение. EachBar — у каждого основного стержня, EverySecondBar — у первого, третьего и следующих нечётных. Оба ряда привязаны к основному; третий можно включить без второго. Поля отключённых рядов не используются.</t>
  </si>
  <si>
    <t>Смещение 2 (a2) и Смещение 3 (a3) независимо отсчитываются от основного ряда по нормали в бетон: от наружной границы внутрь, от отверстия — в бетон. Пустое поле равно 0. Разные смещения задают самостоятельные базовые линии; например, 100 и 200 означают расстояния от основного ряда, а не друг от друга.</t>
  </si>
  <si>
    <t>При одинаковом смещении стержни образуют контактную группу: Stacked располагает их вглубь бетона, SideBySide — вдоль линии. При нуле группа начинается с основного стержня, при положительном смещении — с первого включённого дополнительного ряда. Между приставляемыми стержнями к сумме радиусов добавлены 2,5 мм на выступы арматуры периодического профиля. Расчётные диаметры и площади не меняются.</t>
  </si>
  <si>
    <t>При смещении учитывается весь контур. Исчезнувшее скругление заменяется сопряжением соседних участков. Стержни, не попавшие на допустимую смещённую линию, пропускаются с предупреждением. При пересечении стержней смещённых рядов соседних сторон остаётся первый добавленный, также с предупреждением; другие недопустимые пересечения требуют исправления. Подписи учитывают фактически добавленные стержни.</t>
  </si>
  <si>
    <t>Нажмите «Сформировать сечение»: геометрия сохранится в Results, а при Plot.Enabled = Yes обновится схема. Проверьте схему и предупреждения, затем нажмите «Выполнить расчёт». Изменение исходных данных само не заменяет сохранённое сечение; после правок сформируйте его заново. Обязательные поля нельзя оставлять пустыми вместо допустимого нуля.</t>
  </si>
  <si>
    <t>Geometry.Type = Circle. В General обязателен только наружный диаметр бетона D &gt; 0. В Main и Extra используется одна строка Circle — вся окружность; отдельные стороны не задаются.</t>
  </si>
  <si>
    <t>Для включённого основного ряда задайте d &gt; 0, целое n ≥ 2, d/2 &lt; as &lt; D/2 и неотрицательные s0/s1. Если арматура не нужна, оставьте d или n пустым либо укажите 0; as и концевые отступы тогда не используются.</t>
  </si>
  <si>
    <t>Начало — над центром, на «12 часах», обход по часовой стрелке. При s0 = s1 = 0 стержни равномерно распределяются по полному кругу без повторения начальной точки.</t>
  </si>
  <si>
    <t>При ненулевом s0 или s1 стержни располагаются по оставшейся дуге, включая оба конца. Отступы отмеряются вдоль окружности центров; их сумма должна быть меньше π·(D − 2as). Для полного круга оставьте оба значения равными 0.</t>
  </si>
  <si>
    <t>Дополнительные ряды задаются в Extra той же строки Circle; отдельного количества у них нет. Stacked направлен к центру, SideBySide — по часовой касательной. Все ряды объединяются в одну подпись арматуры.</t>
  </si>
  <si>
    <t>Подробнее: общие правила заполнения Main/Extra и формирования сечения.</t>
  </si>
  <si>
    <t>Geometry.Type = PointedSection. В General обязательны B &gt; 0 — ширина прямой базы, H &gt; 0 — высота, а также W и R1 отдельно для Left и Right. W — вынос боковой вершины, R1 — радиус перехода от верхней/нижней грани к боковой. W и радиусы неотрицательны; 0 означает отсутствие выноса или скругления.</t>
  </si>
  <si>
    <t>При W = 0 боковая сторона вертикальна, её R2 не используется и может быть пустым. При W &gt; 0 появляются две наклонные грани; R2 этой стороны обязателен и задаёт радиус боковой вершины, в том числе 0 для острой вершины. Левую и правую стороны можно задавать по-разному.</t>
  </si>
  <si>
    <t>Main/Extra: Top и Bottom — верх и низ, Left и Right — боковые стороны. Верхний и нижний ряды идут слева направо, оба боковых — сверху вниз. Сверху и снизу используется прямой участок между скруглениями, сбоку — вся боковая линия с её дугами; от неё отсчитываются s0/s1.</t>
  </si>
  <si>
    <t>Если радиусы не помещаются при заданных B/H/W, уменьшите их или увеличьте размеры. Если исчез прямой участок для включённого верхнего/нижнего ряда, измените радиусы либо отключите этот ряд через d или n = 0. При нулевом W и исчезнувшей вертикальной прямой боковой ряд может идти по оставшимся дугам.</t>
  </si>
  <si>
    <t>Geometry.Type = HollowRectangle. В General обязательны B/H &gt; 0 — наружные ширина/высота, Bo/Ho &gt; 0 — ширина/высота отверстия, R/Ro ≥ 0 — радиусы углов и Xo/Yo — смещение центра отверстия вправо/вверх. При отсутствии скруглений или смещения укажите 0. Отверстие должно целиком помещаться внутри наружного контура.</t>
  </si>
  <si>
    <t>Main: Top/Bottom/Left/Right задают наружные ряды с собственными as, d, n, s0 и s1. OpeningTop/OpeningBottom/OpeningLeft/OpeningRight относятся к соответствующим сторонам отверстия. Горизонтальные линии идут слева направо, вертикальные — снизу вверх; s0/s1 отсчитываются по этим направлениям.</t>
  </si>
  <si>
    <t>Количество n у отверстия не задавайте: в таблице стоит прочерк, а позиции получаются проекцией основного наружного ряда на линию у отверстия. Проекции, не попавшие на её рабочую длину, не добавляются. Для включённого ряда отверстия нужны собственные d, as, s0 и s1; без соответствующего наружного ряда он не создаётся. Пустой d или 0 отключает его.</t>
  </si>
  <si>
    <t>Все четыре as у отверстия обязательны и неотрицательны даже при выключенных рядах: они ограничивают линии у отверстия. При включённом ряде as &gt; d/2. Extra у наружных сторон и отверстия необязателен и настраивается отдельно. Исчезнувшая боковая прямая с включённой арматурой требует уменьшить радиус/отступ либо отключить этот боковой ряд.</t>
  </si>
  <si>
    <t>Geometry.Type = Rectangles. В General выберите Shape: OneRect — один прямоугольник, TwoRect — два смежных. H1/B1 &gt; 0 — высота/ширина первого прямоугольника; в TwoRect он расположен над вторым.</t>
  </si>
  <si>
    <t>Для TwoRect дополнительно обязательны H2/B2 &gt; 0 и XOffset — смещение левого края верхнего прямоугольника вправо относительно левого края нижнего. 0 совмещает левые края, отрицательное значение смещает верхний прямоугольник влево. По ширине должен оставаться общий участок: −B1 &lt; XOffset &lt; B2.</t>
  </si>
  <si>
    <t>Для OneRect используются только H1/B1 и армирование R1. H2, B2, XOffset и все поля строк R2 в Main/Extra не читаются и могут быть пустыми.</t>
  </si>
  <si>
    <t>Main/Extra: R1.Top/Bottom/Left/Right — стороны первого прямоугольника, R2.Top/Bottom/Left/Right — второго. Верхние ряды идут слева направо, нижние — справа налево, левые — снизу вверх, правые — сверху вниз. s0/s1 отмеряются от концов полной линии соответствующей грани.</t>
  </si>
  <si>
    <t>Армирование каждой строки задаётся вручную. На общей границе двух прямоугольников ряд не отключается автоматически: если он не нужен, укажите для него d или n = 0. Дополнительные ряды необязательны; отдельного количества для них нет.</t>
  </si>
  <si>
    <t>Определяющее сочетание</t>
  </si>
  <si>
    <t>Количество стартов UltimateStrain</t>
  </si>
  <si>
    <t>Комментарий определяющего сочетания</t>
  </si>
  <si>
    <t>Количество итераций НДС</t>
  </si>
  <si>
    <t>Количество решений НДС</t>
  </si>
  <si>
    <t>Количество итераций UltimateStrain</t>
  </si>
  <si>
    <t>Время расчета, с</t>
  </si>
  <si>
    <t>статус проверки</t>
  </si>
  <si>
    <t>минимальные коэффициенты запаса</t>
  </si>
  <si>
    <t>прочность</t>
  </si>
  <si>
    <t>трещины</t>
  </si>
  <si>
    <t>устойчивость по СП35</t>
  </si>
  <si>
    <t>устойчивость по СП63</t>
  </si>
  <si>
    <t>Combination ID</t>
  </si>
  <si>
    <t>ResultComment</t>
  </si>
  <si>
    <t>общий статус</t>
  </si>
  <si>
    <t>по деформациям ε</t>
  </si>
  <si>
    <t>по предельным усилиям</t>
  </si>
  <si>
    <t>нормальные трещины</t>
  </si>
  <si>
    <t>продольные трещины</t>
  </si>
  <si>
    <t>Плоскость 1</t>
  </si>
  <si>
    <t>Плоскость 2</t>
  </si>
  <si>
    <t>ec&gt;r</t>
  </si>
  <si>
    <t>ec&lt;=r</t>
  </si>
  <si>
    <t>0.7*Ncr/N</t>
  </si>
  <si>
    <t>Nult/N</t>
  </si>
  <si>
    <t>Ncr/N</t>
  </si>
  <si>
    <t>номер сочетания из таблицы нагрузок</t>
  </si>
  <si>
    <t>пользовательский комментарий сочетания</t>
  </si>
  <si>
    <t>пояснение итогового расчетного статуса</t>
  </si>
  <si>
    <t>итоговый статус по всем включенным проверкам</t>
  </si>
  <si>
    <t>статус прямого НДС по модели прочности</t>
  </si>
  <si>
    <t>статус поиска предельного состояния</t>
  </si>
  <si>
    <t>статус нормальных трещин</t>
  </si>
  <si>
    <t>статус продольных трещин</t>
  </si>
  <si>
    <t>СП35: плоскость 1, ветвь ec &gt; r</t>
  </si>
  <si>
    <t>СП35: плоскость 1, ветвь ec &lt;= r</t>
  </si>
  <si>
    <t>СП35: плоскость 2, ветвь ec &gt; r</t>
  </si>
  <si>
    <t>СП35: плоскость 2, ветвь ec &lt;= r</t>
  </si>
  <si>
    <t>СП63: плоскость 1</t>
  </si>
  <si>
    <t>СП63: плоскость 2</t>
  </si>
  <si>
    <t>минимальный запас по предельным деформациям</t>
  </si>
  <si>
    <t>запас по найденному множителю несущей</t>
  </si>
  <si>
    <t>a_crc,ult/a_crc</t>
  </si>
  <si>
    <t>Rb,mc2/sigma_b</t>
  </si>
  <si>
    <t>СП35: плоскость 1, запас 0.7*Ncr/N</t>
  </si>
  <si>
    <t>СП35: плоскость 1, запас Nult/N</t>
  </si>
  <si>
    <t>СП35: плоскость 2, запас 0.7*Ncr/N</t>
  </si>
  <si>
    <t>СП35: плоскость 2, запас Nult/N</t>
  </si>
  <si>
    <t>СП63: плоскость 1, запас Ncr/N</t>
  </si>
  <si>
    <t>СП63: плоскость 2, запас Ncr/N</t>
  </si>
  <si>
    <t>worst LC</t>
  </si>
  <si>
    <t>Расшифровка статусов</t>
  </si>
  <si>
    <t>Статус</t>
  </si>
  <si>
    <t>Расчетная ветка выполнена, проверка пройдена.</t>
  </si>
  <si>
    <t>Равновесие найдено, но физический предел или проверка не проходят.</t>
  </si>
  <si>
    <t>Исходная постоянная часть выбранного пути уже не проходит проверку.</t>
  </si>
  <si>
    <t>Равновесие или расчетная точка не сошлись численно.</t>
  </si>
  <si>
    <t>Ошибка исходных данных или настройки.</t>
  </si>
  <si>
    <t>Внутренняя ошибка программы или несформированный результат.</t>
  </si>
  <si>
    <t>Проверка не применялась для данного сочетания.</t>
  </si>
  <si>
    <t>относительно центральных осей приведенного сечения</t>
  </si>
  <si>
    <t>в точке приложения нагрузок</t>
  </si>
  <si>
    <t>Общие данные</t>
  </si>
  <si>
    <t>НДС от заданного сочетания нагрузок (по модели прочности)</t>
  </si>
  <si>
    <t>Расчет предельной несущей способности по выбранной λ-траектории (по модели прочности)</t>
  </si>
  <si>
    <t>плоскость деформации</t>
  </si>
  <si>
    <t>фактические макс. деформации</t>
  </si>
  <si>
    <t>фактические напряжения</t>
  </si>
  <si>
    <t>параметры сечения и статус</t>
  </si>
  <si>
    <t>параметры расчета</t>
  </si>
  <si>
    <t>предельные компоненты</t>
  </si>
  <si>
    <t>параметры сечения при λult и статус</t>
  </si>
  <si>
    <t>нагрузки, переданные в расчет прочности, в центре приведенного сечения</t>
  </si>
  <si>
    <t>Mx там же, вокруг оси X принятой системы</t>
  </si>
  <si>
    <t>My там же, вокруг оси Y принятой системы</t>
  </si>
  <si>
    <t>исходная N в пользовательской точке приложения</t>
  </si>
  <si>
    <t>исходный Mx в пользовательской точке приложения</t>
  </si>
  <si>
    <t>исходный My в пользовательской точке приложения</t>
  </si>
  <si>
    <t>предельная деформация бетона при сжатии</t>
  </si>
  <si>
    <t>предельная деформация бетона при растяжении; пусто, если растянутый бетон не работает</t>
  </si>
  <si>
    <t>предельная деформация арматуры при сжатии</t>
  </si>
  <si>
    <t>предельная деформация арматуры при растяжении</t>
  </si>
  <si>
    <t>ε0 в точке (0;0) внутренней системы координат модели; от этой точки заданы координаты всех элементов сечения</t>
  </si>
  <si>
    <t>кривизна kx при координате y во внутренней системе координат модели</t>
  </si>
  <si>
    <t>кривизна ky при координате x во внутренней системе координат модели</t>
  </si>
  <si>
    <t>максимальная сжимающая деформация бетона, если такая зона есть</t>
  </si>
  <si>
    <t>максимальная растягивающая деформация бетона, если такая зона есть</t>
  </si>
  <si>
    <t>максимальная сжимающая деформация арматуры, если такая зона есть</t>
  </si>
  <si>
    <t>максимальная растягивающая деформация арматуры, если такая зона есть</t>
  </si>
  <si>
    <t>максимальное сжатие бетона</t>
  </si>
  <si>
    <t>максимальное растяжение бетона; пусто, если диаграмма не несет растяжение</t>
  </si>
  <si>
    <t>максимальное сжатие арматуры</t>
  </si>
  <si>
    <t>максимальное растяжение арматуры</t>
  </si>
  <si>
    <t>полная высота сечения по нормали к нейтральной линии</t>
  </si>
  <si>
    <t>высота сжатой зоны по нормали к нейтральной линии</t>
  </si>
  <si>
    <t>yes - равновесие найдено через продолжение диаграммы; no - продолжение было разрешено, но не понадобилось; - - продолжение выключено</t>
  </si>
  <si>
    <t>статус фактического НДС по модели прочности</t>
  </si>
  <si>
    <t>причина найденного предельного состояния</t>
  </si>
  <si>
    <t>какие компоненты масштабировались</t>
  </si>
  <si>
    <t>фактический метод поиска</t>
  </si>
  <si>
    <t>предельный множитель выбранной траектории</t>
  </si>
  <si>
    <t>полная N при λult в точке приложения нагрузки</t>
  </si>
  <si>
    <t>полный Mx при λult в точке приложения нагрузки</t>
  </si>
  <si>
    <t>полный My при λult в точке приложения нагрузки</t>
  </si>
  <si>
    <t>сжатая деформация бетона в CapacityState, если зона есть</t>
  </si>
  <si>
    <t>растянутая деформация бетона в CapacityState, если зона есть</t>
  </si>
  <si>
    <t>сжатая деформация арматуры в CapacityState, если зона есть</t>
  </si>
  <si>
    <t>растянутая деформация арматуры в CapacityState, если зона есть</t>
  </si>
  <si>
    <t>полная высота по нормали к нейтральной линии CapacityState</t>
  </si>
  <si>
    <t>высота сжатой зоны CapacityState</t>
  </si>
  <si>
    <t>запас по найденному множителю λ</t>
  </si>
  <si>
    <t>статус расчета несущей способности</t>
  </si>
  <si>
    <t>N, tf</t>
  </si>
  <si>
    <t>Mx, tf*m</t>
  </si>
  <si>
    <t>My, tf*m</t>
  </si>
  <si>
    <t>h, m</t>
  </si>
  <si>
    <t>x, m</t>
  </si>
  <si>
    <t>ExtUsed</t>
  </si>
  <si>
    <t>запас (ε)</t>
  </si>
  <si>
    <t>статус</t>
  </si>
  <si>
    <t>LimitState</t>
  </si>
  <si>
    <t>Method</t>
  </si>
  <si>
    <t>запас (λ)</t>
  </si>
  <si>
    <t>Расчет НДС и несущей способности по модели прочности</t>
  </si>
  <si>
    <t>ConcreteStrainLimit</t>
  </si>
  <si>
    <t>UltimateStrain</t>
  </si>
  <si>
    <r>
      <t>ε</t>
    </r>
    <r>
      <rPr>
        <b/>
        <vertAlign val="subscript"/>
        <sz val="9"/>
        <color theme="1"/>
        <rFont val="Arial"/>
        <family val="2"/>
        <charset val="204"/>
      </rPr>
      <t>bc</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</si>
  <si>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bt</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</si>
  <si>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sc</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</si>
  <si>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st</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</si>
  <si>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bc</t>
    </r>
  </si>
  <si>
    <r>
      <t>ε</t>
    </r>
    <r>
      <rPr>
        <b/>
        <vertAlign val="subscript"/>
        <sz val="9"/>
        <color theme="1"/>
        <rFont val="Arial"/>
        <family val="2"/>
        <charset val="204"/>
      </rPr>
      <t>bt</t>
    </r>
  </si>
  <si>
    <r>
      <t>ε</t>
    </r>
    <r>
      <rPr>
        <b/>
        <vertAlign val="subscript"/>
        <sz val="9"/>
        <color theme="1"/>
        <rFont val="Arial"/>
        <family val="2"/>
        <charset val="204"/>
      </rPr>
      <t>sc</t>
    </r>
  </si>
  <si>
    <r>
      <t>ε</t>
    </r>
    <r>
      <rPr>
        <b/>
        <vertAlign val="subscript"/>
        <sz val="9"/>
        <color theme="1"/>
        <rFont val="Arial"/>
        <family val="2"/>
        <charset val="204"/>
      </rPr>
      <t>st</t>
    </r>
  </si>
  <si>
    <r>
      <t>σ</t>
    </r>
    <r>
      <rPr>
        <b/>
        <vertAlign val="subscript"/>
        <sz val="9"/>
        <color theme="1"/>
        <rFont val="Arial"/>
        <family val="2"/>
        <charset val="204"/>
      </rPr>
      <t>bc</t>
    </r>
  </si>
  <si>
    <r>
      <t>σ</t>
    </r>
    <r>
      <rPr>
        <b/>
        <vertAlign val="subscript"/>
        <sz val="9"/>
        <color theme="1"/>
        <rFont val="Arial"/>
        <family val="2"/>
        <charset val="204"/>
      </rPr>
      <t>bt</t>
    </r>
  </si>
  <si>
    <r>
      <t>σ</t>
    </r>
    <r>
      <rPr>
        <b/>
        <vertAlign val="subscript"/>
        <sz val="9"/>
        <color theme="1"/>
        <rFont val="Arial"/>
        <family val="2"/>
        <charset val="204"/>
      </rPr>
      <t>sc</t>
    </r>
  </si>
  <si>
    <r>
      <t>σ</t>
    </r>
    <r>
      <rPr>
        <b/>
        <vertAlign val="subscript"/>
        <sz val="9"/>
        <color theme="1"/>
        <rFont val="Arial"/>
        <family val="2"/>
        <charset val="204"/>
      </rPr>
      <t>st</t>
    </r>
  </si>
  <si>
    <r>
      <t>λ</t>
    </r>
    <r>
      <rPr>
        <b/>
        <vertAlign val="subscript"/>
        <sz val="9"/>
        <color theme="1"/>
        <rFont val="Arial"/>
        <family val="2"/>
        <charset val="204"/>
      </rPr>
      <t>ult</t>
    </r>
  </si>
  <si>
    <r>
      <t>N</t>
    </r>
    <r>
      <rPr>
        <b/>
        <vertAlign val="subscript"/>
        <sz val="9"/>
        <color theme="1"/>
        <rFont val="Arial"/>
        <family val="2"/>
        <charset val="204"/>
      </rPr>
      <t>ult</t>
    </r>
    <r>
      <rPr>
        <b/>
        <sz val="9"/>
        <color theme="1"/>
        <rFont val="Arial"/>
        <family val="2"/>
        <charset val="204"/>
      </rPr>
      <t>, tf</t>
    </r>
  </si>
  <si>
    <r>
      <t>Mx,</t>
    </r>
    <r>
      <rPr>
        <b/>
        <vertAlign val="subscript"/>
        <sz val="9"/>
        <color theme="1"/>
        <rFont val="Arial"/>
        <family val="2"/>
        <charset val="204"/>
      </rPr>
      <t>ult</t>
    </r>
    <r>
      <rPr>
        <b/>
        <sz val="9"/>
        <color theme="1"/>
        <rFont val="Arial"/>
        <family val="2"/>
        <charset val="204"/>
      </rPr>
      <t>, tf*m</t>
    </r>
  </si>
  <si>
    <r>
      <t>My,</t>
    </r>
    <r>
      <rPr>
        <b/>
        <vertAlign val="subscript"/>
        <sz val="9"/>
        <color theme="1"/>
        <rFont val="Arial"/>
        <family val="2"/>
        <charset val="204"/>
      </rPr>
      <t>ult</t>
    </r>
    <r>
      <rPr>
        <b/>
        <sz val="9"/>
        <color theme="1"/>
        <rFont val="Arial"/>
        <family val="2"/>
        <charset val="204"/>
      </rPr>
      <t>, tf*m</t>
    </r>
  </si>
  <si>
    <r>
      <t>ε</t>
    </r>
    <r>
      <rPr>
        <b/>
        <vertAlign val="subscript"/>
        <sz val="9"/>
        <color theme="1"/>
        <rFont val="Arial"/>
        <family val="2"/>
        <charset val="204"/>
      </rPr>
      <t>0</t>
    </r>
  </si>
  <si>
    <r>
      <t>κ</t>
    </r>
    <r>
      <rPr>
        <b/>
        <vertAlign val="subscript"/>
        <sz val="9"/>
        <color theme="1"/>
        <rFont val="Arial"/>
        <family val="2"/>
        <charset val="204"/>
      </rPr>
      <t>x</t>
    </r>
    <r>
      <rPr>
        <b/>
        <sz val="9"/>
        <color theme="1"/>
        <rFont val="Arial"/>
        <family val="2"/>
        <charset val="204"/>
      </rPr>
      <t>, 1/mm</t>
    </r>
  </si>
  <si>
    <r>
      <t>κ</t>
    </r>
    <r>
      <rPr>
        <b/>
        <vertAlign val="subscript"/>
        <sz val="9"/>
        <color theme="1"/>
        <rFont val="Arial"/>
        <family val="2"/>
        <charset val="204"/>
      </rPr>
      <t>y</t>
    </r>
    <r>
      <rPr>
        <b/>
        <sz val="9"/>
        <color theme="1"/>
        <rFont val="Arial"/>
        <family val="2"/>
        <charset val="204"/>
      </rPr>
      <t>, 1/mm</t>
    </r>
  </si>
  <si>
    <t>Начало трещинообразования</t>
  </si>
  <si>
    <t>равновесное состояние при заданных нагрузках</t>
  </si>
  <si>
    <t>нормальные трещины по СП 35</t>
  </si>
  <si>
    <t>нормальные трещины по СП 63</t>
  </si>
  <si>
    <t>Осевое растяжение</t>
  </si>
  <si>
    <t>Изгиб N + M</t>
  </si>
  <si>
    <t>PreCrackState (до трещины)</t>
  </si>
  <si>
    <t>PostCrackState (после трещины)</t>
  </si>
  <si>
    <t>Коэффициент раскрытия трещин</t>
  </si>
  <si>
    <t>Напряжения</t>
  </si>
  <si>
    <t>ширина раскрытия нормальных трещин</t>
  </si>
  <si>
    <t>данные для расстояния между трещинами ls</t>
  </si>
  <si>
    <t>Коэффициенты</t>
  </si>
  <si>
    <t>нагрузки, переданные в расчет трещин, в центре приведенного сечения</t>
  </si>
  <si>
    <t>момент Mx там же, вокруг глобальной оси X/Y принятой системы</t>
  </si>
  <si>
    <t>момент My там же, вокруг глобальной оси X/Y принятой системы</t>
  </si>
  <si>
    <t>исходная продольная сила в пользовательской точке приложения</t>
  </si>
  <si>
    <t>площадь приведенного сечения для Ncrc</t>
  </si>
  <si>
    <t>растяжение бетона II ГПС</t>
  </si>
  <si>
    <t>сила образования трещины при центральном растяжении</t>
  </si>
  <si>
    <t>доля заданной растягивающей силы для Ncrc</t>
  </si>
  <si>
    <t>фактически использованный путь поиска точки образования трещины</t>
  </si>
  <si>
    <t>продольная сила в найденной точке образования трещины для выбранного пути</t>
  </si>
  <si>
    <t>модуль моментного вектора в найденной точке образования трещины</t>
  </si>
  <si>
    <t>доля выбранного пути нагрузки до образования трещины</t>
  </si>
  <si>
    <t>фактическая наибольшая деформация сжатия бетона до трещины</t>
  </si>
  <si>
    <t>фактическая наибольшая деформация растяжения бетона до трещины</t>
  </si>
  <si>
    <t>статус НДС непосредственно перед образованием нормальной трещины</t>
  </si>
  <si>
    <t>фактическая деформация сжатия после трещины</t>
  </si>
  <si>
    <t>растяжение после трещины; пусто при выключенном растянутом бетоне</t>
  </si>
  <si>
    <t>статус НДС сразу после образования нормальной трещины</t>
  </si>
  <si>
    <t>итог: нормальная трещина образуется при заданном сочетании или нет</t>
  </si>
  <si>
    <t>фактическая деформация сжатия при нагрузках сочетания</t>
  </si>
  <si>
    <t>растяжение при текущих нагрузках; пусто при выключенном растянутом бетоне</t>
  </si>
  <si>
    <t>yes - равновесие найдено через продолжение диаграммы; no - продолжение было разрешено, но не понадобилось; - - продолжение выключено в настройках</t>
  </si>
  <si>
    <t>OK - равновесие при заданных нагрузках сошлось без продолжения диаграммы и все материалы остались в физическом диапазоне; FAIL/NumFail останавливают расчет трещин</t>
  </si>
  <si>
    <t>площадь в m2; критическая область с вычетом всех проемов</t>
  </si>
  <si>
    <t>коэффициенты групп каждого расчетного ряда</t>
  </si>
  <si>
    <t>число реальных стержней каждой группы ряда</t>
  </si>
  <si>
    <t>диаметры в m; все стержни по рядам</t>
  </si>
  <si>
    <t>радиус армирования в m: Ar / сумма beta*nd</t>
  </si>
  <si>
    <t>коэффициент раскрытия в m; переведен из см</t>
  </si>
  <si>
    <t>все включенные стержни каждого ряда критической области</t>
  </si>
  <si>
    <t>общее число стержней критической области</t>
  </si>
  <si>
    <t>напряжение в MPa; критическая группа</t>
  </si>
  <si>
    <t>модуль арматуры в MPa; текущая модель</t>
  </si>
  <si>
    <t>раскрытие в m; наибольшее значение среди проверенных стержней</t>
  </si>
  <si>
    <t>допускаемая ширина в m; настройка пользователя</t>
  </si>
  <si>
    <t>запас: допускаемая ширина / рассчитанная ширина</t>
  </si>
  <si>
    <t>статус проверки ширины раскрытия трещин по общим правилам определения статусов</t>
  </si>
  <si>
    <t>фактическая высота растянутой зоны</t>
  </si>
  <si>
    <t>расстояние от оси выбранного стержня до бетонного контура</t>
  </si>
  <si>
    <t>принятая глубина зоны растянутого бетона</t>
  </si>
  <si>
    <t>площадь растянутого бетона расчетной зоны</t>
  </si>
  <si>
    <t>площадь выбранной растянутой арматуры</t>
  </si>
  <si>
    <t>эквивалентный диаметр выбранных стержней</t>
  </si>
  <si>
    <t>расстояние до нормативных ограничений</t>
  </si>
  <si>
    <t>принятое расстояние между трещинами</t>
  </si>
  <si>
    <t>коэффициент длительности действия нагрузки</t>
  </si>
  <si>
    <t>коэффициент профиля арматуры из Config</t>
  </si>
  <si>
    <t>коэффициент характера нагружения</t>
  </si>
  <si>
    <t>коэффициент неравномерности деформаций арматуры</t>
  </si>
  <si>
    <t>стержни, использованные для As и σs</t>
  </si>
  <si>
    <t>количество выбранных стержней</t>
  </si>
  <si>
    <t>напряжение выбранной арматуры сразу после образования трещины</t>
  </si>
  <si>
    <t>напряжение выбранной арматуры при текущем НДС</t>
  </si>
  <si>
    <t>модуль упругости арматуры для формулы раскрытия трещины</t>
  </si>
  <si>
    <t>расчетная ширина раскрытия</t>
  </si>
  <si>
    <t>допустимая ширина раскрытия</t>
  </si>
  <si>
    <t>запас: допустимая ширина делится на расчетную</t>
  </si>
  <si>
    <t>статус проверки нормальных трещин</t>
  </si>
  <si>
    <t>максимальное сжатие бетона для продольных трещин</t>
  </si>
  <si>
    <t>допустимое Rb,mc2</t>
  </si>
  <si>
    <t>запас: Rb,mc2 делится на сжатие бетона</t>
  </si>
  <si>
    <t>статус проверки продольных трещин</t>
  </si>
  <si>
    <t>равновесие</t>
  </si>
  <si>
    <t>state</t>
  </si>
  <si>
    <t>β</t>
  </si>
  <si>
    <t>d, m</t>
  </si>
  <si>
    <t>ψ, m</t>
  </si>
  <si>
    <t>rebars</t>
  </si>
  <si>
    <t>Расчет нормальных и продольных трещин</t>
  </si>
  <si>
    <r>
      <t>A</t>
    </r>
    <r>
      <rPr>
        <b/>
        <vertAlign val="subscript"/>
        <sz val="9"/>
        <color theme="1"/>
        <rFont val="Arial"/>
        <family val="2"/>
        <charset val="204"/>
      </rPr>
      <t>r</t>
    </r>
    <r>
      <rPr>
        <b/>
        <sz val="9"/>
        <color theme="1"/>
        <rFont val="Arial"/>
        <family val="2"/>
        <charset val="204"/>
      </rPr>
      <t>, m2</t>
    </r>
  </si>
  <si>
    <r>
      <t>R</t>
    </r>
    <r>
      <rPr>
        <b/>
        <vertAlign val="subscript"/>
        <sz val="9"/>
        <color theme="1"/>
        <rFont val="Arial"/>
        <family val="2"/>
        <charset val="204"/>
      </rPr>
      <t>r</t>
    </r>
    <r>
      <rPr>
        <b/>
        <sz val="9"/>
        <color theme="1"/>
        <rFont val="Arial"/>
        <family val="2"/>
        <charset val="204"/>
      </rPr>
      <t>, m</t>
    </r>
  </si>
  <si>
    <r>
      <t>σ</t>
    </r>
    <r>
      <rPr>
        <b/>
        <vertAlign val="subscript"/>
        <sz val="9"/>
        <color theme="1"/>
        <rFont val="Arial"/>
        <family val="2"/>
        <charset val="204"/>
      </rPr>
      <t>s</t>
    </r>
    <r>
      <rPr>
        <b/>
        <sz val="9"/>
        <color theme="1"/>
        <rFont val="Arial"/>
        <family val="2"/>
        <charset val="204"/>
      </rPr>
      <t>, MPa</t>
    </r>
  </si>
  <si>
    <r>
      <t>E</t>
    </r>
    <r>
      <rPr>
        <b/>
        <vertAlign val="subscript"/>
        <sz val="9"/>
        <color theme="1"/>
        <rFont val="Arial"/>
        <family val="2"/>
        <charset val="204"/>
      </rPr>
      <t>s</t>
    </r>
    <r>
      <rPr>
        <b/>
        <sz val="9"/>
        <color theme="1"/>
        <rFont val="Arial"/>
        <family val="2"/>
        <charset val="204"/>
      </rPr>
      <t>, MPa</t>
    </r>
  </si>
  <si>
    <r>
      <t>n</t>
    </r>
    <r>
      <rPr>
        <b/>
        <vertAlign val="subscript"/>
        <sz val="9"/>
        <color theme="1"/>
        <rFont val="Arial"/>
        <family val="2"/>
        <charset val="204"/>
      </rPr>
      <t>rebars</t>
    </r>
  </si>
  <si>
    <r>
      <t>a</t>
    </r>
    <r>
      <rPr>
        <b/>
        <vertAlign val="subscript"/>
        <sz val="9"/>
        <color theme="1"/>
        <rFont val="Arial"/>
        <family val="2"/>
        <charset val="204"/>
      </rPr>
      <t>crc</t>
    </r>
    <r>
      <rPr>
        <b/>
        <sz val="9"/>
        <color theme="1"/>
        <rFont val="Arial"/>
        <family val="2"/>
        <charset val="204"/>
      </rPr>
      <t>, m</t>
    </r>
  </si>
  <si>
    <r>
      <t>a</t>
    </r>
    <r>
      <rPr>
        <b/>
        <vertAlign val="subscript"/>
        <sz val="9"/>
        <color theme="1"/>
        <rFont val="Arial"/>
        <family val="2"/>
        <charset val="204"/>
      </rPr>
      <t>crc</t>
    </r>
    <r>
      <rPr>
        <b/>
        <sz val="9"/>
        <color theme="1"/>
        <rFont val="Arial"/>
        <family val="2"/>
        <charset val="204"/>
      </rPr>
      <t>,</t>
    </r>
    <r>
      <rPr>
        <b/>
        <vertAlign val="subscript"/>
        <sz val="9"/>
        <color theme="1"/>
        <rFont val="Arial"/>
        <family val="2"/>
        <charset val="204"/>
      </rPr>
      <t>ult</t>
    </r>
    <r>
      <rPr>
        <b/>
        <sz val="9"/>
        <color theme="1"/>
        <rFont val="Arial"/>
        <family val="2"/>
        <charset val="204"/>
      </rPr>
      <t>, m</t>
    </r>
  </si>
  <si>
    <r>
      <t>a</t>
    </r>
    <r>
      <rPr>
        <b/>
        <vertAlign val="subscript"/>
        <sz val="9"/>
        <color theme="1"/>
        <rFont val="Arial"/>
        <family val="2"/>
        <charset val="204"/>
      </rPr>
      <t>crc</t>
    </r>
    <r>
      <rPr>
        <b/>
        <sz val="9"/>
        <color theme="1"/>
        <rFont val="Arial"/>
        <family val="2"/>
        <charset val="204"/>
      </rPr>
      <t>,</t>
    </r>
    <r>
      <rPr>
        <b/>
        <vertAlign val="subscript"/>
        <sz val="9"/>
        <color theme="1"/>
        <rFont val="Arial"/>
        <family val="2"/>
        <charset val="204"/>
      </rPr>
      <t>ult</t>
    </r>
    <r>
      <rPr>
        <b/>
        <sz val="9"/>
        <color theme="1"/>
        <rFont val="Arial"/>
        <family val="2"/>
        <charset val="204"/>
      </rPr>
      <t>/a</t>
    </r>
    <r>
      <rPr>
        <b/>
        <vertAlign val="subscript"/>
        <sz val="9"/>
        <color theme="1"/>
        <rFont val="Arial"/>
        <family val="2"/>
        <charset val="204"/>
      </rPr>
      <t>crc</t>
    </r>
  </si>
  <si>
    <r>
      <t>Расстояние между трещинами l</t>
    </r>
    <r>
      <rPr>
        <b/>
        <vertAlign val="subscript"/>
        <sz val="9"/>
        <color theme="1"/>
        <rFont val="Arial"/>
        <family val="2"/>
        <charset val="204"/>
      </rPr>
      <t>s</t>
    </r>
  </si>
  <si>
    <r>
      <t>A</t>
    </r>
    <r>
      <rPr>
        <b/>
        <vertAlign val="subscript"/>
        <sz val="9"/>
        <color theme="1"/>
        <rFont val="Arial"/>
        <family val="2"/>
        <charset val="204"/>
      </rPr>
      <t>red</t>
    </r>
    <r>
      <rPr>
        <b/>
        <sz val="9"/>
        <color theme="1"/>
        <rFont val="Arial"/>
        <family val="2"/>
        <charset val="204"/>
      </rPr>
      <t>, m2</t>
    </r>
  </si>
  <si>
    <r>
      <t>R</t>
    </r>
    <r>
      <rPr>
        <b/>
        <vertAlign val="subscript"/>
        <sz val="9"/>
        <color theme="1"/>
        <rFont val="Arial"/>
        <family val="2"/>
        <charset val="204"/>
      </rPr>
      <t>bt</t>
    </r>
    <r>
      <rPr>
        <b/>
        <sz val="9"/>
        <color theme="1"/>
        <rFont val="Arial"/>
        <family val="2"/>
        <charset val="204"/>
      </rPr>
      <t>,</t>
    </r>
    <r>
      <rPr>
        <b/>
        <vertAlign val="subscript"/>
        <sz val="9"/>
        <color theme="1"/>
        <rFont val="Arial"/>
        <family val="2"/>
        <charset val="204"/>
      </rPr>
      <t>ser</t>
    </r>
    <r>
      <rPr>
        <b/>
        <sz val="9"/>
        <color theme="1"/>
        <rFont val="Arial"/>
        <family val="2"/>
        <charset val="204"/>
      </rPr>
      <t>, MPa</t>
    </r>
  </si>
  <si>
    <r>
      <t>N</t>
    </r>
    <r>
      <rPr>
        <b/>
        <vertAlign val="subscript"/>
        <sz val="9"/>
        <color theme="1"/>
        <rFont val="Arial"/>
        <family val="2"/>
        <charset val="204"/>
      </rPr>
      <t>crc</t>
    </r>
    <r>
      <rPr>
        <b/>
        <sz val="9"/>
        <color theme="1"/>
        <rFont val="Arial"/>
        <family val="2"/>
        <charset val="204"/>
      </rPr>
      <t>, tf</t>
    </r>
  </si>
  <si>
    <r>
      <t>λ</t>
    </r>
    <r>
      <rPr>
        <b/>
        <vertAlign val="subscript"/>
        <sz val="9"/>
        <color theme="1"/>
        <rFont val="Arial"/>
        <family val="2"/>
        <charset val="204"/>
      </rPr>
      <t>crc</t>
    </r>
  </si>
  <si>
    <r>
      <t>Mxy,</t>
    </r>
    <r>
      <rPr>
        <b/>
        <vertAlign val="subscript"/>
        <sz val="9"/>
        <color theme="1"/>
        <rFont val="Arial"/>
        <family val="2"/>
        <charset val="204"/>
      </rPr>
      <t>crc</t>
    </r>
    <r>
      <rPr>
        <b/>
        <sz val="9"/>
        <color theme="1"/>
        <rFont val="Arial"/>
        <family val="2"/>
        <charset val="204"/>
      </rPr>
      <t>, tf*m</t>
    </r>
  </si>
  <si>
    <r>
      <t>x</t>
    </r>
    <r>
      <rPr>
        <b/>
        <vertAlign val="subscript"/>
        <sz val="9"/>
        <color theme="1"/>
        <rFont val="Arial"/>
        <family val="2"/>
        <charset val="204"/>
      </rPr>
      <t>t</t>
    </r>
    <r>
      <rPr>
        <b/>
        <sz val="9"/>
        <color theme="1"/>
        <rFont val="Arial"/>
        <family val="2"/>
        <charset val="204"/>
      </rPr>
      <t>, m</t>
    </r>
  </si>
  <si>
    <r>
      <t>a</t>
    </r>
    <r>
      <rPr>
        <b/>
        <vertAlign val="subscript"/>
        <sz val="9"/>
        <color theme="1"/>
        <rFont val="Arial"/>
        <family val="2"/>
        <charset val="204"/>
      </rPr>
      <t>s</t>
    </r>
    <r>
      <rPr>
        <b/>
        <sz val="9"/>
        <color theme="1"/>
        <rFont val="Arial"/>
        <family val="2"/>
        <charset val="204"/>
      </rPr>
      <t>, m</t>
    </r>
  </si>
  <si>
    <r>
      <t>h</t>
    </r>
    <r>
      <rPr>
        <b/>
        <vertAlign val="subscript"/>
        <sz val="9"/>
        <color theme="1"/>
        <rFont val="Arial"/>
        <family val="2"/>
        <charset val="204"/>
      </rPr>
      <t>bt</t>
    </r>
    <r>
      <rPr>
        <b/>
        <sz val="9"/>
        <color theme="1"/>
        <rFont val="Arial"/>
        <family val="2"/>
        <charset val="204"/>
      </rPr>
      <t>, m</t>
    </r>
  </si>
  <si>
    <r>
      <t>A</t>
    </r>
    <r>
      <rPr>
        <b/>
        <vertAlign val="subscript"/>
        <sz val="9"/>
        <color theme="1"/>
        <rFont val="Arial"/>
        <family val="2"/>
        <charset val="204"/>
      </rPr>
      <t>bt</t>
    </r>
    <r>
      <rPr>
        <b/>
        <sz val="9"/>
        <color theme="1"/>
        <rFont val="Arial"/>
        <family val="2"/>
        <charset val="204"/>
      </rPr>
      <t>, m2</t>
    </r>
  </si>
  <si>
    <r>
      <t>A</t>
    </r>
    <r>
      <rPr>
        <b/>
        <vertAlign val="subscript"/>
        <sz val="9"/>
        <color theme="1"/>
        <rFont val="Arial"/>
        <family val="2"/>
        <charset val="204"/>
      </rPr>
      <t>s</t>
    </r>
    <r>
      <rPr>
        <b/>
        <sz val="9"/>
        <color theme="1"/>
        <rFont val="Arial"/>
        <family val="2"/>
        <charset val="204"/>
      </rPr>
      <t>, m2</t>
    </r>
  </si>
  <si>
    <r>
      <t>d</t>
    </r>
    <r>
      <rPr>
        <b/>
        <vertAlign val="subscript"/>
        <sz val="9"/>
        <color theme="1"/>
        <rFont val="Arial"/>
        <family val="2"/>
        <charset val="204"/>
      </rPr>
      <t>s</t>
    </r>
    <r>
      <rPr>
        <b/>
        <sz val="9"/>
        <color theme="1"/>
        <rFont val="Arial"/>
        <family val="2"/>
        <charset val="204"/>
      </rPr>
      <t>,</t>
    </r>
    <r>
      <rPr>
        <b/>
        <vertAlign val="subscript"/>
        <sz val="9"/>
        <color theme="1"/>
        <rFont val="Arial"/>
        <family val="2"/>
        <charset val="204"/>
      </rPr>
      <t>eq</t>
    </r>
    <r>
      <rPr>
        <b/>
        <sz val="9"/>
        <color theme="1"/>
        <rFont val="Arial"/>
        <family val="2"/>
        <charset val="204"/>
      </rPr>
      <t>, m</t>
    </r>
  </si>
  <si>
    <r>
      <t>l</t>
    </r>
    <r>
      <rPr>
        <b/>
        <vertAlign val="subscript"/>
        <sz val="9"/>
        <color theme="1"/>
        <rFont val="Arial"/>
        <family val="2"/>
        <charset val="204"/>
      </rPr>
      <t>s0</t>
    </r>
    <r>
      <rPr>
        <b/>
        <sz val="9"/>
        <color theme="1"/>
        <rFont val="Arial"/>
        <family val="2"/>
        <charset val="204"/>
      </rPr>
      <t>, m</t>
    </r>
  </si>
  <si>
    <r>
      <t>l</t>
    </r>
    <r>
      <rPr>
        <b/>
        <vertAlign val="subscript"/>
        <sz val="9"/>
        <color theme="1"/>
        <rFont val="Arial"/>
        <family val="2"/>
        <charset val="204"/>
      </rPr>
      <t>s</t>
    </r>
    <r>
      <rPr>
        <b/>
        <sz val="9"/>
        <color theme="1"/>
        <rFont val="Arial"/>
        <family val="2"/>
        <charset val="204"/>
      </rPr>
      <t>, m</t>
    </r>
  </si>
  <si>
    <r>
      <t>φ</t>
    </r>
    <r>
      <rPr>
        <b/>
        <vertAlign val="subscript"/>
        <sz val="9"/>
        <color theme="1"/>
        <rFont val="Arial"/>
        <family val="2"/>
        <charset val="204"/>
      </rPr>
      <t>1</t>
    </r>
  </si>
  <si>
    <r>
      <t>φ</t>
    </r>
    <r>
      <rPr>
        <b/>
        <vertAlign val="subscript"/>
        <sz val="9"/>
        <color theme="1"/>
        <rFont val="Arial"/>
        <family val="2"/>
        <charset val="204"/>
      </rPr>
      <t>2</t>
    </r>
  </si>
  <si>
    <r>
      <t>φ</t>
    </r>
    <r>
      <rPr>
        <b/>
        <vertAlign val="subscript"/>
        <sz val="9"/>
        <color theme="1"/>
        <rFont val="Arial"/>
        <family val="2"/>
        <charset val="204"/>
      </rPr>
      <t>3</t>
    </r>
  </si>
  <si>
    <r>
      <t>ψ</t>
    </r>
    <r>
      <rPr>
        <b/>
        <vertAlign val="subscript"/>
        <sz val="9"/>
        <color theme="1"/>
        <rFont val="Arial"/>
        <family val="2"/>
        <charset val="204"/>
      </rPr>
      <t>s</t>
    </r>
  </si>
  <si>
    <r>
      <t>σ</t>
    </r>
    <r>
      <rPr>
        <b/>
        <vertAlign val="subscript"/>
        <sz val="9"/>
        <color theme="1"/>
        <rFont val="Arial"/>
        <family val="2"/>
        <charset val="204"/>
      </rPr>
      <t>s</t>
    </r>
    <r>
      <rPr>
        <b/>
        <sz val="9"/>
        <color theme="1"/>
        <rFont val="Arial"/>
        <family val="2"/>
        <charset val="204"/>
      </rPr>
      <t>,</t>
    </r>
    <r>
      <rPr>
        <b/>
        <vertAlign val="subscript"/>
        <sz val="9"/>
        <color theme="1"/>
        <rFont val="Arial"/>
        <family val="2"/>
        <charset val="204"/>
      </rPr>
      <t>crc</t>
    </r>
  </si>
  <si>
    <r>
      <t>σ</t>
    </r>
    <r>
      <rPr>
        <b/>
        <vertAlign val="subscript"/>
        <sz val="9"/>
        <color theme="1"/>
        <rFont val="Arial"/>
        <family val="2"/>
        <charset val="204"/>
      </rPr>
      <t>s</t>
    </r>
  </si>
  <si>
    <r>
      <t>σ</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max</t>
    </r>
  </si>
  <si>
    <r>
      <t>R</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mc2</t>
    </r>
  </si>
  <si>
    <r>
      <t>R</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mc2</t>
    </r>
    <r>
      <rPr>
        <b/>
        <sz val="9"/>
        <color theme="1"/>
        <rFont val="Arial"/>
        <family val="2"/>
        <charset val="204"/>
      </rPr>
      <t>/σ</t>
    </r>
    <r>
      <rPr>
        <b/>
        <vertAlign val="subscript"/>
        <sz val="9"/>
        <color theme="1"/>
        <rFont val="Arial"/>
        <family val="2"/>
        <charset val="204"/>
      </rPr>
      <t>b</t>
    </r>
  </si>
  <si>
    <t>Итог по расчету (с учетом η)</t>
  </si>
  <si>
    <t>относительно главных центральных осей приведенного сечения</t>
  </si>
  <si>
    <t>Общие данные для учета продольного изгиба и проверки устойчивости (по главным осям 1, 2)</t>
  </si>
  <si>
    <t>Нагрузки до применения η в ц.т. приведенного сечения</t>
  </si>
  <si>
    <t>постоянные + временные</t>
  </si>
  <si>
    <t>постоянные</t>
  </si>
  <si>
    <t>характеристики сечения</t>
  </si>
  <si>
    <t>Расчет по СП 35</t>
  </si>
  <si>
    <t>общие для СП</t>
  </si>
  <si>
    <t>Плоскость 1 (изгиб вокруг главной оси 1)</t>
  </si>
  <si>
    <t>Общие для плоскости</t>
  </si>
  <si>
    <t>при ec &gt; r</t>
  </si>
  <si>
    <t>при ec &lt;= r</t>
  </si>
  <si>
    <t>Плоскость 2 (изгиб вокруг главной оси 2)</t>
  </si>
  <si>
    <t>Расчет по СП 63</t>
  </si>
  <si>
    <t>Коэффициент продольного изгиба в плоскости 1: изгиб вокруг главной оси 1</t>
  </si>
  <si>
    <t>Коэффициент продольного изгиба в плоскости 2: изгиб вокруг главной оси 2</t>
  </si>
  <si>
    <t>Продольная сила после учета продольного изгиба</t>
  </si>
  <si>
    <t>Момент после учета продольного изгиба в плоскости 1, вокруг главной оси 1</t>
  </si>
  <si>
    <t>Момент после учета продольного изгиба в плоскости 2, вокруг главной оси 2</t>
  </si>
  <si>
    <t>Продольная сила относительно центральных осей приведенного сечения</t>
  </si>
  <si>
    <t>Момент Mx относительно центральных осей приведенного сечения</t>
  </si>
  <si>
    <t>Момент My относительно центральных осей приведенного сечения</t>
  </si>
  <si>
    <t>Продольная сила в пользовательской точке приложения нагрузок</t>
  </si>
  <si>
    <t>Момент Mx в пользовательской точке приложения нагрузок</t>
  </si>
  <si>
    <t>Момент My в пользовательской точке приложения нагрузок</t>
  </si>
  <si>
    <t>Продольная сила до учета продольного изгиба</t>
  </si>
  <si>
    <t>Момент в плоскости 1, вокруг главной оси 1, до учета продольного изгиба</t>
  </si>
  <si>
    <t>Момент в плоскости 2, вокруг главной оси 2, до учета продольного изгиба</t>
  </si>
  <si>
    <t>Продольная сила от постоянной или длительной части нагрузки</t>
  </si>
  <si>
    <t>Момент в плоскости 1, вокруг главной оси 1, от постоянной или длительной части</t>
  </si>
  <si>
    <t>Момент в плоскости 2, вокруг главной оси 2, от постоянной или длительной части</t>
  </si>
  <si>
    <t>Размер сечения по нормали к плоскости 1, то есть вдоль главной оси 2</t>
  </si>
  <si>
    <t>Размер сечения по нормали к плоскости 2, то есть вдоль главной оси 1</t>
  </si>
  <si>
    <t>Радиус инерции для изгиба вокруг главной оси 1</t>
  </si>
  <si>
    <t>Радиус инерции для изгиба вокруг главной оси 2</t>
  </si>
  <si>
    <t>Расчетная длина для плоскости 1: изгиб вокруг главной оси 1</t>
  </si>
  <si>
    <t>Расчетная длина для плоскости 2: изгиб вокруг главной оси 2</t>
  </si>
  <si>
    <t>Случайный эксцентриситет для рассматриваемой плоскости</t>
  </si>
  <si>
    <t>Расчетный эксцентриситет продольной силы</t>
  </si>
  <si>
    <t>Ядровое расстояние для выбора ветви СП 35</t>
  </si>
  <si>
    <t>Критическая продольная сила для ветви ec &gt; r</t>
  </si>
  <si>
    <t>Коэффициент формы эпюры для ветви ec &gt; r</t>
  </si>
  <si>
    <t>Коэффициент длительного действия нагрузки</t>
  </si>
  <si>
    <t>Коэффициент увеличения момента</t>
  </si>
  <si>
    <t>Отношение действующей сжимающей силы к критической</t>
  </si>
  <si>
    <t>Статус проверки ветви ec &gt; r</t>
  </si>
  <si>
    <t>Табличный коэффициент продольного изгиба</t>
  </si>
  <si>
    <t>Коэффициент влияния момента</t>
  </si>
  <si>
    <t>Итоговый коэффициент ветви ec &lt;= r</t>
  </si>
  <si>
    <t>Предельная продольная сила по ветви ec &lt;= r</t>
  </si>
  <si>
    <t>Отношение предельной силы к действующей сжимающей</t>
  </si>
  <si>
    <t>Статус проверки ветви ec &lt;= r</t>
  </si>
  <si>
    <t>Гибкость элемента в рассматриваемой плоскости изгиба вокруг главной оси</t>
  </si>
  <si>
    <t>Коэффициент влияния эксцентриситета</t>
  </si>
  <si>
    <t>Коэффициент жесткости бетонной части</t>
  </si>
  <si>
    <t>Коэффициент жесткости арматуры</t>
  </si>
  <si>
    <t>Условная жесткость элемента</t>
  </si>
  <si>
    <t>Критическая продольная сила</t>
  </si>
  <si>
    <t>Отношение критической силы к действующей сжимающей</t>
  </si>
  <si>
    <t>Статус проверки рассматриваемой плоскости</t>
  </si>
  <si>
    <t>η1</t>
  </si>
  <si>
    <t>η2</t>
  </si>
  <si>
    <t>Nₗ, tf</t>
  </si>
  <si>
    <t>h1, m</t>
  </si>
  <si>
    <t>h2, m</t>
  </si>
  <si>
    <t>i1, m</t>
  </si>
  <si>
    <t>i2, m</t>
  </si>
  <si>
    <t>r, m</t>
  </si>
  <si>
    <t>δ</t>
  </si>
  <si>
    <t>η</t>
  </si>
  <si>
    <t>φ</t>
  </si>
  <si>
    <t>D, tf*m2</t>
  </si>
  <si>
    <t>Сочетание 1: Проверка устойчивости по СП 35 выполнена. Исходная строка сочетания: Config!H71:N71.</t>
  </si>
  <si>
    <r>
      <t>M</t>
    </r>
    <r>
      <rPr>
        <b/>
        <vertAlign val="subscript"/>
        <sz val="9"/>
        <color theme="1"/>
        <rFont val="Arial"/>
        <family val="2"/>
        <charset val="204"/>
      </rPr>
      <t>1</t>
    </r>
    <r>
      <rPr>
        <b/>
        <sz val="9"/>
        <color theme="1"/>
        <rFont val="Arial"/>
        <family val="2"/>
        <charset val="204"/>
      </rPr>
      <t>, tf*m</t>
    </r>
  </si>
  <si>
    <r>
      <t>M</t>
    </r>
    <r>
      <rPr>
        <b/>
        <vertAlign val="subscript"/>
        <sz val="9"/>
        <color theme="1"/>
        <rFont val="Arial"/>
        <family val="2"/>
        <charset val="204"/>
      </rPr>
      <t>2</t>
    </r>
    <r>
      <rPr>
        <b/>
        <sz val="9"/>
        <color theme="1"/>
        <rFont val="Arial"/>
        <family val="2"/>
        <charset val="204"/>
      </rPr>
      <t>, tf*m</t>
    </r>
  </si>
  <si>
    <r>
      <t>M</t>
    </r>
    <r>
      <rPr>
        <b/>
        <vertAlign val="subscript"/>
        <sz val="9"/>
        <color theme="1"/>
        <rFont val="Arial"/>
        <family val="2"/>
        <charset val="204"/>
      </rPr>
      <t>1</t>
    </r>
    <r>
      <rPr>
        <b/>
        <sz val="9"/>
        <color theme="1"/>
        <rFont val="Arial"/>
        <family val="2"/>
        <charset val="204"/>
      </rPr>
      <t>ₗ, tf*m</t>
    </r>
  </si>
  <si>
    <r>
      <t>M</t>
    </r>
    <r>
      <rPr>
        <b/>
        <vertAlign val="subscript"/>
        <sz val="9"/>
        <color theme="1"/>
        <rFont val="Arial"/>
        <family val="2"/>
        <charset val="204"/>
      </rPr>
      <t>2</t>
    </r>
    <r>
      <rPr>
        <b/>
        <sz val="9"/>
        <color theme="1"/>
        <rFont val="Arial"/>
        <family val="2"/>
        <charset val="204"/>
      </rPr>
      <t>ₗ, tf*m</t>
    </r>
  </si>
  <si>
    <r>
      <t>l</t>
    </r>
    <r>
      <rPr>
        <b/>
        <vertAlign val="subscript"/>
        <sz val="9"/>
        <color theme="1"/>
        <rFont val="Arial"/>
        <family val="2"/>
        <charset val="204"/>
      </rPr>
      <t>01</t>
    </r>
    <r>
      <rPr>
        <b/>
        <sz val="9"/>
        <color theme="1"/>
        <rFont val="Arial"/>
        <family val="2"/>
        <charset val="204"/>
      </rPr>
      <t>, m</t>
    </r>
  </si>
  <si>
    <r>
      <t>l</t>
    </r>
    <r>
      <rPr>
        <b/>
        <vertAlign val="subscript"/>
        <sz val="9"/>
        <color theme="1"/>
        <rFont val="Arial"/>
        <family val="2"/>
        <charset val="204"/>
      </rPr>
      <t>02</t>
    </r>
    <r>
      <rPr>
        <b/>
        <sz val="9"/>
        <color theme="1"/>
        <rFont val="Arial"/>
        <family val="2"/>
        <charset val="204"/>
      </rPr>
      <t>, m</t>
    </r>
  </si>
  <si>
    <r>
      <t>φ</t>
    </r>
    <r>
      <rPr>
        <b/>
        <vertAlign val="subscript"/>
        <sz val="9"/>
        <color theme="1"/>
        <rFont val="Arial"/>
        <family val="2"/>
        <charset val="204"/>
      </rPr>
      <t>p</t>
    </r>
  </si>
  <si>
    <r>
      <t>e</t>
    </r>
    <r>
      <rPr>
        <b/>
        <vertAlign val="subscript"/>
        <sz val="9"/>
        <color theme="1"/>
        <rFont val="Arial"/>
        <family val="2"/>
        <charset val="204"/>
      </rPr>
      <t>c,sl</t>
    </r>
    <r>
      <rPr>
        <b/>
        <sz val="9"/>
        <color theme="1"/>
        <rFont val="Arial"/>
        <family val="2"/>
        <charset val="204"/>
      </rPr>
      <t>, m</t>
    </r>
  </si>
  <si>
    <r>
      <t>e</t>
    </r>
    <r>
      <rPr>
        <b/>
        <vertAlign val="subscript"/>
        <sz val="9"/>
        <color theme="1"/>
        <rFont val="Arial"/>
        <family val="2"/>
        <charset val="204"/>
      </rPr>
      <t>c</t>
    </r>
    <r>
      <rPr>
        <b/>
        <sz val="9"/>
        <color theme="1"/>
        <rFont val="Arial"/>
        <family val="2"/>
        <charset val="204"/>
      </rPr>
      <t>, m</t>
    </r>
  </si>
  <si>
    <r>
      <t>N</t>
    </r>
    <r>
      <rPr>
        <b/>
        <vertAlign val="subscript"/>
        <sz val="9"/>
        <color theme="1"/>
        <rFont val="Arial"/>
        <family val="2"/>
        <charset val="204"/>
      </rPr>
      <t>cr</t>
    </r>
    <r>
      <rPr>
        <b/>
        <sz val="9"/>
        <color theme="1"/>
        <rFont val="Arial"/>
        <family val="2"/>
        <charset val="204"/>
      </rPr>
      <t>, tf</t>
    </r>
  </si>
  <si>
    <r>
      <t>φ</t>
    </r>
    <r>
      <rPr>
        <b/>
        <vertAlign val="subscript"/>
        <sz val="9"/>
        <color theme="1"/>
        <rFont val="Arial"/>
        <family val="2"/>
        <charset val="204"/>
      </rPr>
      <t>l</t>
    </r>
    <r>
      <rPr>
        <b/>
        <sz val="9"/>
        <color theme="1"/>
        <rFont val="Arial"/>
        <family val="2"/>
        <charset val="204"/>
      </rPr>
      <t xml:space="preserve"> (пост)</t>
    </r>
  </si>
  <si>
    <r>
      <t>0.7*N</t>
    </r>
    <r>
      <rPr>
        <b/>
        <vertAlign val="subscript"/>
        <sz val="9"/>
        <color theme="1"/>
        <rFont val="Arial"/>
        <family val="2"/>
        <charset val="204"/>
      </rPr>
      <t>cr</t>
    </r>
    <r>
      <rPr>
        <b/>
        <sz val="9"/>
        <color theme="1"/>
        <rFont val="Arial"/>
        <family val="2"/>
        <charset val="204"/>
      </rPr>
      <t>/N</t>
    </r>
  </si>
  <si>
    <r>
      <t>φ</t>
    </r>
    <r>
      <rPr>
        <b/>
        <vertAlign val="subscript"/>
        <sz val="9"/>
        <color theme="1"/>
        <rFont val="Arial"/>
        <family val="2"/>
        <charset val="204"/>
      </rPr>
      <t>l</t>
    </r>
    <r>
      <rPr>
        <b/>
        <sz val="9"/>
        <color theme="1"/>
        <rFont val="Arial"/>
        <family val="2"/>
        <charset val="204"/>
      </rPr>
      <t xml:space="preserve"> (табл)</t>
    </r>
  </si>
  <si>
    <r>
      <t>φ</t>
    </r>
    <r>
      <rPr>
        <b/>
        <vertAlign val="subscript"/>
        <sz val="9"/>
        <color theme="1"/>
        <rFont val="Arial"/>
        <family val="2"/>
        <charset val="204"/>
      </rPr>
      <t>m</t>
    </r>
  </si>
  <si>
    <r>
      <t>N</t>
    </r>
    <r>
      <rPr>
        <b/>
        <vertAlign val="subscript"/>
        <sz val="9"/>
        <color theme="1"/>
        <rFont val="Arial"/>
        <family val="2"/>
        <charset val="204"/>
      </rPr>
      <t>ult</t>
    </r>
    <r>
      <rPr>
        <b/>
        <sz val="9"/>
        <color theme="1"/>
        <rFont val="Arial"/>
        <family val="2"/>
        <charset val="204"/>
      </rPr>
      <t>/N</t>
    </r>
  </si>
  <si>
    <r>
      <t>l</t>
    </r>
    <r>
      <rPr>
        <b/>
        <vertAlign val="subscript"/>
        <sz val="9"/>
        <color theme="1"/>
        <rFont val="Arial"/>
        <family val="2"/>
        <charset val="204"/>
      </rPr>
      <t>0</t>
    </r>
    <r>
      <rPr>
        <b/>
        <sz val="9"/>
        <color theme="1"/>
        <rFont val="Arial"/>
        <family val="2"/>
        <charset val="204"/>
      </rPr>
      <t>/i</t>
    </r>
  </si>
  <si>
    <r>
      <t>e</t>
    </r>
    <r>
      <rPr>
        <b/>
        <vertAlign val="subscript"/>
        <sz val="9"/>
        <color theme="1"/>
        <rFont val="Arial"/>
        <family val="2"/>
        <charset val="204"/>
      </rPr>
      <t>a</t>
    </r>
    <r>
      <rPr>
        <b/>
        <sz val="9"/>
        <color theme="1"/>
        <rFont val="Arial"/>
        <family val="2"/>
        <charset val="204"/>
      </rPr>
      <t>, m</t>
    </r>
  </si>
  <si>
    <r>
      <t>e</t>
    </r>
    <r>
      <rPr>
        <b/>
        <vertAlign val="subscript"/>
        <sz val="9"/>
        <color theme="1"/>
        <rFont val="Arial"/>
        <family val="2"/>
        <charset val="204"/>
      </rPr>
      <t>0</t>
    </r>
    <r>
      <rPr>
        <b/>
        <sz val="9"/>
        <color theme="1"/>
        <rFont val="Arial"/>
        <family val="2"/>
        <charset val="204"/>
      </rPr>
      <t>, m</t>
    </r>
  </si>
  <si>
    <r>
      <t>δ</t>
    </r>
    <r>
      <rPr>
        <b/>
        <vertAlign val="subscript"/>
        <sz val="9"/>
        <color theme="1"/>
        <rFont val="Arial"/>
        <family val="2"/>
        <charset val="204"/>
      </rPr>
      <t>e</t>
    </r>
  </si>
  <si>
    <r>
      <t>k</t>
    </r>
    <r>
      <rPr>
        <b/>
        <vertAlign val="subscript"/>
        <sz val="9"/>
        <color theme="1"/>
        <rFont val="Arial"/>
        <family val="2"/>
        <charset val="204"/>
      </rPr>
      <t>b</t>
    </r>
  </si>
  <si>
    <r>
      <t>k</t>
    </r>
    <r>
      <rPr>
        <b/>
        <vertAlign val="subscript"/>
        <sz val="9"/>
        <color theme="1"/>
        <rFont val="Arial"/>
        <family val="2"/>
        <charset val="204"/>
      </rPr>
      <t>s</t>
    </r>
  </si>
  <si>
    <r>
      <t>N</t>
    </r>
    <r>
      <rPr>
        <b/>
        <vertAlign val="subscript"/>
        <sz val="9"/>
        <color theme="1"/>
        <rFont val="Arial"/>
        <family val="2"/>
        <charset val="204"/>
      </rPr>
      <t>cr</t>
    </r>
    <r>
      <rPr>
        <b/>
        <sz val="9"/>
        <color theme="1"/>
        <rFont val="Arial"/>
        <family val="2"/>
        <charset val="204"/>
      </rPr>
      <t>/N</t>
    </r>
  </si>
  <si>
    <t>CapacityState</t>
  </si>
  <si>
    <t>InactiveTensionConcrete</t>
  </si>
  <si>
    <t>Версия геометрии, к которой относятся состояния и расчетные области этого снимка.</t>
  </si>
  <si>
    <t>Запрошенные/созданные позиции, совпадения, пропуски и конфликты. StationStep и CenterStep в мм; для связанного ряда StationStep относится к исходному пути.</t>
  </si>
  <si>
    <t>LoadReferenceX</t>
  </si>
  <si>
    <t>X точки приложения нагрузки в координатах модели; это центр тяжести бетонного сечения плюс Load.ReferenceOffsetX.</t>
  </si>
  <si>
    <t>LoadReferenceY</t>
  </si>
  <si>
    <t>Y точки приложения нагрузки в координатах модели; это центр тяжести бетонного сечения плюс Load.ReferenceOffsetY.</t>
  </si>
  <si>
    <t>Единица вывода длины на момент расчета.</t>
  </si>
  <si>
    <t>Единица вывода площади на момент расчета.</t>
  </si>
  <si>
    <t>Output.ForceUnit</t>
  </si>
  <si>
    <t>Единица вывода силы на момент расчета.</t>
  </si>
  <si>
    <t>Output.MomentUnit</t>
  </si>
  <si>
    <t>Единица вывода момента на момент расчета.</t>
  </si>
  <si>
    <t>Единица вывода напряжения на момент расчета.</t>
  </si>
  <si>
    <t>Единица вывода кривизны на момент расчета.</t>
  </si>
  <si>
    <t>Output.SignConvention.N</t>
  </si>
  <si>
    <t>Пользовательский знак N на момент расчета.</t>
  </si>
  <si>
    <t>Output.SignConvention.Mx</t>
  </si>
  <si>
    <t>Пользовательский знак Mx на момент расчета.</t>
  </si>
  <si>
    <t>Output.SignConvention.My</t>
  </si>
  <si>
    <t>Пользовательский знак My на момент расчета.</t>
  </si>
  <si>
    <t>Transformed.Area</t>
  </si>
  <si>
    <t>Площадь приведенного сечения в бетонной базе.</t>
  </si>
  <si>
    <t>Transformed.CentroidX</t>
  </si>
  <si>
    <t>X центра тяжести приведенного сечения бетон + арматура в координатах модели; это смещение ц.т. приведенного сечения относительно бетонной модели.</t>
  </si>
  <si>
    <t>Transformed.CentroidY</t>
  </si>
  <si>
    <t>Y центра тяжести приведенного сечения бетон + арматура в координатах модели; это смещение ц.т. приведенного сечения относительно бетонной модели.</t>
  </si>
  <si>
    <t>Transformed.Ix</t>
  </si>
  <si>
    <t>Момент инерции приведенного сечения относительно оси X внутренней системы координат модели.</t>
  </si>
  <si>
    <t>Transformed.Iy</t>
  </si>
  <si>
    <t>Момент инерции приведенного сечения относительно оси Y внутренней системы координат модели.</t>
  </si>
  <si>
    <t>Transformed.Ixy</t>
  </si>
  <si>
    <t>Центробежный момент приведенного сечения относительно осей X/Y внутренней системы координат модели.</t>
  </si>
  <si>
    <t>Transformed.Ixc</t>
  </si>
  <si>
    <t>Момент инерции приведенного сечения относительно центральной оси X через ц.т. приведенного сечения.</t>
  </si>
  <si>
    <t>Transformed.Iyc</t>
  </si>
  <si>
    <t>Момент инерции приведенного сечения относительно центральной оси Y через ц.т. приведенного сечения.</t>
  </si>
  <si>
    <t>Transformed.Ixyc</t>
  </si>
  <si>
    <t>Центробежный момент приведенного сечения относительно центральных осей X/Y через ц.т. приведенного сечения.</t>
  </si>
  <si>
    <t>Transformed.RadiusX</t>
  </si>
  <si>
    <t>Радиус инерции приведенного сечения относительно центральной оси X через ц.т. приведенного сечения.</t>
  </si>
  <si>
    <t>Transformed.RadiusY</t>
  </si>
  <si>
    <t>Радиус инерции приведенного сечения относительно центральной оси Y через ц.т. приведенного сечения.</t>
  </si>
  <si>
    <t>Transformed.PrincipalAngle</t>
  </si>
  <si>
    <t>Угол от +X модели к главной центральной оси 1 приведенного сечения; положительный против часовой стрелки.</t>
  </si>
  <si>
    <t>Transformed.PrincipalI1</t>
  </si>
  <si>
    <t>Главный центральный момент инерции приведенного сечения относительно главной оси 1 (больший).</t>
  </si>
  <si>
    <t>Transformed.PrincipalI2</t>
  </si>
  <si>
    <t>Главный центральный момент инерции приведенного сечения относительно главной оси 2 (меньший).</t>
  </si>
  <si>
    <t>Transformed.PrincipalRadius1</t>
  </si>
  <si>
    <t>Радиус инерции приведенного сечения относительно главной центральной оси 1.</t>
  </si>
  <si>
    <t>Transformed.PrincipalRadius2</t>
  </si>
  <si>
    <t>Радиус инерции приведенного сечения относительно главной центральной оси 2.</t>
  </si>
  <si>
    <t>Transformed.CoreDistanceXPlus</t>
  </si>
  <si>
    <t>Ядровое расстояние r приведенного сечения для эксцентриситета в направлении +X центральных осей X/Y.</t>
  </si>
  <si>
    <t>Transformed.CoreDistanceXMinus</t>
  </si>
  <si>
    <t>Ядровое расстояние r приведенного сечения для эксцентриситета в направлении -X центральных осей X/Y.</t>
  </si>
  <si>
    <t>Transformed.CoreDistanceYPlus</t>
  </si>
  <si>
    <t>Ядровое расстояние r приведенного сечения для эксцентриситета в направлении +Y центральных осей X/Y.</t>
  </si>
  <si>
    <t>Transformed.CoreDistanceYMinus</t>
  </si>
  <si>
    <t>Ядровое расстояние r приведенного сечения для эксцентриситета в направлении -Y центральных осей X/Y.</t>
  </si>
  <si>
    <t>Transformed.CoreDistance1Plus</t>
  </si>
  <si>
    <t>Ядровое расстояние r приведенного сечения для эксцентриситета в направлении +главной центральной оси 1.</t>
  </si>
  <si>
    <t>Transformed.CoreDistance1Minus</t>
  </si>
  <si>
    <t>Ядровое расстояние r приведенного сечения для эксцентриситета в направлении -главной центральной оси 1.</t>
  </si>
  <si>
    <t>Transformed.CoreDistance2Plus</t>
  </si>
  <si>
    <t>Ядровое расстояние r приведенного сечения для эксцентриситета в направлении +главной центральной оси 2.</t>
  </si>
  <si>
    <t>Transformed.CoreDistance2Minus</t>
  </si>
  <si>
    <t>Ядровое расстояние r приведенного сечения для эксцентриситета в направлении -главной центральной оси 2.</t>
  </si>
  <si>
    <t>Rebar.RatioPercent</t>
  </si>
  <si>
    <t>%</t>
  </si>
  <si>
    <t>Процент продольного армирования: суммарная As / gross-площадь бетонной сетки.</t>
  </si>
  <si>
    <t>SP35.Slenderness1</t>
  </si>
  <si>
    <t>Гибкость l0/i по СП 35 для плоскости 1: расчет изгиба вокруг главной оси 1 приведенного сечения.</t>
  </si>
  <si>
    <t>SP35.Slenderness2</t>
  </si>
  <si>
    <t>Гибкость l0/i по СП 35 для плоскости 2: расчет изгиба вокруг главной оси 2 приведенного сечения.</t>
  </si>
  <si>
    <t>Nint</t>
  </si>
  <si>
    <t>Равнодействующая продольная сила внутреннего НДС для выбранного сочетания.</t>
  </si>
  <si>
    <t>Заданная пользователем продольная сила сочетания.</t>
  </si>
  <si>
    <t>MxUser</t>
  </si>
  <si>
    <t>Пользовательский Mx в точке приложения нагрузки.</t>
  </si>
  <si>
    <t>MyUser</t>
  </si>
  <si>
    <t>Пользовательский My в точке приложения нагрузки.</t>
  </si>
  <si>
    <t>MxInternal</t>
  </si>
  <si>
    <t>Mx того же сочетания после переноса к началу внутренней системы координат модели.</t>
  </si>
  <si>
    <t>MyInternal</t>
  </si>
  <si>
    <t>My того же сочетания после переноса к началу внутренней системы координат модели.</t>
  </si>
  <si>
    <t>OverallStatus</t>
  </si>
  <si>
    <t>Итоговый пользовательский статус сочетания.</t>
  </si>
  <si>
    <t>Расчетный профиль, назначенный сочетанию в rngLoadCombinations.</t>
  </si>
  <si>
    <t>DirectStateStatus</t>
  </si>
  <si>
    <t>Статус прямого решения НДС фактического сочетания.</t>
  </si>
  <si>
    <t>CapacityStatus</t>
  </si>
  <si>
    <t>Статус расчета несущей способности.</t>
  </si>
  <si>
    <t>Какие компоненты нагрузки масштабировались при поиске несущей способности.</t>
  </si>
  <si>
    <t>CapacitySolutionMethod</t>
  </si>
  <si>
    <t>Фактический численный метод, которым найдена предельная несущая способность.</t>
  </si>
  <si>
    <t>LambdaCapacity</t>
  </si>
  <si>
    <t>Предельный множитель для выбранной lambda-траектории.</t>
  </si>
  <si>
    <t>Nultimate</t>
  </si>
  <si>
    <t>Полная N при lambdaUltimate в точке приложения нагрузки.</t>
  </si>
  <si>
    <t>MxUltimate</t>
  </si>
  <si>
    <t>Полный Mx при lambdaUltimate в точке приложения нагрузки.</t>
  </si>
  <si>
    <t>MyUltimate</t>
  </si>
  <si>
    <t>Полный My при lambdaUltimate в точке приложения нагрузки.</t>
  </si>
  <si>
    <t>CrackStatus</t>
  </si>
  <si>
    <t>Статус расчета ширины раскрытия трещин.</t>
  </si>
  <si>
    <t>LongitudinalCrackStatus</t>
  </si>
  <si>
    <t>Статус SLS(II)-проверки продольных трещин по сжатому бетону; выполняется как часть Calculation.Crack.Width.</t>
  </si>
  <si>
    <t>LongitudinalCrack.MaxConcreteCompressionStress</t>
  </si>
  <si>
    <t>Максимальное по модулю сжимающее напряжение бетона в прямом НДС.</t>
  </si>
  <si>
    <t>LongitudinalCrack.RbMc2</t>
  </si>
  <si>
    <t>Пользовательское допустимое Rb,mc2 для проверки продольных трещин.</t>
  </si>
  <si>
    <t>LongitudinalCrack.Utilization</t>
  </si>
  <si>
    <t>Использование по продольным трещинам: sigma_c,max / Rb,mc2.</t>
  </si>
  <si>
    <t>ExtensionUsed</t>
  </si>
  <si>
    <t>True, если расчетное состояние вышло за физические пределы диаграммы в numerical extension.</t>
  </si>
  <si>
    <t>Сохраненное значение настройки General.DiagramExtension на момент расчета.</t>
  </si>
  <si>
    <t>State.CapacityState.MaterialModelRole</t>
  </si>
  <si>
    <t>Strength</t>
  </si>
  <si>
    <t>Смысловая роль материальной модели для именованного расчетного состояния.</t>
  </si>
  <si>
    <t>State.CapacityState.MaterialModelSpec</t>
  </si>
  <si>
    <t>ULS(I)|ThreeLine|Ignore|TwoLine</t>
  </si>
  <si>
    <t>Фактическая спецификация ValueSet/ConcreteDiagram/ConcreteTension/SteelDiagram.</t>
  </si>
  <si>
    <t>State.CapacityState.ConcreteDiagramId</t>
  </si>
  <si>
    <t>PR1|CapacityState|Strength|Concrete|StateExtension|ULS(I)|ThreeLine|Ignore|TwoLine</t>
  </si>
  <si>
    <t>Ссылка на бетонную диаграмму в rngNDMMaterialDiagrams.</t>
  </si>
  <si>
    <t>State.CapacityState.RebarDiagramId</t>
  </si>
  <si>
    <t>PR1|CapacityState|Strength|Rebar|StateExtension|ULS(I)|ThreeLine|Ignore|TwoLine</t>
  </si>
  <si>
    <t>Ссылка на диаграмму арматуры в rngNDMMaterialDiagrams.</t>
  </si>
  <si>
    <t>State.CapacityState.Epsilon0</t>
  </si>
  <si>
    <t>Деформация в исходной точке X=0, Y=0 модели (для импорта AutoCAD - начало МСК/WCS). Численный перенос к центру сечения эту точку вывода не меняет.</t>
  </si>
  <si>
    <t>State.CapacityState.KappaX</t>
  </si>
  <si>
    <t>Кривизна KappaX при координате Y внутренней системы координат модели.</t>
  </si>
  <si>
    <t>State.CapacityState.KappaY</t>
  </si>
  <si>
    <t>Кривизна KappaY при координате X внутренней системы координат модели.</t>
  </si>
  <si>
    <t>State.CapacityState.NeutralLine.Angle</t>
  </si>
  <si>
    <t>Угол нейтральной линии от оси X внутренней системы координат модели против часовой стрелки.</t>
  </si>
  <si>
    <t>State.CapacityState.NeutralLine.SignedDistance</t>
  </si>
  <si>
    <t>Знаковое расстояние от начала внутренней системы координат модели до нейтральной линии по нормали (KappaY, KappaX).</t>
  </si>
  <si>
    <t>State.CapacityState.ExtensionUsed</t>
  </si>
  <si>
    <t>True, если это расчетное состояние использовало numerical extension.</t>
  </si>
  <si>
    <t>State.CapacityState.Status</t>
  </si>
  <si>
    <t>Короткий статус НДС, сохранённый при расчёте сочетания.</t>
  </si>
  <si>
    <t>State.CapacityState.ResultComment</t>
  </si>
  <si>
    <t>Сочетание 1: Равновесие заданной плоскости подтверждено по N, Mx и My. Исходная строка сочетания: Config!H71:N71.</t>
  </si>
  <si>
    <t>Причина результата НДС, номер сочетания и сохранённый адрес исходной строки нагрузок.</t>
  </si>
  <si>
    <t>State.CapacityState.StopReason</t>
  </si>
  <si>
    <t>Равновесие заданной плоскости подтверждено по N, Mx и My.</t>
  </si>
  <si>
    <t>Служебная причина остановки solver-а для диагностики.</t>
  </si>
  <si>
    <t>State.StrengthState.MaterialModelRole</t>
  </si>
  <si>
    <t>State.StrengthState.MaterialModelSpec</t>
  </si>
  <si>
    <t>State.StrengthState.ConcreteDiagramId</t>
  </si>
  <si>
    <t>PR1|StrengthState|Strength|Concrete|StateExtension|ULS(I)|ThreeLine|Ignore|TwoLine</t>
  </si>
  <si>
    <t>State.StrengthState.RebarDiagramId</t>
  </si>
  <si>
    <t>PR1|StrengthState|Strength|Rebar|StateExtension|ULS(I)|ThreeLine|Ignore|TwoLine</t>
  </si>
  <si>
    <t>State.StrengthState.Epsilon0</t>
  </si>
  <si>
    <t>State.StrengthState.KappaX</t>
  </si>
  <si>
    <t>State.StrengthState.KappaY</t>
  </si>
  <si>
    <t>State.StrengthState.NeutralLine.Angle</t>
  </si>
  <si>
    <t>State.StrengthState.NeutralLine.SignedDistance</t>
  </si>
  <si>
    <t>State.StrengthState.ExtensionUsed</t>
  </si>
  <si>
    <t>State.StrengthState.Status</t>
  </si>
  <si>
    <t>State.StrengthState.ResultComment</t>
  </si>
  <si>
    <t>State.StrengthState.StopReason</t>
  </si>
  <si>
    <t>Равновесие найдено методом Newton со ступенчатым приложением нагрузки.</t>
  </si>
  <si>
    <t>DiagramId</t>
  </si>
  <si>
    <t>MaterialModelRole</t>
  </si>
  <si>
    <t>MaterialModelSpec</t>
  </si>
  <si>
    <t>DiagramMode</t>
  </si>
  <si>
    <t>Material</t>
  </si>
  <si>
    <t>PointIndex</t>
  </si>
  <si>
    <t>StateExtension</t>
  </si>
  <si>
    <t>Generated</t>
  </si>
  <si>
    <t>Rectangle</t>
  </si>
  <si>
    <t>Параметрическая бетонная сетка</t>
  </si>
  <si>
    <t>{"schema":"1","SourceName":"Бетонный КЭ 1","SourceHandle":"","MaterialID":"1"}</t>
  </si>
  <si>
    <t>{"schema":"1","SourceName":"Бетонный КЭ 2","SourceHandle":"","MaterialID":"1"}</t>
  </si>
  <si>
    <t>{"schema":"1","SourceName":"Бетонный КЭ 3","SourceHandle":"","MaterialID":"1"}</t>
  </si>
  <si>
    <t>{"schema":"1","SourceName":"Бетонный КЭ 4","SourceHandle":"","MaterialID":"1"}</t>
  </si>
  <si>
    <t>{"schema":"1","SourceName":"Бетонный КЭ 5","SourceHandle":"","MaterialID":"1"}</t>
  </si>
  <si>
    <t>{"schema":"1","SourceName":"Бетонный КЭ 6","SourceHandle":"","MaterialID":"1"}</t>
  </si>
  <si>
    <t>{"schema":"1","SourceName":"Бетонный КЭ 7","SourceHandle":"","MaterialID":"1"}</t>
  </si>
  <si>
    <t>{"schema":"1","SourceName":"Бетонный КЭ 8","SourceHandle":"","MaterialID":"1"}</t>
  </si>
  <si>
    <t>{"schema":"1","SourceName":"Бетонный КЭ 9","SourceHandle":"","MaterialID":"1"}</t>
  </si>
  <si>
    <t>{"schema":"1","SourceName":"Бетонный КЭ 10","SourceHandle":"","MaterialID":"1"}</t>
  </si>
  <si>
    <t>{"schema":"1","SourceName":"Бетонный КЭ 11","SourceHandle":"","MaterialID":"1"}</t>
  </si>
  <si>
    <t>{"schema":"1","SourceName":"Бетонный КЭ 12","SourceHandle":"","MaterialID":"1"}</t>
  </si>
  <si>
    <t>{"schema":"1","SourceName":"Бетонный КЭ 13","SourceHandle":"","MaterialID":"1"}</t>
  </si>
  <si>
    <t>{"schema":"1","SourceName":"Бетонный КЭ 14","SourceHandle":"","MaterialID":"1"}</t>
  </si>
  <si>
    <t>{"schema":"1","SourceName":"Бетонный КЭ 15","SourceHandle":"","MaterialID":"1"}</t>
  </si>
  <si>
    <t>{"schema":"1","SourceName":"Бетонный КЭ 16","SourceHandle":"","MaterialID":"1"}</t>
  </si>
  <si>
    <t>{"schema":"1","SourceName":"Бетонный КЭ 17","SourceHandle":"","MaterialID":"1"}</t>
  </si>
  <si>
    <t>{"schema":"1","SourceName":"Бетонный КЭ 18","SourceHandle":"","MaterialID":"1"}</t>
  </si>
  <si>
    <t>{"schema":"1","SourceName":"Бетонный КЭ 19","SourceHandle":"","MaterialID":"1"}</t>
  </si>
  <si>
    <t>{"schema":"1","SourceName":"Бетонный КЭ 20","SourceHandle":"","MaterialID":"1"}</t>
  </si>
  <si>
    <t>{"schema":"1","SourceName":"Бетонный КЭ 21","SourceHandle":"","MaterialID":"1"}</t>
  </si>
  <si>
    <t>{"schema":"1","SourceName":"Бетонный КЭ 22","SourceHandle":"","MaterialID":"1"}</t>
  </si>
  <si>
    <t>{"schema":"1","SourceName":"Бетонный КЭ 23","SourceHandle":"","MaterialID":"1"}</t>
  </si>
  <si>
    <t>{"schema":"1","SourceName":"Бетонный КЭ 24","SourceHandle":"","MaterialID":"1"}</t>
  </si>
  <si>
    <t>{"schema":"1","SourceName":"Бетонный КЭ 25","SourceHandle":"","MaterialID":"1"}</t>
  </si>
  <si>
    <t>{"schema":"1","SourceName":"Бетонный КЭ 26","SourceHandle":"","MaterialID":"1"}</t>
  </si>
  <si>
    <t>{"schema":"1","SourceName":"Бетонный КЭ 27","SourceHandle":"","MaterialID":"1"}</t>
  </si>
  <si>
    <t>{"schema":"1","SourceName":"Бетонный КЭ 28","SourceHandle":"","MaterialID":"1"}</t>
  </si>
  <si>
    <t>{"schema":"1","SourceName":"Бетонный КЭ 29","SourceHandle":"","MaterialID":"1"}</t>
  </si>
  <si>
    <t>{"schema":"1","SourceName":"Бетонный КЭ 30","SourceHandle":"","MaterialID":"1"}</t>
  </si>
  <si>
    <t>{"schema":"1","SourceName":"Бетонный КЭ 31","SourceHandle":"","MaterialID":"1"}</t>
  </si>
  <si>
    <t>{"schema":"1","SourceName":"Бетонный КЭ 32","SourceHandle":"","MaterialID":"1"}</t>
  </si>
  <si>
    <t>{"schema":"1","SourceName":"Бетонный КЭ 33","SourceHandle":"","MaterialID":"1"}</t>
  </si>
  <si>
    <t>{"schema":"1","SourceName":"Бетонный КЭ 34","SourceHandle":"","MaterialID":"1"}</t>
  </si>
  <si>
    <t>{"schema":"1","SourceName":"Бетонный КЭ 35","SourceHandle":"","MaterialID":"1"}</t>
  </si>
  <si>
    <t>{"schema":"1","SourceName":"Бетонный КЭ 36","SourceHandle":"","MaterialID":"1"}</t>
  </si>
  <si>
    <t>{"schema":"1","SourceName":"Бетонный КЭ 37","SourceHandle":"","MaterialID":"1"}</t>
  </si>
  <si>
    <t>{"schema":"1","SourceName":"Бетонный КЭ 38","SourceHandle":"","MaterialID":"1"}</t>
  </si>
  <si>
    <t>{"schema":"1","SourceName":"Бетонный КЭ 39","SourceHandle":"","MaterialID":"1"}</t>
  </si>
  <si>
    <t>{"schema":"1","SourceName":"Бетонный КЭ 40","SourceHandle":"","MaterialID":"1"}</t>
  </si>
  <si>
    <t>{"schema":"1","SourceName":"Бетонный КЭ 41","SourceHandle":"","MaterialID":"1"}</t>
  </si>
  <si>
    <t>{"schema":"1","SourceName":"Бетонный КЭ 42","SourceHandle":"","MaterialID":"1"}</t>
  </si>
  <si>
    <t>{"schema":"1","SourceName":"Бетонный КЭ 43","SourceHandle":"","MaterialID":"1"}</t>
  </si>
  <si>
    <t>{"schema":"1","SourceName":"Бетонный КЭ 44","SourceHandle":"","MaterialID":"1"}</t>
  </si>
  <si>
    <t>{"schema":"1","SourceName":"Бетонный КЭ 45","SourceHandle":"","MaterialID":"1"}</t>
  </si>
  <si>
    <t>{"schema":"1","SourceName":"Бетонный КЭ 46","SourceHandle":"","MaterialID":"1"}</t>
  </si>
  <si>
    <t>{"schema":"1","SourceName":"Бетонный КЭ 47","SourceHandle":"","MaterialID":"1"}</t>
  </si>
  <si>
    <t>{"schema":"1","SourceName":"Бетонный КЭ 48","SourceHandle":"","MaterialID":"1"}</t>
  </si>
  <si>
    <t>{"schema":"1","SourceName":"Бетонный КЭ 49","SourceHandle":"","MaterialID":"1"}</t>
  </si>
  <si>
    <t>{"schema":"1","SourceName":"Бетонный КЭ 50","SourceHandle":"","MaterialID":"1"}</t>
  </si>
  <si>
    <t>{"schema":"1","SourceName":"Бетонный КЭ 51","SourceHandle":"","MaterialID":"1"}</t>
  </si>
  <si>
    <t>{"schema":"1","SourceName":"Бетонный КЭ 52","SourceHandle":"","MaterialID":"1"}</t>
  </si>
  <si>
    <t>{"schema":"1","SourceName":"Бетонный КЭ 53","SourceHandle":"","MaterialID":"1"}</t>
  </si>
  <si>
    <t>{"schema":"1","SourceName":"Бетонный КЭ 54","SourceHandle":"","MaterialID":"1"}</t>
  </si>
  <si>
    <t>{"schema":"1","SourceName":"Бетонный КЭ 55","SourceHandle":"","MaterialID":"1"}</t>
  </si>
  <si>
    <t>{"schema":"1","SourceName":"Бетонный КЭ 56","SourceHandle":"","MaterialID":"1"}</t>
  </si>
  <si>
    <t>{"schema":"1","SourceName":"Бетонный КЭ 57","SourceHandle":"","MaterialID":"1"}</t>
  </si>
  <si>
    <t>{"schema":"1","SourceName":"Бетонный КЭ 58","SourceHandle":"","MaterialID":"1"}</t>
  </si>
  <si>
    <t>{"schema":"1","SourceName":"Бетонный КЭ 59","SourceHandle":"","MaterialID":"1"}</t>
  </si>
  <si>
    <t>{"schema":"1","SourceName":"Бетонный КЭ 60","SourceHandle":"","MaterialID":"1"}</t>
  </si>
  <si>
    <t>{"schema":"1","SourceName":"Бетонный КЭ 61","SourceHandle":"","MaterialID":"1"}</t>
  </si>
  <si>
    <t>{"schema":"1","SourceName":"Бетонный КЭ 62","SourceHandle":"","MaterialID":"1"}</t>
  </si>
  <si>
    <t>{"schema":"1","SourceName":"Бетонный КЭ 63","SourceHandle":"","MaterialID":"1"}</t>
  </si>
  <si>
    <t>{"schema":"1","SourceName":"Бетонный КЭ 64","SourceHandle":"","MaterialID":"1"}</t>
  </si>
  <si>
    <t>{"schema":"1","SourceName":"Бетонный КЭ 65","SourceHandle":"","MaterialID":"1"}</t>
  </si>
  <si>
    <t>{"schema":"1","SourceName":"Бетонный КЭ 66","SourceHandle":"","MaterialID":"1"}</t>
  </si>
  <si>
    <t>{"schema":"1","SourceName":"Бетонный КЭ 67","SourceHandle":"","MaterialID":"1"}</t>
  </si>
  <si>
    <t>{"schema":"1","SourceName":"Бетонный КЭ 68","SourceHandle":"","MaterialID":"1"}</t>
  </si>
  <si>
    <t>{"schema":"1","SourceName":"Бетонный КЭ 69","SourceHandle":"","MaterialID":"1"}</t>
  </si>
  <si>
    <t>{"schema":"1","SourceName":"Бетонный КЭ 70","SourceHandle":"","MaterialID":"1"}</t>
  </si>
  <si>
    <t>{"schema":"1","SourceName":"Бетонный КЭ 71","SourceHandle":"","MaterialID":"1"}</t>
  </si>
  <si>
    <t>{"schema":"1","SourceName":"Бетонный КЭ 72","SourceHandle":"","MaterialID":"1"}</t>
  </si>
  <si>
    <t>{"schema":"1","SourceName":"Бетонный КЭ 73","SourceHandle":"","MaterialID":"1"}</t>
  </si>
  <si>
    <t>{"schema":"1","SourceName":"Бетонный КЭ 74","SourceHandle":"","MaterialID":"1"}</t>
  </si>
  <si>
    <t>{"schema":"1","SourceName":"Бетонный КЭ 75","SourceHandle":"","MaterialID":"1"}</t>
  </si>
  <si>
    <t>{"schema":"1","SourceName":"Бетонный КЭ 76","SourceHandle":"","MaterialID":"1"}</t>
  </si>
  <si>
    <t>{"schema":"1","SourceName":"Бетонный КЭ 77","SourceHandle":"","MaterialID":"1"}</t>
  </si>
  <si>
    <t>{"schema":"1","SourceName":"Бетонный КЭ 78","SourceHandle":"","MaterialID":"1"}</t>
  </si>
  <si>
    <t>{"schema":"1","SourceName":"Бетонный КЭ 79","SourceHandle":"","MaterialID":"1"}</t>
  </si>
  <si>
    <t>{"schema":"1","SourceName":"Бетонный КЭ 80","SourceHandle":"","MaterialID":"1"}</t>
  </si>
  <si>
    <t>{"schema":"1","SourceName":"Бетонный КЭ 81","SourceHandle":"","MaterialID":"1"}</t>
  </si>
  <si>
    <t>{"schema":"1","SourceName":"Бетонный КЭ 82","SourceHandle":"","MaterialID":"1"}</t>
  </si>
  <si>
    <t>{"schema":"1","SourceName":"Бетонный КЭ 83","SourceHandle":"","MaterialID":"1"}</t>
  </si>
  <si>
    <t>{"schema":"1","SourceName":"Бетонный КЭ 84","SourceHandle":"","MaterialID":"1"}</t>
  </si>
  <si>
    <t>{"schema":"1","SourceName":"Бетонный КЭ 85","SourceHandle":"","MaterialID":"1"}</t>
  </si>
  <si>
    <t>{"schema":"1","SourceName":"Бетонный КЭ 86","SourceHandle":"","MaterialID":"1"}</t>
  </si>
  <si>
    <t>{"schema":"1","SourceName":"Бетонный КЭ 87","SourceHandle":"","MaterialID":"1"}</t>
  </si>
  <si>
    <t>{"schema":"1","SourceName":"Бетонный КЭ 88","SourceHandle":"","MaterialID":"1"}</t>
  </si>
  <si>
    <t>{"schema":"1","SourceName":"Бетонный КЭ 89","SourceHandle":"","MaterialID":"1"}</t>
  </si>
  <si>
    <t>{"schema":"1","SourceName":"Бетонный КЭ 90","SourceHandle":"","MaterialID":"1"}</t>
  </si>
  <si>
    <t>{"schema":"1","SourceName":"Бетонный КЭ 91","SourceHandle":"","MaterialID":"1"}</t>
  </si>
  <si>
    <t>{"schema":"1","SourceName":"Бетонный КЭ 92","SourceHandle":"","MaterialID":"1"}</t>
  </si>
  <si>
    <t>{"schema":"1","SourceName":"Бетонный КЭ 93","SourceHandle":"","MaterialID":"1"}</t>
  </si>
  <si>
    <t>{"schema":"1","SourceName":"Бетонный КЭ 94","SourceHandle":"","MaterialID":"1"}</t>
  </si>
  <si>
    <t>{"schema":"1","SourceName":"Бетонный КЭ 95","SourceHandle":"","MaterialID":"1"}</t>
  </si>
  <si>
    <t>{"schema":"1","SourceName":"Бетонный КЭ 96","SourceHandle":"","MaterialID":"1"}</t>
  </si>
  <si>
    <t>{"schema":"1","SourceName":"Бетонный КЭ 97","SourceHandle":"","MaterialID":"1"}</t>
  </si>
  <si>
    <t>{"schema":"1","SourceName":"Бетонный КЭ 98","SourceHandle":"","MaterialID":"1"}</t>
  </si>
  <si>
    <t>{"schema":"1","SourceName":"Бетонный КЭ 99","SourceHandle":"","MaterialID":"1"}</t>
  </si>
  <si>
    <t>{"schema":"1","SourceName":"Бетонный КЭ 100","SourceHandle":"","MaterialID":"1"}</t>
  </si>
  <si>
    <t>{"schema":"1","SourceName":"Бетонный КЭ 101","SourceHandle":"","MaterialID":"1"}</t>
  </si>
  <si>
    <t>{"schema":"1","SourceName":"Бетонный КЭ 102","SourceHandle":"","MaterialID":"1"}</t>
  </si>
  <si>
    <t>{"schema":"1","SourceName":"Бетонный КЭ 103","SourceHandle":"","MaterialID":"1"}</t>
  </si>
  <si>
    <t>{"schema":"1","SourceName":"Бетонный КЭ 104","SourceHandle":"","MaterialID":"1"}</t>
  </si>
  <si>
    <t>{"schema":"1","SourceName":"Бетонный КЭ 105","SourceHandle":"","MaterialID":"1"}</t>
  </si>
  <si>
    <t>{"schema":"1","SourceName":"Бетонный КЭ 106","SourceHandle":"","MaterialID":"1"}</t>
  </si>
  <si>
    <t>{"schema":"1","SourceName":"Бетонный КЭ 107","SourceHandle":"","MaterialID":"1"}</t>
  </si>
  <si>
    <t>{"schema":"1","SourceName":"Бетонный КЭ 108","SourceHandle":"","MaterialID":"1"}</t>
  </si>
  <si>
    <t>{"schema":"1","SourceName":"Бетонный КЭ 109","SourceHandle":"","MaterialID":"1"}</t>
  </si>
  <si>
    <t>{"schema":"1","SourceName":"Бетонный КЭ 110","SourceHandle":"","MaterialID":"1"}</t>
  </si>
  <si>
    <t>{"schema":"1","SourceName":"Бетонный КЭ 111","SourceHandle":"","MaterialID":"1"}</t>
  </si>
  <si>
    <t>{"schema":"1","SourceName":"Бетонный КЭ 112","SourceHandle":"","MaterialID":"1"}</t>
  </si>
  <si>
    <t>{"schema":"1","SourceName":"Бетонный КЭ 113","SourceHandle":"","MaterialID":"1"}</t>
  </si>
  <si>
    <t>{"schema":"1","SourceName":"Бетонный КЭ 114","SourceHandle":"","MaterialID":"1"}</t>
  </si>
  <si>
    <t>{"schema":"1","SourceName":"Бетонный КЭ 115","SourceHandle":"","MaterialID":"1"}</t>
  </si>
  <si>
    <t>{"schema":"1","SourceName":"Бетонный КЭ 116","SourceHandle":"","MaterialID":"1"}</t>
  </si>
  <si>
    <t>{"schema":"1","SourceName":"Бетонный КЭ 117","SourceHandle":"","MaterialID":"1"}</t>
  </si>
  <si>
    <t>{"schema":"1","SourceName":"Бетонный КЭ 118","SourceHandle":"","MaterialID":"1"}</t>
  </si>
  <si>
    <t>{"schema":"1","SourceName":"Бетонный КЭ 119","SourceHandle":"","MaterialID":"1"}</t>
  </si>
  <si>
    <t>{"schema":"1","SourceName":"Бетонный КЭ 120","SourceHandle":"","MaterialID":"1"}</t>
  </si>
  <si>
    <t>C121</t>
  </si>
  <si>
    <t>{"schema":"1","SourceName":"Бетонный КЭ 121","SourceHandle":"","MaterialID":"1"}</t>
  </si>
  <si>
    <t>C122</t>
  </si>
  <si>
    <t>{"schema":"1","SourceName":"Бетонный КЭ 122","SourceHandle":"","MaterialID":"1"}</t>
  </si>
  <si>
    <t>C123</t>
  </si>
  <si>
    <t>{"schema":"1","SourceName":"Бетонный КЭ 123","SourceHandle":"","MaterialID":"1"}</t>
  </si>
  <si>
    <t>C124</t>
  </si>
  <si>
    <t>{"schema":"1","SourceName":"Бетонный КЭ 124","SourceHandle":"","MaterialID":"1"}</t>
  </si>
  <si>
    <t>C125</t>
  </si>
  <si>
    <t>{"schema":"1","SourceName":"Бетонный КЭ 125","SourceHandle":"","MaterialID":"1"}</t>
  </si>
  <si>
    <t>C126</t>
  </si>
  <si>
    <t>{"schema":"1","SourceName":"Бетонный КЭ 126","SourceHandle":"","MaterialID":"1"}</t>
  </si>
  <si>
    <t>C127</t>
  </si>
  <si>
    <t>{"schema":"1","SourceName":"Бетонный КЭ 127","SourceHandle":"","MaterialID":"1"}</t>
  </si>
  <si>
    <t>C128</t>
  </si>
  <si>
    <t>{"schema":"1","SourceName":"Бетонный КЭ 128","SourceHandle":"","MaterialID":"1"}</t>
  </si>
  <si>
    <t>C129</t>
  </si>
  <si>
    <t>{"schema":"1","SourceName":"Бетонный КЭ 129","SourceHandle":"","MaterialID":"1"}</t>
  </si>
  <si>
    <t>C130</t>
  </si>
  <si>
    <t>{"schema":"1","SourceName":"Бетонный КЭ 130","SourceHandle":"","MaterialID":"1"}</t>
  </si>
  <si>
    <t>C131</t>
  </si>
  <si>
    <t>{"schema":"1","SourceName":"Бетонный КЭ 131","SourceHandle":"","MaterialID":"1"}</t>
  </si>
  <si>
    <t>C132</t>
  </si>
  <si>
    <t>{"schema":"1","SourceName":"Бетонный КЭ 132","SourceHandle":"","MaterialID":"1"}</t>
  </si>
  <si>
    <t>C133</t>
  </si>
  <si>
    <t>{"schema":"1","SourceName":"Бетонный КЭ 133","SourceHandle":"","MaterialID":"1"}</t>
  </si>
  <si>
    <t>C134</t>
  </si>
  <si>
    <t>{"schema":"1","SourceName":"Бетонный КЭ 134","SourceHandle":"","MaterialID":"1"}</t>
  </si>
  <si>
    <t>C135</t>
  </si>
  <si>
    <t>{"schema":"1","SourceName":"Бетонный КЭ 135","SourceHandle":"","MaterialID":"1"}</t>
  </si>
  <si>
    <t>C136</t>
  </si>
  <si>
    <t>{"schema":"1","SourceName":"Бетонный КЭ 136","SourceHandle":"","MaterialID":"1"}</t>
  </si>
  <si>
    <t>Пустотелый прямоугольник: арматура у верхней наружной стороны, ряд 1</t>
  </si>
  <si>
    <t>{"schema":"1","SourceName":"B.Top.Main.1","SourceHandle":"","MaterialID":"1","SteelClass":"Rebar","RecipeTrace":"RuleId=B.Top.Main|PathId=B.Top|SourcePositionId=B.Top.Main.1"}</t>
  </si>
  <si>
    <t>{"schema":"1","SourceName":"B.Top.Main.2","SourceHandle":"","MaterialID":"1","SteelClass":"Rebar","RecipeTrace":"RuleId=B.Top.Main|PathId=B.Top|SourcePositionId=B.Top.Main.2"}</t>
  </si>
  <si>
    <t>{"schema":"1","SourceName":"B.Top.Main.3","SourceHandle":"","MaterialID":"1","SteelClass":"Rebar","RecipeTrace":"RuleId=B.Top.Main|PathId=B.Top|SourcePositionId=B.Top.Main.3"}</t>
  </si>
  <si>
    <t>{"schema":"1","SourceName":"B.Top.Main.4","SourceHandle":"","MaterialID":"1","SteelClass":"Rebar","RecipeTrace":"RuleId=B.Top.Main|PathId=B.Top|SourcePositionId=B.Top.Main.4"}</t>
  </si>
  <si>
    <t>{"schema":"1","SourceName":"B.Top.Main.5","SourceHandle":"","MaterialID":"1","SteelClass":"Rebar","RecipeTrace":"RuleId=B.Top.Main|PathId=B.Top|SourcePositionId=B.Top.Main.5"}</t>
  </si>
  <si>
    <t>{"schema":"1","SourceName":"B.Top.Main.6","SourceHandle":"","MaterialID":"1","SteelClass":"Rebar","RecipeTrace":"RuleId=B.Top.Main|PathId=B.Top|SourcePositionId=B.Top.Main.6"}</t>
  </si>
  <si>
    <t>{"schema":"1","SourceName":"B.Top.Main.7","SourceHandle":"","MaterialID":"1","SteelClass":"Rebar","RecipeTrace":"RuleId=B.Top.Main|PathId=B.Top|SourcePositionId=B.Top.Main.7"}</t>
  </si>
  <si>
    <t>{"schema":"1","SourceName":"B.Top.Main.8","SourceHandle":"","MaterialID":"1","SteelClass":"Rebar","RecipeTrace":"RuleId=B.Top.Main|PathId=B.Top|SourcePositionId=B.Top.Main.8"}</t>
  </si>
  <si>
    <t>Пустотелый прямоугольник: арматура у нижней наружной стороны, ряд 1</t>
  </si>
  <si>
    <t>{"schema":"1","SourceName":"B.Bottom.Main.1","SourceHandle":"","MaterialID":"1","SteelClass":"Rebar","RecipeTrace":"RuleId=B.Bottom.Main|PathId=B.Bottom|SourcePositionId=B.Bottom.Main.1"}</t>
  </si>
  <si>
    <t>{"schema":"1","SourceName":"B.Bottom.Main.2","SourceHandle":"","MaterialID":"1","SteelClass":"Rebar","RecipeTrace":"RuleId=B.Bottom.Main|PathId=B.Bottom|SourcePositionId=B.Bottom.Main.2"}</t>
  </si>
  <si>
    <t>{"schema":"1","SourceName":"B.Bottom.Main.3","SourceHandle":"","MaterialID":"1","SteelClass":"Rebar","RecipeTrace":"RuleId=B.Bottom.Main|PathId=B.Bottom|SourcePositionId=B.Bottom.Main.3"}</t>
  </si>
  <si>
    <t>{"schema":"1","SourceName":"B.Bottom.Main.4","SourceHandle":"","MaterialID":"1","SteelClass":"Rebar","RecipeTrace":"RuleId=B.Bottom.Main|PathId=B.Bottom|SourcePositionId=B.Bottom.Main.4"}</t>
  </si>
  <si>
    <t>{"schema":"1","SourceName":"B.Bottom.Main.5","SourceHandle":"","MaterialID":"1","SteelClass":"Rebar","RecipeTrace":"RuleId=B.Bottom.Main|PathId=B.Bottom|SourcePositionId=B.Bottom.Main.5"}</t>
  </si>
  <si>
    <t>{"schema":"1","SourceName":"B.Bottom.Main.6","SourceHandle":"","MaterialID":"1","SteelClass":"Rebar","RecipeTrace":"RuleId=B.Bottom.Main|PathId=B.Bottom|SourcePositionId=B.Bottom.Main.6"}</t>
  </si>
  <si>
    <t>{"schema":"1","SourceName":"B.Bottom.Main.7","SourceHandle":"","MaterialID":"1","SteelClass":"Rebar","RecipeTrace":"RuleId=B.Bottom.Main|PathId=B.Bottom|SourcePositionId=B.Bottom.Main.7"}</t>
  </si>
  <si>
    <t>{"schema":"1","SourceName":"B.Bottom.Main.8","SourceHandle":"","MaterialID":"1","SteelClass":"Rebar","RecipeTrace":"RuleId=B.Bottom.Main|PathId=B.Bottom|SourcePositionId=B.Bottom.Main.8"}</t>
  </si>
  <si>
    <t>Пустотелый прямоугольник: арматура у левой наружной стороны, ряд 1</t>
  </si>
  <si>
    <t>{"schema":"1","SourceName":"H.Left.Main.1","SourceHandle":"","MaterialID":"1","SteelClass":"Rebar","RecipeTrace":"RuleId=H.Left.Main|PathId=H.Left|SourcePositionId=H.Left.Main.1"}</t>
  </si>
  <si>
    <t>{"schema":"1","SourceName":"H.Left.Main.2","SourceHandle":"","MaterialID":"1","SteelClass":"Rebar","RecipeTrace":"RuleId=H.Left.Main|PathId=H.Left|SourcePositionId=H.Left.Main.2"}</t>
  </si>
  <si>
    <t>{"schema":"1","SourceName":"H.Left.Main.3","SourceHandle":"","MaterialID":"1","SteelClass":"Rebar","RecipeTrace":"RuleId=H.Left.Main|PathId=H.Left|SourcePositionId=H.Left.Main.3"}</t>
  </si>
  <si>
    <t>{"schema":"1","SourceName":"H.Left.Main.4","SourceHandle":"","MaterialID":"1","SteelClass":"Rebar","RecipeTrace":"RuleId=H.Left.Main|PathId=H.Left|SourcePositionId=H.Left.Main.4"}</t>
  </si>
  <si>
    <t>{"schema":"1","SourceName":"H.Left.Main.5","SourceHandle":"","MaterialID":"1","SteelClass":"Rebar","RecipeTrace":"RuleId=H.Left.Main|PathId=H.Left|SourcePositionId=H.Left.Main.5"}</t>
  </si>
  <si>
    <t>{"schema":"1","SourceName":"H.Left.Main.6","SourceHandle":"","MaterialID":"1","SteelClass":"Rebar","RecipeTrace":"RuleId=H.Left.Main|PathId=H.Left|SourcePositionId=H.Left.Main.6"}</t>
  </si>
  <si>
    <t>Пустотелый прямоугольник: арматура у правой наружной стороны, ряд 1</t>
  </si>
  <si>
    <t>{"schema":"1","SourceName":"H.Right.Main.1","SourceHandle":"","MaterialID":"1","SteelClass":"Rebar","RecipeTrace":"RuleId=H.Right.Main|PathId=H.Right|SourcePositionId=H.Right.Main.1"}</t>
  </si>
  <si>
    <t>{"schema":"1","SourceName":"H.Right.Main.2","SourceHandle":"","MaterialID":"1","SteelClass":"Rebar","RecipeTrace":"RuleId=H.Right.Main|PathId=H.Right|SourcePositionId=H.Right.Main.2"}</t>
  </si>
  <si>
    <t>{"schema":"1","SourceName":"H.Right.Main.3","SourceHandle":"","MaterialID":"1","SteelClass":"Rebar","RecipeTrace":"RuleId=H.Right.Main|PathId=H.Right|SourcePositionId=H.Right.Main.3"}</t>
  </si>
  <si>
    <t>{"schema":"1","SourceName":"H.Right.Main.4","SourceHandle":"","MaterialID":"1","SteelClass":"Rebar","RecipeTrace":"RuleId=H.Right.Main|PathId=H.Right|SourcePositionId=H.Right.Main.4"}</t>
  </si>
  <si>
    <t>R27</t>
  </si>
  <si>
    <t>{"schema":"1","SourceName":"H.Right.Main.5","SourceHandle":"","MaterialID":"1","SteelClass":"Rebar","RecipeTrace":"RuleId=H.Right.Main|PathId=H.Right|SourcePositionId=H.Right.Main.5"}</t>
  </si>
  <si>
    <t>R28</t>
  </si>
  <si>
    <t>{"schema":"1","SourceName":"H.Right.Main.6","SourceHandle":"","MaterialID":"1","SteelClass":"Rebar","RecipeTrace":"RuleId=H.Right.Main|PathId=H.Right|SourcePositionId=H.Right.Main.6"}</t>
  </si>
  <si>
    <t>R29</t>
  </si>
  <si>
    <t>Пустотелый прямоугольник: арматура у верхней стороны отверстия, ряд 1</t>
  </si>
  <si>
    <t>{"schema":"1","SourceName":"Opening.B.Top.Main.1","SourceHandle":"","MaterialID":"1","SteelClass":"Rebar","RecipeTrace":"RuleId=Opening.B.Top.Main|PathId=Opening.B.Top|SourcePositionId=Opening.B.Top.Main.1"}</t>
  </si>
  <si>
    <t>R30</t>
  </si>
  <si>
    <t>{"schema":"1","SourceName":"Opening.B.Top.Main.3","SourceHandle":"","MaterialID":"1","SteelClass":"Rebar","RecipeTrace":"RuleId=Opening.B.Top.Main|PathId=Opening.B.Top|SourcePositionId=Opening.B.Top.Main.3"}</t>
  </si>
  <si>
    <t>R31</t>
  </si>
  <si>
    <t>{"schema":"1","SourceName":"Opening.B.Top.Main.4","SourceHandle":"","MaterialID":"1","SteelClass":"Rebar","RecipeTrace":"RuleId=Opening.B.Top.Main|PathId=Opening.B.Top|SourcePositionId=Opening.B.Top.Main.4"}</t>
  </si>
  <si>
    <t>R32</t>
  </si>
  <si>
    <t>{"schema":"1","SourceName":"Opening.B.Top.Main.5","SourceHandle":"","MaterialID":"1","SteelClass":"Rebar","RecipeTrace":"RuleId=Opening.B.Top.Main|PathId=Opening.B.Top|SourcePositionId=Opening.B.Top.Main.5"}</t>
  </si>
  <si>
    <t>R33</t>
  </si>
  <si>
    <t>{"schema":"1","SourceName":"Opening.B.Top.Main.6","SourceHandle":"","MaterialID":"1","SteelClass":"Rebar","RecipeTrace":"RuleId=Opening.B.Top.Main|PathId=Opening.B.Top|SourcePositionId=Opening.B.Top.Main.6"}</t>
  </si>
  <si>
    <t>R34</t>
  </si>
  <si>
    <t>{"schema":"1","SourceName":"Opening.B.Top.Main.8","SourceHandle":"","MaterialID":"1","SteelClass":"Rebar","RecipeTrace":"RuleId=Opening.B.Top.Main|PathId=Opening.B.Top|SourcePositionId=Opening.B.Top.Main.8"}</t>
  </si>
  <si>
    <t>R35</t>
  </si>
  <si>
    <t>Пустотелый прямоугольник: арматура у нижней стороны отверстия, ряд 1</t>
  </si>
  <si>
    <t>{"schema":"1","SourceName":"Opening.B.Bottom.Main.1","SourceHandle":"","MaterialID":"1","SteelClass":"Rebar","RecipeTrace":"RuleId=Opening.B.Bottom.Main|PathId=Opening.B.Bottom|SourcePositionId=Opening.B.Bottom.Main.1"}</t>
  </si>
  <si>
    <t>R36</t>
  </si>
  <si>
    <t>{"schema":"1","SourceName":"Opening.B.Bottom.Main.3","SourceHandle":"","MaterialID":"1","SteelClass":"Rebar","RecipeTrace":"RuleId=Opening.B.Bottom.Main|PathId=Opening.B.Bottom|SourcePositionId=Opening.B.Bottom.Main.3"}</t>
  </si>
  <si>
    <t>R37</t>
  </si>
  <si>
    <t>{"schema":"1","SourceName":"Opening.B.Bottom.Main.4","SourceHandle":"","MaterialID":"1","SteelClass":"Rebar","RecipeTrace":"RuleId=Opening.B.Bottom.Main|PathId=Opening.B.Bottom|SourcePositionId=Opening.B.Bottom.Main.4"}</t>
  </si>
  <si>
    <t>R38</t>
  </si>
  <si>
    <t>{"schema":"1","SourceName":"Opening.B.Bottom.Main.5","SourceHandle":"","MaterialID":"1","SteelClass":"Rebar","RecipeTrace":"RuleId=Opening.B.Bottom.Main|PathId=Opening.B.Bottom|SourcePositionId=Opening.B.Bottom.Main.5"}</t>
  </si>
  <si>
    <t>R39</t>
  </si>
  <si>
    <t>{"schema":"1","SourceName":"Opening.B.Bottom.Main.6","SourceHandle":"","MaterialID":"1","SteelClass":"Rebar","RecipeTrace":"RuleId=Opening.B.Bottom.Main|PathId=Opening.B.Bottom|SourcePositionId=Opening.B.Bottom.Main.6"}</t>
  </si>
  <si>
    <t>R40</t>
  </si>
  <si>
    <t>{"schema":"1","SourceName":"Opening.B.Bottom.Main.8","SourceHandle":"","MaterialID":"1","SteelClass":"Rebar","RecipeTrace":"RuleId=Opening.B.Bottom.Main|PathId=Opening.B.Bottom|SourcePositionId=Opening.B.Bottom.Main.8"}</t>
  </si>
  <si>
    <t>R41</t>
  </si>
  <si>
    <t>Пустотелый прямоугольник: арматура у левой стороны отверстия, ряд 1</t>
  </si>
  <si>
    <t>{"schema":"1","SourceName":"Opening.H.Left.Main.3","SourceHandle":"","MaterialID":"1","SteelClass":"Rebar","RecipeTrace":"RuleId=Opening.H.Left.Main|PathId=Opening.H.Left|SourcePositionId=Opening.H.Left.Main.3"}</t>
  </si>
  <si>
    <t>R42</t>
  </si>
  <si>
    <t>{"schema":"1","SourceName":"Opening.H.Left.Main.4","SourceHandle":"","MaterialID":"1","SteelClass":"Rebar","RecipeTrace":"RuleId=Opening.H.Left.Main|PathId=Opening.H.Left|SourcePositionId=Opening.H.Left.Main.4"}</t>
  </si>
  <si>
    <t>R43</t>
  </si>
  <si>
    <t>Пустотелый прямоугольник: арматура у правой стороны отверстия, ряд 1</t>
  </si>
  <si>
    <t>{"schema":"1","SourceName":"Opening.H.Right.Main.3","SourceHandle":"","MaterialID":"1","SteelClass":"Rebar","RecipeTrace":"RuleId=Opening.H.Right.Main|PathId=Opening.H.Right|SourcePositionId=Opening.H.Right.Main.3"}</t>
  </si>
  <si>
    <t>R44</t>
  </si>
  <si>
    <t>{"schema":"1","SourceName":"Opening.H.Right.Main.4","SourceHandle":"","MaterialID":"1","SteelClass":"Rebar","RecipeTrace":"RuleId=Opening.H.Right.Main|PathId=Opening.H.Right|SourcePositionId=Opening.H.Right.Main.4"}</t>
  </si>
  <si>
    <t>OUTER</t>
  </si>
  <si>
    <t>CONTOUR_OUTER_ARC_1</t>
  </si>
  <si>
    <t>Дуга наружного контура HollowRectangle.</t>
  </si>
  <si>
    <t>CONTOUR_OUTER_LINE_2</t>
  </si>
  <si>
    <t>Прямой участок наружного контура HollowRectangle.</t>
  </si>
  <si>
    <t>CONTOUR_OUTER_ARC_3</t>
  </si>
  <si>
    <t>CONTOUR_OUTER_LINE_4</t>
  </si>
  <si>
    <t>CONTOUR_OUTER_ARC_5</t>
  </si>
  <si>
    <t>CONTOUR_OUTER_LINE_6</t>
  </si>
  <si>
    <t>CONTOUR_OUTER_ARC_7</t>
  </si>
  <si>
    <t>CONTOUR_OUTER_LINE_8</t>
  </si>
  <si>
    <t>OPENING</t>
  </si>
  <si>
    <t>CONTOUR_OPENING_ARC_1</t>
  </si>
  <si>
    <t>Дуга внутреннего контура Opening HollowRectangle.</t>
  </si>
  <si>
    <t>CONTOUR_OPENING_LINE_2</t>
  </si>
  <si>
    <t>Прямой участок внутреннего контура Opening HollowRectangle.</t>
  </si>
  <si>
    <t>CONTOUR_OPENING_ARC_3</t>
  </si>
  <si>
    <t>CONTOUR_OPENING_LINE_4</t>
  </si>
  <si>
    <t>CONTOUR_OPENING_ARC_5</t>
  </si>
  <si>
    <t>CONTOUR_OPENING_LINE_6</t>
  </si>
  <si>
    <t>CONTOUR_OPENING_ARC_7</t>
  </si>
  <si>
    <t>CONTOUR_OPENING_LINE_8</t>
  </si>
  <si>
    <t xml:space="preserve">Requested=56; Created=44; Merged=0; Skipped=12; Conflicts=0; BarOverlaps=0; DiagnosticRecordsOmitted=0_x000D_
Rule=B.Top.Main; Requested=8; Created=8; Merged=0; Skipped=0; StationSteps=7; StationStepMin=54.2772843572653; StationStepMax=54.2772843572653; CenterStepMin=52.9629115526623; CenterStepMax=54.2772843572653_x000D_
Rule=B.Bottom.Main; Requested=8; Created=8; Merged=0; Skipped=0; StationSteps=7; StationStepMin=54.2772843572653; StationStepMax=54.2772843572653; CenterStepMin=52.9629115526623; CenterStepMax=54.2772843572653_x000D_
Rule=H.Left.Main; Requested=6; Created=6; Merged=0; Skipped=0; StationSteps=5; StationStepMin=60; StationStepMax=60; CenterStepMin=60; CenterStepMax=60_x000D_
Rule=H.Right.Main; Requested=6; Created=6; Merged=0; Skipped=0; StationSteps=5; StationStepMin=60; StationStepMax=60; CenterStepMin=60; CenterStepMax=60_x000D_
Rule=Opening.B.Top.Main; Requested=8; Created=6; Merged=0; Skipped=2; StationSteps=5; StationStepMin=23.3136979358728; StationStepMax=57.379205738791; CenterStepMin=23.2312876861053; CenterStepMax=56.2699679238737_x000D_
Rule=Opening.B.Bottom.Main; Requested=8; Created=6; Merged=0; Skipped=2; StationSteps=5; StationStepMin=23.3136979358729; StationStepMax=57.3792057387911; CenterStepMin=23.2312876861053; CenterStepMax=56.2699679238737_x000D_
Rule=Opening.H.Left.Main; Requested=6; Created=2; Merged=0; Skipped=4; StationSteps=1; StationStepMin=60; StationStepMax=60; CenterStepMin=60; CenterStepMax=60_x000D_
Rule=Opening.H.Right.Main; Requested=6; Created=2; Merged=0; Skipped=4; StationSteps=1; StationStepMin=60; StationStepMax=60; CenterStepMin=60; CenterStepMax=60_x000D_
</t>
  </si>
  <si>
    <t>DIM_B</t>
  </si>
  <si>
    <t>B=0.5 m</t>
  </si>
  <si>
    <t>Наружная ширина HollowRectangle.</t>
  </si>
  <si>
    <t>{"schema":"1","OriginalText":"B","OriginalValue":"5.0000000000000000E+02","OriginalUnit":"Length","OriginalComment":"Наружная ширина HollowRectangle."}</t>
  </si>
  <si>
    <t>DIM_H</t>
  </si>
  <si>
    <t>H=0.5 m</t>
  </si>
  <si>
    <t>Наружная высота HollowRectangle.</t>
  </si>
  <si>
    <t>{"schema":"1","OriginalText":"H","OriginalValue":"5.0000000000000000E+02","OriginalUnit":"Length","OriginalComment":"Наружная высота HollowRectangle."}</t>
  </si>
  <si>
    <t>DIM_B_OPENING</t>
  </si>
  <si>
    <t>B_o=0.15 m</t>
  </si>
  <si>
    <t>Ширина внутреннего отверстия Opening.</t>
  </si>
  <si>
    <t>{"schema":"1","OriginalText":"B_o","OriginalValue":"1.5000000000000000E+02","OriginalUnit":"Length","OriginalComment":"Ширина внутреннего отверстия Opening."}</t>
  </si>
  <si>
    <t>DIM_H_OPENING</t>
  </si>
  <si>
    <t>H_o=0.15 m</t>
  </si>
  <si>
    <t>Высота внутреннего отверстия Opening.</t>
  </si>
  <si>
    <t>{"schema":"1","OriginalText":"H_o","OriginalValue":"1.5000000000000000E+02","OriginalUnit":"Length","OriginalComment":"Высота внутреннего отверстия Opening."}</t>
  </si>
  <si>
    <t>REBAR_ANNOTATION</t>
  </si>
  <si>
    <t>REBAR_B.Top</t>
  </si>
  <si>
    <t>8Ø20</t>
  </si>
  <si>
    <t>Подпись общего количества и диаметров арматуры у выбранного участка контура.</t>
  </si>
  <si>
    <t>{"schema":"1","OriginalText":"8Ø20","OriginalValue":"0.0000000000000000E+00","OriginalUnit":"","OriginalComment":"Подпись общего количества и диаметров арматуры у выбранного участка контура."}</t>
  </si>
  <si>
    <t>REBAR_B.Bottom</t>
  </si>
  <si>
    <t>REBAR_H.Left</t>
  </si>
  <si>
    <t>6Ø20</t>
  </si>
  <si>
    <t>{"schema":"1","OriginalText":"6Ø20","OriginalValue":"0.0000000000000000E+00","OriginalUnit":"","OriginalComment":"Подпись общего количества и диаметров арматуры у выбранного участка контура."}</t>
  </si>
  <si>
    <t>REBAR_H.Right</t>
  </si>
  <si>
    <t>REBAR_Opening.B.Top</t>
  </si>
  <si>
    <t>REBAR_Opening.B.Bottom</t>
  </si>
  <si>
    <t>REBAR_Opening.H.Left</t>
  </si>
  <si>
    <t>2Ø20</t>
  </si>
  <si>
    <t>{"schema":"1","OriginalText":"2Ø20","OriginalValue":"0.0000000000000000E+00","OriginalUnit":"","OriginalComment":"Подпись общего количества и диаметров арматуры у выбранного участка контура."}</t>
  </si>
  <si>
    <t>REBAR_Opening.H.Right</t>
  </si>
  <si>
    <t>Cracked</t>
  </si>
  <si>
    <t>PostCrackState</t>
  </si>
  <si>
    <t>PreCrackState</t>
  </si>
  <si>
    <t>State.PostCrackState.MaterialModelRole</t>
  </si>
  <si>
    <t>State.PostCrackState.MaterialModelSpec</t>
  </si>
  <si>
    <t>SLS(II)|TwoLine|Ignore|TwoLine</t>
  </si>
  <si>
    <t>State.PostCrackState.ConcreteDiagramId</t>
  </si>
  <si>
    <t>PR1|PostCrackState|CrackedState|Concrete|StateExtension|SLS(II)|TwoLine|Ignore|TwoLine</t>
  </si>
  <si>
    <t>State.PostCrackState.RebarDiagramId</t>
  </si>
  <si>
    <t>PR1|PostCrackState|CrackedState|Rebar|StateExtension|SLS(II)|TwoLine|Ignore|TwoLine</t>
  </si>
  <si>
    <t>State.PostCrackState.Epsilon0</t>
  </si>
  <si>
    <t>State.PostCrackState.KappaX</t>
  </si>
  <si>
    <t>State.PostCrackState.KappaY</t>
  </si>
  <si>
    <t>State.PostCrackState.NeutralLine.Angle</t>
  </si>
  <si>
    <t>State.PostCrackState.NeutralLine.SignedDistance</t>
  </si>
  <si>
    <t>State.PostCrackState.ExtensionUsed</t>
  </si>
  <si>
    <t>State.PostCrackState.Status</t>
  </si>
  <si>
    <t>State.PostCrackState.ResultComment</t>
  </si>
  <si>
    <t>Сочетание 1: Равновесие найдено методом Newton со ступенчатым приложением нагрузки. Исходная строка сочетания: Config!H71:N71.</t>
  </si>
  <si>
    <t>State.PostCrackState.StopReason</t>
  </si>
  <si>
    <t>State.PreCrackState.MaterialModelRole</t>
  </si>
  <si>
    <t>CrackInitiation</t>
  </si>
  <si>
    <t>State.PreCrackState.MaterialModelSpec</t>
  </si>
  <si>
    <t>SLS(II)|ThreeLine|UseDiagram|TwoLine</t>
  </si>
  <si>
    <t>State.PreCrackState.ConcreteDiagramId</t>
  </si>
  <si>
    <t>PR1|PreCrackState|CrackInitiation|Concrete|StateExtension|SLS(II)|ThreeLine|UseDiagram|TwoLine</t>
  </si>
  <si>
    <t>State.PreCrackState.RebarDiagramId</t>
  </si>
  <si>
    <t>PR1|PreCrackState|CrackInitiation|Rebar|StateExtension|SLS(II)|ThreeLine|UseDiagram|TwoLine</t>
  </si>
  <si>
    <t>State.PreCrackState.Epsilon0</t>
  </si>
  <si>
    <t>State.PreCrackState.KappaX</t>
  </si>
  <si>
    <t>State.PreCrackState.KappaY</t>
  </si>
  <si>
    <t>State.PreCrackState.NeutralLine.Angle</t>
  </si>
  <si>
    <t>State.PreCrackState.NeutralLine.SignedDistance</t>
  </si>
  <si>
    <t>State.PreCrackState.ExtensionUsed</t>
  </si>
  <si>
    <t>State.PreCrackState.Status</t>
  </si>
  <si>
    <t>State.PreCrackState.ResultComment</t>
  </si>
  <si>
    <t>State.PreCrackState.StopReason</t>
  </si>
  <si>
    <t>State.CrackedState.MaterialModelRole</t>
  </si>
  <si>
    <t>State.CrackedState.MaterialModelSpec</t>
  </si>
  <si>
    <t>State.CrackedState.ConcreteDiagramId</t>
  </si>
  <si>
    <t>PR1|CrackedState|CrackedState|Concrete|StateExtension|SLS(II)|TwoLine|Ignore|TwoLine</t>
  </si>
  <si>
    <t>State.CrackedState.RebarDiagramId</t>
  </si>
  <si>
    <t>PR1|CrackedState|CrackedState|Rebar|StateExtension|SLS(II)|TwoLine|Ignore|TwoLine</t>
  </si>
  <si>
    <t>State.CrackedState.Epsilon0</t>
  </si>
  <si>
    <t>State.CrackedState.KappaX</t>
  </si>
  <si>
    <t>State.CrackedState.KappaY</t>
  </si>
  <si>
    <t>State.CrackedState.NeutralLine.Angle</t>
  </si>
  <si>
    <t>State.CrackedState.NeutralLine.SignedDistance</t>
  </si>
  <si>
    <t>State.CrackedState.ExtensionUsed</t>
  </si>
  <si>
    <t>State.CrackedState.Status</t>
  </si>
  <si>
    <t>State.CrackedState.ResultComment</t>
  </si>
  <si>
    <t>State.CrackedState.StopReason</t>
  </si>
  <si>
    <t>no</t>
  </si>
  <si>
    <t>1 ряд: 1.00 | 2 ряд: 1.00</t>
  </si>
  <si>
    <t>1 ряд: 1 | 2 ряд: 1</t>
  </si>
  <si>
    <t>1 ряд: 0.02 | 2 ряд: 0.02</t>
  </si>
  <si>
    <t>1 ряд: R7 | 2 ряд: R44</t>
  </si>
  <si>
    <t>CRACK_REGION_LINE</t>
  </si>
  <si>
    <t>CRACK_1_SP35_1_1</t>
  </si>
  <si>
    <t>Граница сохраненной расчетной области нормальных трещин.</t>
  </si>
  <si>
    <t>G7</t>
  </si>
  <si>
    <t>AuthoritativeContour+KnownOpening</t>
  </si>
  <si>
    <t>CRACK_REGION_ARC</t>
  </si>
  <si>
    <t>CRACK_1_SP35_1_2</t>
  </si>
  <si>
    <t>.114108504494954</t>
  </si>
  <si>
    <t>CRACK_1_SP35_1_3</t>
  </si>
  <si>
    <t>CRACK_1_SP35_1_4</t>
  </si>
  <si>
    <t>CRACK_1_SP35_1_5</t>
  </si>
  <si>
    <t>CRACK_PROBE</t>
  </si>
  <si>
    <t>CRACK_PROBE_1_SP35_1</t>
  </si>
  <si>
    <t>P1/Q1</t>
  </si>
  <si>
    <t>Точки P и Q ограничивают участок бетона по нормали через выбранную арматуру.</t>
  </si>
  <si>
    <t>CRACK_PROBE_1_SP35_2</t>
  </si>
  <si>
    <t>P2/Q2</t>
  </si>
  <si>
    <t>CRACK_PROBE_1_SP35_3</t>
  </si>
  <si>
    <t>P3/Q3</t>
  </si>
  <si>
    <t>CRACK_PROBE_1_SP35_4</t>
  </si>
  <si>
    <t>P4/Q4</t>
  </si>
  <si>
    <t>CRACK_PROBE_1_SP35_5</t>
  </si>
  <si>
    <t>P5/Q5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</si>
</sst>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
    <numFmt numFmtId="165" formatCode="dd\.mm\.yy"/>
    <numFmt numFmtId="166" formatCode="0.0000"/>
    <numFmt numFmtId="168" formatCode="0.000"/>
    <numFmt numFmtId="169" formatCode="0.000000"/>
  </numFmts>
  <fonts count="34"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9"/>
      <color theme="1"/>
      <name val="Arial"/>
      <family val="2"/>
      <charset val="204"/>
    </font>
    <font>
      <sz val="9"/>
      <color rgb="FF000000"/>
      <name val="Arial"/>
      <family val="2"/>
      <charset val="204"/>
    </font>
    <font>
      <b/>
      <sz val="9"/>
      <color rgb="FF000000"/>
      <name val="Arial"/>
      <family val="2"/>
      <charset val="204"/>
    </font>
    <font>
      <i/>
      <sz val="9"/>
      <color rgb="FF666666"/>
      <name val="Arial"/>
      <family val="2"/>
      <charset val="204"/>
    </font>
    <font>
      <sz val="9"/>
      <color rgb="FF666666"/>
      <name val="Arial"/>
      <family val="2"/>
      <charset val="204"/>
    </font>
    <font>
      <b/>
      <sz val="16"/>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b/>
      <sz val="10"/>
      <color rgb="FFFF0000"/>
      <name val="Arial"/>
      <family val="2"/>
      <charset val="204"/>
    </font>
    <font>
      <i/>
      <sz val="12"/>
      <color theme="1"/>
      <name val="Arial"/>
      <family val="2"/>
      <charset val="204"/>
    </font>
    <font>
      <b/>
      <sz val="15"/>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sz val="11"/>
      <color rgb="FF000000"/>
      <name val="Arial"/>
      <family val="2"/>
      <charset val="204"/>
    </font>
    <font>
      <b/>
      <sz val="13"/>
      <color rgb="FF000000"/>
      <name val="Arial"/>
      <family val="2"/>
      <charset val="204"/>
    </font>
    <font>
      <b/>
      <sz val="16"/>
      <color rgb="FF000000"/>
      <name val="Arial"/>
      <family val="2"/>
      <charset val="204"/>
    </font>
    <font>
      <sz val="11"/>
      <color rgb="FF000000"/>
      <name val="Consolas"/>
      <family val="3"/>
      <charset val="204"/>
    </font>
    <font>
      <u/>
      <sz val="9"/>
      <color theme="10"/>
      <name val="Arial"/>
      <family val="2"/>
      <charset val="204"/>
    </font>
    <font>
      <u/>
      <sz val="9"/>
      <color rgb="FF0000FF"/>
      <name val="Arial"/>
      <family val="2"/>
      <charset val="204"/>
    </font>
    <font>
      <b/>
      <sz val="12"/>
      <color rgb="FFFF0000"/>
      <name val="Arial"/>
      <family val="2"/>
      <charset val="204"/>
    </font>
    <font>
      <b/>
      <sz val="16"/>
      <color rgb="FF000000"/>
      <name val="Calibri"/>
      <family val="2"/>
      <charset val="204"/>
      <scheme val="minor"/>
    </font>
    <font>
      <b/>
      <u/>
      <sz val="12"/>
      <color rgb="FF0000FF"/>
      <name val="Calibri"/>
      <family val="2"/>
      <charset val="204"/>
      <scheme val="minor"/>
    </font>
    <font>
      <b/>
      <sz val="11"/>
      <color theme="1"/>
      <name val="Arial"/>
      <family val="2"/>
      <charset val="204"/>
    </font>
    <font>
      <u/>
      <sz val="10"/>
      <color rgb="FF0000FF"/>
      <name val="Arial"/>
      <family val="2"/>
      <charset val="204"/>
    </font>
    <font>
      <i/>
      <sz val="9"/>
      <color theme="1"/>
      <name val="Arial"/>
      <family val="2"/>
      <charset val="204"/>
    </font>
    <font>
      <b/>
      <vertAlign val="subscript"/>
      <sz val="9"/>
      <color theme="1"/>
      <name val="Arial"/>
      <family val="2"/>
      <charset val="204"/>
    </font>
    <font>
      <sz val="8"/>
      <color theme="1"/>
      <name val="Arial"/>
      <family val="2"/>
      <charset val="204"/>
    </font>
  </fonts>
  <fills count="15">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FFFFF"/>
        <bgColor indexed="64"/>
      </patternFill>
    </fill>
    <fill>
      <patternFill patternType="solid">
        <fgColor rgb="FFFFF2E6"/>
        <bgColor indexed="64"/>
      </patternFill>
    </fill>
    <fill>
      <patternFill patternType="solid">
        <fgColor rgb="FFFAFAFA"/>
        <bgColor indexed="64"/>
      </patternFill>
    </fill>
    <fill>
      <patternFill patternType="solid">
        <fgColor rgb="FFBDD7EE"/>
        <bgColor indexed="64"/>
      </patternFill>
    </fill>
    <fill>
      <patternFill patternType="solid">
        <fgColor rgb="FF9BC2E6"/>
        <bgColor indexed="64"/>
      </patternFill>
    </fill>
    <fill>
      <patternFill patternType="solid">
        <fgColor rgb="FFFFBECE"/>
        <bgColor indexed="64"/>
      </patternFill>
    </fill>
    <fill>
      <patternFill patternType="solid">
        <fgColor rgb="FFEDEDED"/>
        <bgColor indexed="64"/>
      </patternFill>
    </fill>
    <fill>
      <patternFill patternType="solid">
        <fgColor rgb="FFBCDE9E"/>
        <bgColor indexed="64"/>
      </patternFill>
    </fill>
    <fill>
      <patternFill patternType="solid">
        <fgColor rgb="FFFF4747"/>
        <bgColor indexed="64"/>
      </patternFill>
    </fill>
    <fill>
      <patternFill patternType="solid">
        <fgColor rgb="FFFFE699"/>
        <bgColor indexed="64"/>
      </patternFill>
    </fill>
    <fill>
      <patternFill patternType="solid">
        <fgColor rgb="FFFFFFFF"/>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dashed">
        <color rgb="FF000000"/>
      </left>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
      <left/>
      <right/>
      <top/>
      <bottom style="dashed">
        <color rgb="FF000000"/>
      </bottom>
      <diagonal/>
    </border>
    <border>
      <left style="thin">
        <color rgb="FFC8C8C8"/>
      </left>
      <right style="thin">
        <color rgb="FFC8C8C8"/>
      </right>
      <top style="thin">
        <color rgb="FFC8C8C8"/>
      </top>
      <bottom style="thin">
        <color rgb="FFC8C8C8"/>
      </bottom>
      <diagonal/>
    </border>
    <border>
      <left/>
      <right/>
      <top/>
      <bottom style="thin">
        <color rgb="FFC8C8C8"/>
      </bottom>
      <diagonal/>
    </border>
    <border>
      <left/>
      <right/>
      <top style="thin">
        <color rgb="FFD9D9D9"/>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2">
    <xf numFmtId="0" fontId="0" fillId="0" borderId="0"/>
    <xf numFmtId="0" fontId="17" fillId="0" borderId="0" applyNumberFormat="0" applyFill="0" applyBorder="0" applyAlignment="0" applyProtection="0"/>
  </cellStyleXfs>
  <cellXfs count="162">
    <xf numFmtId="0" fontId="0" fillId="0" borderId="0" xfId="0"/>
    <xf numFmtId="0" fontId="2" fillId="0" borderId="0" xfId="0" applyFont="1"/>
    <xf numFmtId="0" fontId="2" fillId="0" borderId="0" xfId="0" applyFont="1" applyAlignment="1">
      <alignment vertical="center"/>
    </xf>
    <xf numFmtId="0" fontId="1" fillId="0" borderId="0" xfId="0" applyFont="1"/>
    <xf numFmtId="0" fontId="5" fillId="3" borderId="2" xfId="0" applyFont="1" applyFill="1" applyBorder="1" applyAlignment="1">
      <alignment horizontal="center" vertical="center"/>
    </xf>
    <xf numFmtId="0" fontId="4" fillId="4" borderId="2" xfId="0" applyFont="1" applyFill="1" applyBorder="1" applyAlignment="1">
      <alignment horizontal="center" vertical="center"/>
    </xf>
    <xf numFmtId="0" fontId="5" fillId="2" borderId="2" xfId="0" applyFont="1" applyFill="1" applyBorder="1" applyAlignment="1">
      <alignment horizontal="center" vertical="center"/>
    </xf>
    <xf numFmtId="0" fontId="5" fillId="2" borderId="2" xfId="0" applyFont="1" applyFill="1" applyBorder="1" applyAlignment="1">
      <alignment horizontal="right" vertical="center"/>
    </xf>
    <xf numFmtId="0" fontId="6" fillId="3" borderId="2" xfId="0" applyFont="1" applyFill="1" applyBorder="1" applyAlignment="1">
      <alignment horizontal="center" vertical="center"/>
    </xf>
    <xf numFmtId="0" fontId="6" fillId="3" borderId="2" xfId="0" applyFont="1" applyFill="1" applyBorder="1" applyAlignment="1">
      <alignment horizontal="right" vertical="center"/>
    </xf>
    <xf numFmtId="0" fontId="4" fillId="4" borderId="2" xfId="0" applyFont="1" applyFill="1" applyBorder="1" applyAlignment="1">
      <alignment horizontal="right" vertical="center"/>
    </xf>
    <xf numFmtId="0" fontId="7" fillId="4" borderId="2" xfId="0" applyFont="1" applyFill="1" applyBorder="1" applyAlignment="1">
      <alignment horizontal="center" vertical="center"/>
    </xf>
    <xf numFmtId="0" fontId="7" fillId="4" borderId="2" xfId="0" applyFont="1" applyFill="1" applyBorder="1" applyAlignment="1">
      <alignment horizontal="right" vertical="center"/>
    </xf>
    <xf numFmtId="0" fontId="4" fillId="5" borderId="2" xfId="0" applyFont="1" applyFill="1" applyBorder="1" applyAlignment="1">
      <alignment horizontal="center" vertical="center"/>
    </xf>
    <xf numFmtId="0" fontId="3" fillId="0" borderId="0" xfId="0" applyFont="1"/>
    <xf numFmtId="0" fontId="3" fillId="2" borderId="1" xfId="0" applyFont="1" applyFill="1" applyBorder="1"/>
    <xf numFmtId="0" fontId="2" fillId="0" borderId="1" xfId="0" applyFont="1" applyBorder="1"/>
    <xf numFmtId="0" fontId="3" fillId="2" borderId="2" xfId="0" applyFont="1" applyFill="1" applyBorder="1"/>
    <xf numFmtId="0" fontId="3" fillId="2" borderId="2" xfId="0" applyFont="1" applyFill="1" applyBorder="1" applyAlignment="1">
      <alignment horizontal="center" vertical="center"/>
    </xf>
    <xf numFmtId="0" fontId="3" fillId="2" borderId="2" xfId="0" applyFont="1" applyFill="1" applyBorder="1" applyAlignment="1">
      <alignment horizontal="left"/>
    </xf>
    <xf numFmtId="0" fontId="2" fillId="0" borderId="2" xfId="0" applyFont="1" applyBorder="1"/>
    <xf numFmtId="0" fontId="2" fillId="5" borderId="2" xfId="0" applyFont="1" applyFill="1" applyBorder="1" applyAlignment="1">
      <alignment horizontal="center" vertical="center"/>
    </xf>
    <xf numFmtId="0" fontId="2" fillId="0" borderId="2" xfId="0" applyFont="1" applyBorder="1" applyAlignment="1">
      <alignment horizontal="center" vertical="center"/>
    </xf>
    <xf numFmtId="164" fontId="2" fillId="5" borderId="2" xfId="0" applyNumberFormat="1" applyFont="1" applyFill="1" applyBorder="1" applyAlignment="1">
      <alignment horizontal="center" vertical="center"/>
    </xf>
    <xf numFmtId="0" fontId="9" fillId="3" borderId="2" xfId="0" applyFont="1" applyFill="1" applyBorder="1"/>
    <xf numFmtId="0" fontId="9" fillId="3" borderId="2" xfId="0" applyFont="1" applyFill="1" applyBorder="1" applyAlignment="1">
      <alignment horizontal="center" vertical="center"/>
    </xf>
    <xf numFmtId="0" fontId="3" fillId="2" borderId="3" xfId="0" applyFont="1" applyFill="1" applyBorder="1" applyAlignment="1">
      <alignment horizontal="left"/>
    </xf>
    <xf numFmtId="0" fontId="2" fillId="0" borderId="3" xfId="0" applyFont="1" applyBorder="1" applyAlignment="1">
      <alignment horizontal="left"/>
    </xf>
    <xf numFmtId="0" fontId="9" fillId="3" borderId="3" xfId="0" applyFont="1" applyFill="1" applyBorder="1" applyAlignment="1">
      <alignment horizontal="left"/>
    </xf>
    <xf numFmtId="0" fontId="2" fillId="3" borderId="2" xfId="0" applyFont="1" applyFill="1" applyBorder="1" applyAlignment="1">
      <alignment horizontal="center" vertical="center"/>
    </xf>
    <xf numFmtId="0" fontId="3" fillId="2" borderId="3" xfId="0" applyFont="1" applyFill="1" applyBorder="1" applyAlignment="1">
      <alignment horizontal="center" vertical="center"/>
    </xf>
    <xf numFmtId="0" fontId="2" fillId="3" borderId="3" xfId="0" applyFont="1" applyFill="1" applyBorder="1" applyAlignment="1">
      <alignment horizontal="center" vertical="center"/>
    </xf>
    <xf numFmtId="0" fontId="3" fillId="2" borderId="3" xfId="0" applyFont="1" applyFill="1" applyBorder="1"/>
    <xf numFmtId="0" fontId="2" fillId="5" borderId="3" xfId="0" applyFont="1" applyFill="1" applyBorder="1" applyAlignment="1">
      <alignment horizontal="center" vertical="center"/>
    </xf>
    <xf numFmtId="0" fontId="3" fillId="2" borderId="2" xfId="0" applyFont="1" applyFill="1" applyBorder="1" applyAlignment="1">
      <alignment horizontal="center"/>
    </xf>
    <xf numFmtId="0" fontId="3" fillId="5" borderId="2" xfId="0" applyFont="1" applyFill="1" applyBorder="1" applyAlignment="1">
      <alignment horizontal="center" vertical="center"/>
    </xf>
    <xf numFmtId="0" fontId="3" fillId="2" borderId="2" xfId="0" applyFont="1" applyFill="1" applyBorder="1" applyAlignment="1">
      <alignment horizontal="right"/>
    </xf>
    <xf numFmtId="0" fontId="9" fillId="3" borderId="2" xfId="0" applyFont="1" applyFill="1" applyBorder="1" applyAlignment="1">
      <alignment horizontal="right"/>
    </xf>
    <xf numFmtId="0" fontId="2" fillId="0" borderId="2" xfId="0" applyFont="1" applyBorder="1" applyAlignment="1">
      <alignment horizontal="right"/>
    </xf>
    <xf numFmtId="0" fontId="3" fillId="5" borderId="3" xfId="0" applyFont="1" applyFill="1" applyBorder="1" applyAlignment="1">
      <alignment horizontal="center" vertical="center"/>
    </xf>
    <xf numFmtId="0" fontId="9" fillId="3" borderId="3" xfId="0" applyFont="1" applyFill="1" applyBorder="1" applyAlignment="1">
      <alignment horizontal="center" vertical="center"/>
    </xf>
    <xf numFmtId="49" fontId="2" fillId="5" borderId="2" xfId="0" applyNumberFormat="1" applyFont="1" applyFill="1" applyBorder="1" applyAlignment="1">
      <alignment horizontal="center" vertical="center"/>
    </xf>
    <xf numFmtId="49" fontId="2" fillId="0" borderId="2" xfId="0" applyNumberFormat="1" applyFont="1" applyBorder="1" applyAlignment="1">
      <alignment horizontal="center" vertical="center"/>
    </xf>
    <xf numFmtId="0" fontId="2" fillId="5" borderId="2" xfId="0" applyFont="1" applyFill="1" applyBorder="1" applyAlignment="1">
      <alignment horizontal="left"/>
    </xf>
    <xf numFmtId="0" fontId="10" fillId="0" borderId="0" xfId="0" applyFont="1"/>
    <xf numFmtId="0" fontId="10" fillId="0" borderId="0" xfId="0" applyFont="1" applyAlignment="1">
      <alignment wrapText="1"/>
    </xf>
    <xf numFmtId="0" fontId="10" fillId="0" borderId="4" xfId="0" applyFont="1" applyBorder="1" applyAlignment="1">
      <alignment vertical="top" wrapText="1"/>
    </xf>
    <xf numFmtId="0" fontId="11" fillId="3" borderId="4" xfId="0" applyFont="1" applyFill="1" applyBorder="1" applyAlignment="1">
      <alignment vertical="top" wrapText="1"/>
    </xf>
    <xf numFmtId="0" fontId="10" fillId="3" borderId="4" xfId="0" applyFont="1" applyFill="1" applyBorder="1" applyAlignment="1">
      <alignment vertical="top" wrapText="1"/>
    </xf>
    <xf numFmtId="0" fontId="11" fillId="2" borderId="4" xfId="0" applyFont="1" applyFill="1" applyBorder="1" applyAlignment="1">
      <alignment horizontal="left" vertical="top" wrapText="1"/>
    </xf>
    <xf numFmtId="0" fontId="11" fillId="0" borderId="4" xfId="0" applyFont="1" applyBorder="1" applyAlignment="1">
      <alignment vertical="top" wrapText="1"/>
    </xf>
    <xf numFmtId="0" fontId="10" fillId="0" borderId="4" xfId="0" applyFont="1" applyBorder="1" applyAlignment="1">
      <alignment horizontal="left" vertical="top" wrapText="1"/>
    </xf>
    <xf numFmtId="0" fontId="16" fillId="6" borderId="4" xfId="0" applyFont="1" applyFill="1" applyBorder="1" applyAlignment="1">
      <alignment horizontal="left" vertical="top" wrapText="1"/>
    </xf>
    <xf numFmtId="0" fontId="17" fillId="0" borderId="2" xfId="1" applyBorder="1" applyAlignment="1">
      <alignment horizontal="center" vertical="center"/>
    </xf>
    <xf numFmtId="0" fontId="18" fillId="3" borderId="0" xfId="1" applyFont="1" applyFill="1"/>
    <xf numFmtId="0" fontId="24" fillId="0" borderId="2" xfId="1" applyFont="1" applyBorder="1" applyAlignment="1">
      <alignment horizontal="center" vertical="center"/>
    </xf>
    <xf numFmtId="0" fontId="0" fillId="7" borderId="0" xfId="0" applyFill="1"/>
    <xf numFmtId="0" fontId="26" fillId="7" borderId="0" xfId="0" applyFont="1" applyFill="1" applyAlignment="1">
      <alignment horizontal="left" vertical="center"/>
    </xf>
    <xf numFmtId="0" fontId="2" fillId="8" borderId="0" xfId="0" applyFont="1" applyFill="1"/>
    <xf numFmtId="0" fontId="2" fillId="0" borderId="6" xfId="0" applyFont="1" applyFill="1" applyBorder="1" applyAlignment="1">
      <alignment horizontal="center" vertical="center"/>
    </xf>
    <xf numFmtId="0" fontId="3" fillId="2" borderId="6" xfId="0" applyFont="1" applyFill="1" applyBorder="1" applyAlignment="1">
      <alignment horizontal="left" vertical="center"/>
    </xf>
    <xf numFmtId="165" fontId="3" fillId="2" borderId="6" xfId="0" applyNumberFormat="1" applyFont="1" applyFill="1" applyBorder="1" applyAlignment="1">
      <alignment horizontal="left" vertical="center"/>
    </xf>
    <xf numFmtId="165" fontId="2" fillId="0" borderId="6" xfId="0" applyNumberFormat="1" applyFont="1" applyFill="1" applyBorder="1" applyAlignment="1">
      <alignment horizontal="center" vertical="center"/>
    </xf>
    <xf numFmtId="0" fontId="2" fillId="0" borderId="6" xfId="0" applyFont="1" applyFill="1" applyBorder="1" applyAlignment="1">
      <alignment horizontal="right" vertical="center"/>
    </xf>
    <xf numFmtId="166" fontId="3" fillId="2" borderId="6" xfId="0" applyNumberFormat="1" applyFont="1" applyFill="1" applyBorder="1" applyAlignment="1">
      <alignment horizontal="left" vertical="center"/>
    </xf>
    <xf numFmtId="49" fontId="3" fillId="2" borderId="6" xfId="0" applyNumberFormat="1" applyFont="1" applyFill="1" applyBorder="1" applyAlignment="1">
      <alignment horizontal="left" vertical="center"/>
    </xf>
    <xf numFmtId="49" fontId="2" fillId="0" borderId="6" xfId="0" applyNumberFormat="1" applyFont="1" applyFill="1" applyBorder="1" applyAlignment="1">
      <alignment horizontal="right" vertical="center"/>
    </xf>
    <xf numFmtId="0" fontId="2" fillId="5" borderId="2" xfId="0" applyFont="1" applyFill="1" applyBorder="1" applyAlignment="1">
      <alignment horizontal="center" vertical="center"/>
    </xf>
    <xf numFmtId="0" fontId="17" fillId="0" borderId="0" xfId="1"/>
    <xf numFmtId="0" fontId="19" fillId="0" borderId="2" xfId="1" applyFont="1" applyBorder="1"/>
    <xf numFmtId="0" fontId="30" fillId="0" borderId="4" xfId="0" applyFont="1" applyBorder="1" applyAlignment="1">
      <alignment horizontal="left" vertical="top" wrapText="1"/>
    </xf>
    <xf numFmtId="0" fontId="18" fillId="3" borderId="0" xfId="1" applyFont="1" applyFill="1"/>
    <xf numFmtId="0" fontId="2" fillId="0" borderId="0" xfId="0" applyFont="1"/>
    <xf numFmtId="0" fontId="4" fillId="3" borderId="0" xfId="1" applyFont="1" applyFill="1"/>
    <xf numFmtId="0" fontId="3" fillId="2" borderId="2" xfId="0" applyFont="1" applyFill="1" applyBorder="1" applyAlignment="1">
      <alignment horizontal="center"/>
    </xf>
    <xf numFmtId="0" fontId="3" fillId="2" borderId="3" xfId="0" applyFont="1" applyFill="1" applyBorder="1" applyAlignment="1">
      <alignment horizontal="center"/>
    </xf>
    <xf numFmtId="0" fontId="2" fillId="5" borderId="2" xfId="0" applyFont="1" applyFill="1" applyBorder="1" applyAlignment="1">
      <alignment horizontal="center" vertical="center"/>
    </xf>
    <xf numFmtId="0" fontId="5" fillId="3" borderId="2" xfId="0" applyFont="1" applyFill="1" applyBorder="1" applyAlignment="1">
      <alignment horizontal="left" vertical="center"/>
    </xf>
    <xf numFmtId="0" fontId="27" fillId="8" borderId="5" xfId="1" applyFont="1" applyFill="1" applyBorder="1" applyAlignment="1">
      <alignment horizontal="left" vertical="center"/>
    </xf>
    <xf numFmtId="0" fontId="3" fillId="8" borderId="5" xfId="0" applyFont="1" applyFill="1" applyBorder="1" applyAlignment="1">
      <alignment horizontal="left" vertical="center"/>
    </xf>
    <xf numFmtId="0" fontId="29" fillId="3" borderId="8" xfId="0" applyFont="1" applyFill="1" applyBorder="1" applyAlignment="1">
      <alignment horizontal="left"/>
    </xf>
    <xf numFmtId="49" fontId="10" fillId="0" borderId="0" xfId="0" applyNumberFormat="1" applyFont="1" applyAlignment="1">
      <alignment vertical="top"/>
    </xf>
    <xf numFmtId="0" fontId="8" fillId="3" borderId="4" xfId="0" applyFont="1" applyFill="1" applyBorder="1" applyAlignment="1">
      <alignment horizontal="left" vertical="top" wrapText="1"/>
    </xf>
    <xf numFmtId="49" fontId="10" fillId="0" borderId="4" xfId="0" applyNumberFormat="1" applyFont="1" applyBorder="1" applyAlignment="1">
      <alignment vertical="top" wrapText="1"/>
    </xf>
    <xf numFmtId="0" fontId="12" fillId="3" borderId="4" xfId="0" applyFont="1" applyFill="1" applyBorder="1" applyAlignment="1">
      <alignment horizontal="left" vertical="top" wrapText="1"/>
    </xf>
    <xf numFmtId="49" fontId="11" fillId="0" borderId="4" xfId="0" applyNumberFormat="1" applyFont="1" applyBorder="1" applyAlignment="1">
      <alignment vertical="top" wrapText="1"/>
    </xf>
    <xf numFmtId="49" fontId="13" fillId="0" borderId="4" xfId="0" applyNumberFormat="1" applyFont="1" applyBorder="1" applyAlignment="1">
      <alignment vertical="top" wrapText="1"/>
    </xf>
    <xf numFmtId="0" fontId="14" fillId="6" borderId="4" xfId="0" applyFont="1" applyFill="1" applyBorder="1" applyAlignment="1">
      <alignment horizontal="center" vertical="top" wrapText="1"/>
    </xf>
    <xf numFmtId="0" fontId="15" fillId="3" borderId="4" xfId="0" applyFont="1" applyFill="1" applyBorder="1" applyAlignment="1">
      <alignment horizontal="left" vertical="top" wrapText="1"/>
    </xf>
    <xf numFmtId="0" fontId="11" fillId="3" borderId="4" xfId="0" applyFont="1" applyFill="1" applyBorder="1" applyAlignment="1">
      <alignment vertical="top"/>
    </xf>
    <xf numFmtId="49" fontId="21" fillId="2" borderId="4" xfId="0" applyNumberFormat="1" applyFont="1" applyFill="1" applyBorder="1" applyAlignment="1">
      <alignment horizontal="left" vertical="top" wrapText="1"/>
    </xf>
    <xf numFmtId="49" fontId="20" fillId="0" borderId="4" xfId="0" applyNumberFormat="1" applyFont="1" applyFill="1" applyBorder="1" applyAlignment="1">
      <alignment horizontal="left" vertical="top" wrapText="1"/>
    </xf>
    <xf numFmtId="49" fontId="22" fillId="3" borderId="4" xfId="0" applyNumberFormat="1" applyFont="1" applyFill="1" applyBorder="1" applyAlignment="1">
      <alignment horizontal="left" vertical="top" wrapText="1"/>
    </xf>
    <xf numFmtId="49" fontId="23" fillId="3" borderId="4" xfId="0" applyNumberFormat="1" applyFont="1" applyFill="1" applyBorder="1" applyAlignment="1">
      <alignment horizontal="left" vertical="top" wrapText="1"/>
    </xf>
    <xf numFmtId="0" fontId="3" fillId="2" borderId="7" xfId="0" applyFont="1" applyFill="1" applyBorder="1" applyAlignment="1">
      <alignment horizontal="center" vertical="center"/>
    </xf>
    <xf numFmtId="0" fontId="0" fillId="0" borderId="0" xfId="0" applyAlignment="1">
      <alignment horizontal="center" vertical="center"/>
    </xf>
    <xf numFmtId="49" fontId="2" fillId="0" borderId="1" xfId="0" applyNumberFormat="1" applyFont="1" applyBorder="1" applyAlignment="1">
      <alignment horizontal="center" vertical="center"/>
    </xf>
    <xf numFmtId="49" fontId="2" fillId="0" borderId="6" xfId="0" applyNumberFormat="1" applyFont="1" applyFill="1" applyBorder="1" applyAlignment="1">
      <alignment horizontal="center" vertical="center"/>
    </xf>
    <xf numFmtId="0" fontId="2" fillId="0" borderId="0" xfId="0" applyFont="1" applyAlignment="1">
      <alignment horizontal="left" vertical="center"/>
    </xf>
    <xf numFmtId="0" fontId="3" fillId="0" borderId="0" xfId="0" applyFont="1" applyFill="1" applyAlignment="1">
      <alignment horizontal="center" vertical="center" wrapText="1"/>
    </xf>
    <xf numFmtId="0" fontId="2" fillId="0" borderId="0" xfId="0" applyFont="1" applyFill="1" applyAlignment="1">
      <alignment horizontal="left" vertical="center"/>
    </xf>
    <xf numFmtId="0" fontId="3" fillId="0" borderId="0" xfId="0" applyFont="1" applyFill="1" applyAlignment="1">
      <alignment horizontal="center" vertical="center"/>
    </xf>
    <xf numFmtId="0" fontId="2" fillId="0" borderId="0" xfId="0" applyFont="1" applyFill="1" applyAlignment="1">
      <alignment horizontal="center" vertical="center"/>
    </xf>
    <xf numFmtId="0" fontId="3" fillId="2" borderId="1" xfId="0" applyFont="1" applyFill="1" applyBorder="1" applyAlignment="1">
      <alignment horizontal="center" vertical="center"/>
    </xf>
    <xf numFmtId="0" fontId="3" fillId="2" borderId="1" xfId="0" applyFont="1" applyFill="1" applyBorder="1" applyAlignment="1">
      <alignment horizontal="center" vertical="center"/>
    </xf>
    <xf numFmtId="0" fontId="3" fillId="2" borderId="9" xfId="0" applyFont="1" applyFill="1" applyBorder="1" applyAlignment="1">
      <alignment horizontal="center" vertical="center"/>
    </xf>
    <xf numFmtId="0" fontId="3" fillId="2" borderId="9" xfId="0" applyFont="1" applyFill="1" applyBorder="1" applyAlignment="1">
      <alignment horizontal="left" vertical="center"/>
    </xf>
    <xf numFmtId="0" fontId="3" fillId="2" borderId="9" xfId="0" applyFont="1" applyFill="1" applyBorder="1" applyAlignment="1">
      <alignment horizontal="center" vertical="center"/>
    </xf>
    <xf numFmtId="0" fontId="3" fillId="2" borderId="9" xfId="0" applyFont="1" applyFill="1" applyBorder="1" applyAlignment="1">
      <alignment horizontal="left" vertical="center"/>
    </xf>
    <xf numFmtId="0" fontId="31" fillId="11" borderId="9" xfId="0" applyFont="1" applyFill="1" applyBorder="1" applyAlignment="1">
      <alignment horizontal="center" vertical="center"/>
    </xf>
    <xf numFmtId="0" fontId="31" fillId="0" borderId="9" xfId="0" applyFont="1" applyBorder="1" applyAlignment="1">
      <alignment horizontal="left" vertical="center"/>
    </xf>
    <xf numFmtId="0" fontId="31" fillId="9" borderId="9" xfId="0" applyFont="1" applyFill="1" applyBorder="1" applyAlignment="1">
      <alignment horizontal="center" vertical="center"/>
    </xf>
    <xf numFmtId="0" fontId="31" fillId="12" borderId="9" xfId="0" applyFont="1" applyFill="1" applyBorder="1" applyAlignment="1">
      <alignment horizontal="center" vertical="center"/>
    </xf>
    <xf numFmtId="0" fontId="31" fillId="13" borderId="9" xfId="0" applyFont="1" applyFill="1" applyBorder="1" applyAlignment="1">
      <alignment horizontal="center" vertical="center"/>
    </xf>
    <xf numFmtId="0" fontId="31" fillId="10" borderId="9" xfId="0" applyFont="1" applyFill="1" applyBorder="1" applyAlignment="1">
      <alignment horizontal="center" vertical="center"/>
    </xf>
    <xf numFmtId="0" fontId="2" fillId="2" borderId="9" xfId="0" applyFont="1" applyFill="1" applyBorder="1" applyAlignment="1">
      <alignment horizontal="center" vertical="center"/>
    </xf>
    <xf numFmtId="0" fontId="31" fillId="2" borderId="9" xfId="0" applyFont="1" applyFill="1" applyBorder="1" applyAlignment="1">
      <alignment horizontal="left" vertical="center"/>
    </xf>
    <xf numFmtId="1" fontId="2" fillId="2" borderId="9" xfId="0" applyNumberFormat="1" applyFont="1" applyFill="1" applyBorder="1" applyAlignment="1">
      <alignment horizontal="center" vertical="center"/>
    </xf>
    <xf numFmtId="0" fontId="3" fillId="2" borderId="1" xfId="0" applyFont="1" applyFill="1" applyBorder="1" applyAlignment="1">
      <alignment horizontal="center" vertical="center" wrapText="1"/>
    </xf>
    <xf numFmtId="0" fontId="2" fillId="2" borderId="1" xfId="0" applyFont="1" applyFill="1" applyBorder="1" applyAlignment="1">
      <alignment horizontal="left" vertical="center"/>
    </xf>
    <xf numFmtId="0" fontId="3" fillId="2" borderId="9" xfId="0" applyFont="1" applyFill="1" applyBorder="1" applyAlignment="1">
      <alignment horizontal="center" vertical="center" wrapText="1"/>
    </xf>
    <xf numFmtId="0" fontId="2" fillId="2" borderId="9" xfId="0" applyFont="1" applyFill="1" applyBorder="1" applyAlignment="1">
      <alignment horizontal="left" vertical="center"/>
    </xf>
    <xf numFmtId="0" fontId="2" fillId="0" borderId="9" xfId="0" applyFont="1" applyBorder="1" applyAlignment="1">
      <alignment horizontal="center" vertical="center"/>
    </xf>
    <xf numFmtId="0" fontId="2" fillId="0" borderId="9" xfId="0" applyFont="1" applyBorder="1" applyAlignment="1">
      <alignment horizontal="left" vertical="center"/>
    </xf>
    <xf numFmtId="0" fontId="3" fillId="2" borderId="1" xfId="0" applyFont="1" applyFill="1" applyBorder="1" applyAlignment="1">
      <alignment horizontal="center" vertical="center" wrapText="1"/>
    </xf>
    <xf numFmtId="0" fontId="3" fillId="2" borderId="9" xfId="0" applyFont="1" applyFill="1" applyBorder="1" applyAlignment="1">
      <alignment horizontal="center" vertical="center" wrapText="1"/>
    </xf>
    <xf numFmtId="0" fontId="2" fillId="10" borderId="9" xfId="0" applyFont="1" applyFill="1" applyBorder="1" applyAlignment="1">
      <alignment horizontal="center" vertical="center"/>
    </xf>
    <xf numFmtId="0" fontId="2" fillId="11" borderId="9" xfId="0" applyFont="1" applyFill="1" applyBorder="1" applyAlignment="1">
      <alignment horizontal="center" vertical="center"/>
    </xf>
    <xf numFmtId="168" fontId="3" fillId="2" borderId="9" xfId="0" applyNumberFormat="1" applyFont="1" applyFill="1" applyBorder="1" applyAlignment="1">
      <alignment horizontal="center" vertical="center"/>
    </xf>
    <xf numFmtId="168" fontId="2" fillId="0" borderId="9" xfId="0" applyNumberFormat="1" applyFont="1" applyBorder="1" applyAlignment="1">
      <alignment horizontal="center" vertical="center"/>
    </xf>
    <xf numFmtId="0" fontId="0" fillId="0" borderId="0" xfId="0" applyAlignment="1">
      <alignment horizontal="center" vertical="center" wrapText="1"/>
    </xf>
    <xf numFmtId="0" fontId="2" fillId="2" borderId="1" xfId="0" applyFont="1" applyFill="1" applyBorder="1" applyAlignment="1">
      <alignment horizontal="left" vertical="center"/>
    </xf>
    <xf numFmtId="0" fontId="0" fillId="0" borderId="0" xfId="0" applyFont="1" applyAlignment="1">
      <alignment horizontal="left" vertical="center"/>
    </xf>
    <xf numFmtId="168" fontId="2" fillId="0" borderId="1" xfId="0" applyNumberFormat="1" applyFont="1" applyBorder="1" applyAlignment="1">
      <alignment horizontal="center" vertical="center"/>
    </xf>
    <xf numFmtId="168" fontId="0" fillId="0" borderId="0" xfId="0" applyNumberFormat="1" applyAlignment="1">
      <alignment horizontal="center" vertical="center"/>
    </xf>
    <xf numFmtId="49" fontId="2" fillId="0" borderId="1" xfId="0" applyNumberFormat="1" applyFont="1" applyBorder="1" applyAlignment="1">
      <alignment horizontal="left" vertical="center"/>
    </xf>
    <xf numFmtId="166" fontId="2" fillId="0" borderId="1" xfId="0" applyNumberFormat="1" applyFont="1" applyBorder="1" applyAlignment="1">
      <alignment horizontal="center" vertical="center"/>
    </xf>
    <xf numFmtId="169" fontId="2" fillId="0" borderId="1" xfId="0" applyNumberFormat="1" applyFont="1" applyBorder="1" applyAlignment="1">
      <alignment horizontal="center" vertical="center"/>
    </xf>
    <xf numFmtId="0" fontId="3" fillId="2" borderId="10" xfId="0" applyFont="1" applyFill="1" applyBorder="1" applyAlignment="1">
      <alignment horizontal="center" vertical="center" wrapText="1"/>
    </xf>
    <xf numFmtId="0" fontId="3" fillId="2" borderId="11" xfId="0" applyFont="1" applyFill="1" applyBorder="1" applyAlignment="1">
      <alignment horizontal="center" vertical="center" wrapText="1"/>
    </xf>
    <xf numFmtId="0" fontId="2" fillId="2" borderId="11" xfId="0" applyFont="1" applyFill="1" applyBorder="1" applyAlignment="1">
      <alignment horizontal="center" vertical="center" wrapText="1"/>
    </xf>
    <xf numFmtId="0" fontId="3" fillId="2" borderId="12" xfId="0" applyFont="1" applyFill="1" applyBorder="1" applyAlignment="1">
      <alignment horizontal="center" vertical="center" wrapText="1"/>
    </xf>
    <xf numFmtId="49" fontId="2" fillId="10" borderId="1" xfId="0" applyNumberFormat="1" applyFont="1" applyFill="1" applyBorder="1" applyAlignment="1">
      <alignment horizontal="center" vertical="center"/>
    </xf>
    <xf numFmtId="0" fontId="3" fillId="0" borderId="0" xfId="0" applyFont="1" applyAlignment="1">
      <alignment horizontal="center" vertical="center"/>
    </xf>
    <xf numFmtId="0" fontId="3" fillId="0" borderId="0" xfId="0" applyFont="1" applyAlignment="1">
      <alignment horizontal="center" vertical="center" wrapText="1"/>
    </xf>
    <xf numFmtId="0" fontId="33" fillId="2" borderId="9" xfId="0" applyFont="1" applyFill="1" applyBorder="1" applyAlignment="1">
      <alignment horizontal="left" vertical="center"/>
    </xf>
    <xf numFmtId="0" fontId="33" fillId="2" borderId="9" xfId="0" applyFont="1" applyFill="1" applyBorder="1" applyAlignment="1">
      <alignment horizontal="left" vertical="center"/>
    </xf>
    <xf numFmtId="0" fontId="33" fillId="0" borderId="0" xfId="0" applyFont="1" applyAlignment="1">
      <alignment horizontal="left" vertical="center"/>
    </xf>
    <xf numFmtId="168" fontId="2" fillId="0" borderId="9" xfId="0" applyNumberFormat="1" applyFont="1" applyFill="1" applyBorder="1" applyAlignment="1">
      <alignment horizontal="center" vertical="center"/>
    </xf>
    <xf numFmtId="168" fontId="2" fillId="0" borderId="0" xfId="0" applyNumberFormat="1" applyFont="1" applyAlignment="1">
      <alignment horizontal="center" vertical="center"/>
    </xf>
    <xf numFmtId="49" fontId="2" fillId="0" borderId="9" xfId="0" applyNumberFormat="1" applyFont="1" applyFill="1" applyBorder="1" applyAlignment="1">
      <alignment horizontal="center" vertical="center"/>
    </xf>
    <xf numFmtId="49" fontId="2" fillId="0" borderId="9" xfId="0" applyNumberFormat="1" applyFont="1" applyFill="1" applyBorder="1" applyAlignment="1">
      <alignment horizontal="left" vertical="center"/>
    </xf>
    <xf numFmtId="49" fontId="2" fillId="11" borderId="9" xfId="0" applyNumberFormat="1" applyFont="1" applyFill="1" applyBorder="1" applyAlignment="1">
      <alignment horizontal="center" vertical="center"/>
    </xf>
    <xf numFmtId="168" fontId="2" fillId="11" borderId="9" xfId="0" applyNumberFormat="1" applyFont="1" applyFill="1" applyBorder="1" applyAlignment="1">
      <alignment horizontal="center" vertical="center"/>
    </xf>
    <xf numFmtId="168" fontId="2" fillId="10" borderId="9" xfId="0" applyNumberFormat="1" applyFont="1" applyFill="1" applyBorder="1" applyAlignment="1">
      <alignment horizontal="center" vertical="center"/>
    </xf>
    <xf numFmtId="166" fontId="2" fillId="0" borderId="6" xfId="0" applyNumberFormat="1" applyFont="1" applyFill="1" applyBorder="1" applyAlignment="1">
      <alignment horizontal="center" vertical="center"/>
    </xf>
    <xf numFmtId="49" fontId="2" fillId="11" borderId="1" xfId="0" applyNumberFormat="1" applyFont="1" applyFill="1" applyBorder="1" applyAlignment="1">
      <alignment horizontal="center" vertical="center"/>
    </xf>
    <xf numFmtId="49" fontId="20" fillId="14" borderId="4" xfId="0" applyNumberFormat="1" applyFont="1" applyFill="1" applyBorder="1" applyAlignment="1">
      <alignment horizontal="left" vertical="top" wrapText="1"/>
    </xf>
    <xf numFmtId="49" fontId="21" fillId="14" borderId="4" xfId="0" applyNumberFormat="1" applyFont="1" applyFill="1" applyBorder="1" applyAlignment="1">
      <alignment horizontal="left" vertical="top" wrapText="1"/>
    </xf>
    <xf numFmtId="49" fontId="23" fillId="14" borderId="4" xfId="0" applyNumberFormat="1" applyFont="1" applyFill="1" applyBorder="1" applyAlignment="1">
      <alignment horizontal="left" vertical="top" wrapText="1"/>
    </xf>
    <xf numFmtId="0" fontId="10" fillId="14" borderId="4" xfId="0" applyFont="1" applyBorder="1" applyAlignment="1" applyFill="1">
      <alignment vertical="top" wrapText="1"/>
    </xf>
    <xf numFmtId="0" fontId="10" fillId="14" borderId="4" xfId="0" applyFont="1" applyBorder="1" applyAlignment="1" applyFill="1">
      <alignment horizontal="left" vertical="top" wrapText="1"/>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Config!$AB$3:$AB$7</c:f>
              <c:numCache>
                <c:formatCode>General</c:formatCode>
                <c:ptCount val="5"/>
                <c:pt idx="0">
                  <c:v>-3.5000000000000001E-3</c:v>
                </c:pt>
                <c:pt idx="1">
                  <c:v>-1.5E-3</c:v>
                </c:pt>
                <c:pt idx="2">
                  <c:v>0</c:v>
                </c:pt>
                <c:pt idx="3">
                  <c:v>8.0000000000000007E-5</c:v>
                </c:pt>
                <c:pt idx="4">
                  <c:v>1.4999999999999999E-4</c:v>
                </c:pt>
              </c:numCache>
            </c:numRef>
          </c:xVal>
          <c:yVal>
            <c:numRef>
              <c:f>Config!$AC$3:$AC$7</c:f>
              <c:numCache>
                <c:formatCode>General</c:formatCode>
                <c:ptCount val="5"/>
                <c:pt idx="0">
                  <c:v>-15.565</c:v>
                </c:pt>
                <c:pt idx="1">
                  <c:v>-15.5</c:v>
                </c:pt>
                <c:pt idx="2">
                  <c:v>0</c:v>
                </c:pt>
                <c:pt idx="3">
                  <c:v>1.1000000000000001</c:v>
                </c:pt>
                <c:pt idx="4">
                  <c:v>1.1022750000000001</c:v>
                </c:pt>
              </c:numCache>
            </c:numRef>
          </c:yVal>
          <c:smooth val="0"/>
          <c:extLst>
            <c:ext xmlns:c16="http://schemas.microsoft.com/office/drawing/2014/chart" uri="{C3380CC4-5D6E-409C-BE32-E72D297353CC}">
              <c16:uniqueId val="{00000001-F5DA-470D-BC39-E6EB9FF9B76D}"/>
            </c:ext>
          </c:extLst>
        </c:ser>
        <c:ser>
          <c:idx val="1"/>
          <c:order val="1"/>
          <c:tx>
            <c:v>ThreeLine</c:v>
          </c:tx>
          <c:spPr>
            <a:ln w="19050">
              <a:solidFill>
                <a:srgbClr val="FFC000"/>
              </a:solidFill>
            </a:ln>
          </c:spPr>
          <c:marker>
            <c:symbol val="circle"/>
            <c:size val="5"/>
            <c:spPr>
              <a:ln w="19050">
                <a:solidFill>
                  <a:srgbClr val="FFC000"/>
                </a:solidFill>
              </a:ln>
            </c:spPr>
          </c:marker>
          <c:xVal>
            <c:numRef>
              <c:f>Config!$AB$8:$AB$14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Config!$AC$8:$AC$14</c:f>
              <c:numCache>
                <c:formatCode>General</c:formatCode>
                <c:ptCount val="7"/>
                <c:pt idx="0">
                  <c:v>-15.54875</c:v>
                </c:pt>
                <c:pt idx="1">
                  <c:v>-15.5</c:v>
                </c:pt>
                <c:pt idx="2">
                  <c:v>-9.2999999999999989</c:v>
                </c:pt>
                <c:pt idx="3">
                  <c:v>0</c:v>
                </c:pt>
                <c:pt idx="4">
                  <c:v>0.66</c:v>
                </c:pt>
                <c:pt idx="5">
                  <c:v>1.1000000000000001</c:v>
                </c:pt>
                <c:pt idx="6">
                  <c:v>1.1016250000000001</c:v>
                </c:pt>
              </c:numCache>
            </c:numRef>
          </c:yVal>
          <c:smooth val="0"/>
          <c:extLst>
            <c:ext xmlns:c16="http://schemas.microsoft.com/office/drawing/2014/chart" uri="{C3380CC4-5D6E-409C-BE32-E72D297353CC}">
              <c16:uniqueId val="{00000002-F5DA-470D-BC39-E6EB9FF9B76D}"/>
            </c:ext>
          </c:extLst>
        </c:ser>
        <c:dLbls>
          <c:showLegendKey val="0"/>
          <c:showVal val="0"/>
          <c:showCatName val="0"/>
          <c:showSerName val="0"/>
          <c:showPercent val="0"/>
          <c:showBubbleSize val="0"/>
        </c:dLbls>
        <c:axId val="127888464"/>
        <c:axId val="280605736"/>
      </c:scatterChart>
      <c:valAx>
        <c:axId val="127888464"/>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0605736"/>
        <c:crossesAt val="0"/>
        <c:crossBetween val="midCat"/>
      </c:valAx>
      <c:valAx>
        <c:axId val="280605736"/>
        <c:scaling>
          <c:orientation val="maxMin"/>
        </c:scaling>
        <c:delete val="0"/>
        <c:axPos val="r"/>
        <c:title>
          <c:tx>
            <c:strRef>
              <c:f>Config!$AC$2</c:f>
              <c:strCache>
                <c:ptCount val="1"/>
                <c:pt idx="0">
                  <c:v>σ, MPa</c:v>
                </c:pt>
              </c:strCache>
            </c:strRef>
          </c:tx>
          <c:overlay val="0"/>
        </c:title>
        <c:numFmt formatCode="General" sourceLinked="1"/>
        <c:majorTickMark val="out"/>
        <c:minorTickMark val="none"/>
        <c:tickLblPos val="nextTo"/>
        <c:crossAx val="127888464"/>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Config!$AB$27:$AB$31</c:f>
              <c:numCache>
                <c:formatCode>General</c:formatCode>
                <c:ptCount val="5"/>
                <c:pt idx="0">
                  <c:v>-2.5000000000000001E-2</c:v>
                </c:pt>
                <c:pt idx="1">
                  <c:v>-1.75E-3</c:v>
                </c:pt>
                <c:pt idx="2">
                  <c:v>0</c:v>
                </c:pt>
                <c:pt idx="3">
                  <c:v>1.75E-3</c:v>
                </c:pt>
                <c:pt idx="4">
                  <c:v>2.5000000000000001E-2</c:v>
                </c:pt>
              </c:numCache>
            </c:numRef>
          </c:xVal>
          <c:yVal>
            <c:numRef>
              <c:f>Config!$AC$27:$AC$31</c:f>
              <c:numCache>
                <c:formatCode>General</c:formatCode>
                <c:ptCount val="5"/>
                <c:pt idx="0">
                  <c:v>-354.65</c:v>
                </c:pt>
                <c:pt idx="1">
                  <c:v>-350</c:v>
                </c:pt>
                <c:pt idx="2">
                  <c:v>0</c:v>
                </c:pt>
                <c:pt idx="3">
                  <c:v>350</c:v>
                </c:pt>
                <c:pt idx="4">
                  <c:v>354.65</c:v>
                </c:pt>
              </c:numCache>
            </c:numRef>
          </c:yVal>
          <c:smooth val="0"/>
          <c:extLst>
            <c:ext xmlns:c16="http://schemas.microsoft.com/office/drawing/2014/chart" uri="{C3380CC4-5D6E-409C-BE32-E72D297353CC}">
              <c16:uniqueId val="{00000001-BA40-4C12-8E0F-10FB64CAD84B}"/>
            </c:ext>
          </c:extLst>
        </c:ser>
        <c:ser>
          <c:idx val="1"/>
          <c:order val="1"/>
          <c:tx>
            <c:v>ThreeLine</c:v>
          </c:tx>
          <c:spPr>
            <a:ln w="19050">
              <a:solidFill>
                <a:srgbClr val="FFC000"/>
              </a:solidFill>
            </a:ln>
          </c:spPr>
          <c:marker>
            <c:symbol val="circle"/>
            <c:size val="5"/>
            <c:spPr>
              <a:ln w="19050">
                <a:solidFill>
                  <a:srgbClr val="FFC000"/>
                </a:solidFill>
              </a:ln>
            </c:spPr>
          </c:marker>
          <c:xVal>
            <c:numRef>
              <c:f>Config!$AB$32:$AB$40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Config!$AC$32:$AC$40</c:f>
              <c:numCache>
                <c:formatCode>General</c:formatCode>
                <c:ptCount val="9"/>
                <c:pt idx="0">
                  <c:v>-386.81500000000005</c:v>
                </c:pt>
                <c:pt idx="1">
                  <c:v>-385.00000000000006</c:v>
                </c:pt>
                <c:pt idx="2">
                  <c:v>-350</c:v>
                </c:pt>
                <c:pt idx="3">
                  <c:v>-315</c:v>
                </c:pt>
                <c:pt idx="4">
                  <c:v>0</c:v>
                </c:pt>
                <c:pt idx="5">
                  <c:v>315</c:v>
                </c:pt>
                <c:pt idx="6">
                  <c:v>350</c:v>
                </c:pt>
                <c:pt idx="7">
                  <c:v>385.00000000000006</c:v>
                </c:pt>
                <c:pt idx="8">
                  <c:v>386.81500000000005</c:v>
                </c:pt>
              </c:numCache>
            </c:numRef>
          </c:yVal>
          <c:smooth val="0"/>
          <c:extLst>
            <c:ext xmlns:c16="http://schemas.microsoft.com/office/drawing/2014/chart" uri="{C3380CC4-5D6E-409C-BE32-E72D297353CC}">
              <c16:uniqueId val="{00000002-BA40-4C12-8E0F-10FB64CAD84B}"/>
            </c:ext>
          </c:extLst>
        </c:ser>
        <c:dLbls>
          <c:showLegendKey val="0"/>
          <c:showVal val="0"/>
          <c:showCatName val="0"/>
          <c:showSerName val="0"/>
          <c:showPercent val="0"/>
          <c:showBubbleSize val="0"/>
        </c:dLbls>
        <c:axId val="280601144"/>
        <c:axId val="280606720"/>
      </c:scatterChart>
      <c:valAx>
        <c:axId val="280601144"/>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0606720"/>
        <c:crossesAt val="0"/>
        <c:crossBetween val="midCat"/>
      </c:valAx>
      <c:valAx>
        <c:axId val="280606720"/>
        <c:scaling>
          <c:orientation val="maxMin"/>
        </c:scaling>
        <c:delete val="0"/>
        <c:axPos val="r"/>
        <c:title>
          <c:tx>
            <c:strRef>
              <c:f>Config!$AC$2</c:f>
              <c:strCache>
                <c:ptCount val="1"/>
                <c:pt idx="0">
                  <c:v>σ, MPa</c:v>
                </c:pt>
              </c:strCache>
            </c:strRef>
          </c:tx>
          <c:overlay val="0"/>
        </c:title>
        <c:numFmt formatCode="General" sourceLinked="1"/>
        <c:majorTickMark val="out"/>
        <c:minorTickMark val="none"/>
        <c:tickLblPos val="nextTo"/>
        <c:crossAx val="280601144"/>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xMode val="edge"/>
          <c:yMode val="edge"/>
          <c:x val="3.9024390243902439E-2"/>
          <c:y val="7.407407407407407E-2"/>
          <c:w val="0.78048780487804881"/>
          <c:h val="0.8666666666666667"/>
        </c:manualLayout>
      </c:layout>
      <c:scatterChart>
        <c:scatterStyle val="lineMarker"/>
        <c:varyColors val="0"/>
        <c:dLbls>
          <c:showLegendKey val="0"/>
          <c:showVal val="0"/>
          <c:showCatName val="0"/>
          <c:showSerName val="0"/>
          <c:showPercent val="0"/>
          <c:showBubbleSize val="0"/>
        </c:dLbls>
        <c:axId val="479998944"/>
        <c:axId val="479996648"/>
      </c:scatterChart>
      <c:valAx>
        <c:axId val="479998944"/>
        <c:scaling>
          <c:orientation val="minMax"/>
          <c:max val="510.77507487763899"/>
          <c:min val="-510.77507487763899"/>
        </c:scaling>
        <c:delete val="0"/>
        <c:axPos val="b"/>
        <c:majorTickMark val="none"/>
        <c:minorTickMark val="none"/>
        <c:tickLblPos val="none"/>
        <c:spPr>
          <a:noFill/>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crossAx val="479996648"/>
        <c:crosses val="autoZero"/>
        <c:crossBetween val="midCat"/>
      </c:valAx>
      <c:valAx>
        <c:axId val="479996648"/>
        <c:scaling>
          <c:orientation val="minMax"/>
          <c:max val="373.5042735042735"/>
          <c:min val="-373.5042735042735"/>
        </c:scaling>
        <c:delete val="0"/>
        <c:axPos val="l"/>
        <c:majorTickMark val="none"/>
        <c:minorTickMark val="none"/>
        <c:tickLblPos val="none"/>
        <c:spPr>
          <a:noFill/>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crossAx val="479998944"/>
        <c:crosses val="autoZero"/>
        <c:crossBetween val="midCat"/>
      </c:valAx>
      <c:spPr>
        <a:solidFill>
          <a:srgbClr val="FFFFFF"/>
        </a:solid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FFFFF"/>
    </a:solidFill>
  </c:spPr>
  <c:printSettings>
    <c:headerFooter/>
    <c:pageMargins b="0.75" l="0.7" r="0.7" t="0.75" header="0.3" footer="0.3"/>
    <c:pageSetup/>
  </c:printSettings>
  <c:userShapes r:id="rId1"/>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9" Type="http://schemas.openxmlformats.org/officeDocument/2006/relationships/image" Target="../media/image39.png"/><Relationship Id="rId21" Type="http://schemas.openxmlformats.org/officeDocument/2006/relationships/image" Target="../media/image21.png"/><Relationship Id="rId34" Type="http://schemas.openxmlformats.org/officeDocument/2006/relationships/image" Target="../media/image34.png"/><Relationship Id="rId42" Type="http://schemas.openxmlformats.org/officeDocument/2006/relationships/image" Target="../media/image42.png"/><Relationship Id="rId47" Type="http://schemas.openxmlformats.org/officeDocument/2006/relationships/image" Target="../media/image47.png"/><Relationship Id="rId50" Type="http://schemas.openxmlformats.org/officeDocument/2006/relationships/image" Target="../media/image50.png"/><Relationship Id="rId55" Type="http://schemas.openxmlformats.org/officeDocument/2006/relationships/image" Target="../media/image55.png"/><Relationship Id="rId63" Type="http://schemas.openxmlformats.org/officeDocument/2006/relationships/image" Target="../media/image63.png"/><Relationship Id="rId68" Type="http://schemas.openxmlformats.org/officeDocument/2006/relationships/image" Target="../media/image68.png"/><Relationship Id="rId7" Type="http://schemas.openxmlformats.org/officeDocument/2006/relationships/image" Target="../media/image7.png"/><Relationship Id="rId71" Type="http://schemas.openxmlformats.org/officeDocument/2006/relationships/image" Target="../media/image71.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61" Type="http://schemas.openxmlformats.org/officeDocument/2006/relationships/image" Target="../media/image61.png"/><Relationship Id="rId10" Type="http://schemas.openxmlformats.org/officeDocument/2006/relationships/image" Target="../media/image10.png"/><Relationship Id="rId19" Type="http://schemas.openxmlformats.org/officeDocument/2006/relationships/image" Target="../media/image19.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1" Type="http://schemas.openxmlformats.org/officeDocument/2006/relationships/image" Target="../media/image1.png"/><Relationship Id="rId6" Type="http://schemas.openxmlformats.org/officeDocument/2006/relationships/image" Target="../media/image6.png"/></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14</xdr:col>
      <xdr:colOff>461682</xdr:colOff>
      <xdr:row>0</xdr:row>
      <xdr:rowOff>0</xdr:rowOff>
    </xdr:from>
    <xdr:to>
      <xdr:col>20</xdr:col>
      <xdr:colOff>836094</xdr:colOff>
      <xdr:row>16</xdr:row>
      <xdr:rowOff>114300</xdr:rowOff>
    </xdr:to>
    <xdr:graphicFrame macro="">
      <xdr:nvGraphicFramePr>
        <xdr:cNvPr id="2" name="chMaterialConcreteDiagram">
          <a:extLst>
            <a:ext uri="{FF2B5EF4-FFF2-40B4-BE49-F238E27FC236}">
              <a16:creationId xmlns:a16="http://schemas.microsoft.com/office/drawing/2014/main" id="{59C931D9-E4FB-4A83-B43D-89CBCD00A1D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472887</xdr:colOff>
      <xdr:row>18</xdr:row>
      <xdr:rowOff>129988</xdr:rowOff>
    </xdr:from>
    <xdr:to>
      <xdr:col>20</xdr:col>
      <xdr:colOff>847299</xdr:colOff>
      <xdr:row>35</xdr:row>
      <xdr:rowOff>129988</xdr:rowOff>
    </xdr:to>
    <xdr:graphicFrame macro="">
      <xdr:nvGraphicFramePr>
        <xdr:cNvPr id="3" name="chMaterialSteelDiagram">
          <a:extLst>
            <a:ext uri="{FF2B5EF4-FFF2-40B4-BE49-F238E27FC236}">
              <a16:creationId xmlns:a16="http://schemas.microsoft.com/office/drawing/2014/main" id="{51BE946E-7A24-4703-ABA9-85054DB26A0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4273550</xdr:colOff>
      <xdr:row>97</xdr:row>
      <xdr:rowOff>47625</xdr:rowOff>
    </xdr:from>
    <xdr:to>
      <xdr:col>1</xdr:col>
      <xdr:colOff>7385050</xdr:colOff>
      <xdr:row>97</xdr:row>
      <xdr:rowOff>485775</xdr:rowOff>
    </xdr:to>
    <xdr:pic>
      <xdr:nvPicPr>
        <xdr:cNvPr id="3" name="NDMHelpFormula_001" descr="M_x = M_{x,user} + N·(Y_ref - Y_calc)">
          <a:extLst>
            <a:ext uri="{FF2B5EF4-FFF2-40B4-BE49-F238E27FC236}">
              <a16:creationId xmlns:a16="http://schemas.microsoft.com/office/drawing/2014/main" id="{A113AF60-7944-4FDC-AA8F-D180A945ABBB}"/>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88125" y="16523970"/>
          <a:ext cx="3111500" cy="438150"/>
        </a:xfrm>
        <a:prstGeom prst="rect">
          <a:avLst/>
        </a:prstGeom>
      </xdr:spPr>
    </xdr:pic>
    <xdr:clientData/>
  </xdr:twoCellAnchor>
  <xdr:twoCellAnchor>
    <xdr:from>
      <xdr:col>1</xdr:col>
      <xdr:colOff>4270375</xdr:colOff>
      <xdr:row>99</xdr:row>
      <xdr:rowOff>47625</xdr:rowOff>
    </xdr:from>
    <xdr:to>
      <xdr:col>1</xdr:col>
      <xdr:colOff>7388225</xdr:colOff>
      <xdr:row>99</xdr:row>
      <xdr:rowOff>485775</xdr:rowOff>
    </xdr:to>
    <xdr:pic>
      <xdr:nvPicPr>
        <xdr:cNvPr id="5" name="NDMHelpFormula_002" descr="M_y = M_{y,user} + N·(X_ref - X_calc)">
          <a:extLst>
            <a:ext uri="{FF2B5EF4-FFF2-40B4-BE49-F238E27FC236}">
              <a16:creationId xmlns:a16="http://schemas.microsoft.com/office/drawing/2014/main" id="{EDFD9358-4F05-4700-94F1-7F5644AEA6CF}"/>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84950" y="17219295"/>
          <a:ext cx="3117850" cy="438150"/>
        </a:xfrm>
        <a:prstGeom prst="rect">
          <a:avLst/>
        </a:prstGeom>
      </xdr:spPr>
    </xdr:pic>
    <xdr:clientData/>
  </xdr:twoCellAnchor>
  <xdr:twoCellAnchor>
    <xdr:from>
      <xdr:col>1</xdr:col>
      <xdr:colOff>4467225</xdr:colOff>
      <xdr:row>101</xdr:row>
      <xdr:rowOff>47625</xdr:rowOff>
    </xdr:from>
    <xdr:to>
      <xdr:col>1</xdr:col>
      <xdr:colOff>7191375</xdr:colOff>
      <xdr:row>101</xdr:row>
      <xdr:rowOff>485775</xdr:rowOff>
    </xdr:to>
    <xdr:pic>
      <xdr:nvPicPr>
        <xdr:cNvPr id="7" name="NDMHelpFormula_003" descr="ε(x,y) = ε_0 + κ_x·y + κ_y·x">
          <a:extLst>
            <a:ext uri="{FF2B5EF4-FFF2-40B4-BE49-F238E27FC236}">
              <a16:creationId xmlns:a16="http://schemas.microsoft.com/office/drawing/2014/main" id="{6FA2352F-7559-4A17-9550-DF1D89D86CB9}"/>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6781800" y="17914620"/>
          <a:ext cx="2724150" cy="438150"/>
        </a:xfrm>
        <a:prstGeom prst="rect">
          <a:avLst/>
        </a:prstGeom>
      </xdr:spPr>
    </xdr:pic>
    <xdr:clientData/>
  </xdr:twoCellAnchor>
  <xdr:twoCellAnchor>
    <xdr:from>
      <xdr:col>1</xdr:col>
      <xdr:colOff>3041650</xdr:colOff>
      <xdr:row>105</xdr:row>
      <xdr:rowOff>47625</xdr:rowOff>
    </xdr:from>
    <xdr:to>
      <xdr:col>2</xdr:col>
      <xdr:colOff>701675</xdr:colOff>
      <xdr:row>105</xdr:row>
      <xdr:rowOff>485775</xdr:rowOff>
    </xdr:to>
    <xdr:pic>
      <xdr:nvPicPr>
        <xdr:cNvPr id="9" name="NDMHelpFormula_004" descr="|N_int - N| ≤ T_N;    |Mx_int - Mx| ≤ T_Mx;    |My_int - My| ≤ T_My">
          <a:extLst>
            <a:ext uri="{FF2B5EF4-FFF2-40B4-BE49-F238E27FC236}">
              <a16:creationId xmlns:a16="http://schemas.microsoft.com/office/drawing/2014/main" id="{203BD9A9-302F-414C-BB9E-4BA9EB3B0AC7}"/>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356225" y="18981420"/>
          <a:ext cx="5575300" cy="438150"/>
        </a:xfrm>
        <a:prstGeom prst="rect">
          <a:avLst/>
        </a:prstGeom>
      </xdr:spPr>
    </xdr:pic>
    <xdr:clientData/>
  </xdr:twoCellAnchor>
  <xdr:twoCellAnchor>
    <xdr:from>
      <xdr:col>1</xdr:col>
      <xdr:colOff>4743450</xdr:colOff>
      <xdr:row>136</xdr:row>
      <xdr:rowOff>47625</xdr:rowOff>
    </xdr:from>
    <xdr:to>
      <xdr:col>1</xdr:col>
      <xdr:colOff>6915150</xdr:colOff>
      <xdr:row>136</xdr:row>
      <xdr:rowOff>485775</xdr:rowOff>
    </xdr:to>
    <xdr:pic>
      <xdr:nvPicPr>
        <xdr:cNvPr id="11" name="NDMHelpFormula_005" descr="N(λ) = N_0 + λ·N_base">
          <a:extLst>
            <a:ext uri="{FF2B5EF4-FFF2-40B4-BE49-F238E27FC236}">
              <a16:creationId xmlns:a16="http://schemas.microsoft.com/office/drawing/2014/main" id="{64931471-FE9B-4BAF-8FA8-828B6FE6DD44}"/>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058025" y="24761190"/>
          <a:ext cx="2171700" cy="438150"/>
        </a:xfrm>
        <a:prstGeom prst="rect">
          <a:avLst/>
        </a:prstGeom>
      </xdr:spPr>
    </xdr:pic>
    <xdr:clientData/>
  </xdr:twoCellAnchor>
  <xdr:twoCellAnchor>
    <xdr:from>
      <xdr:col>1</xdr:col>
      <xdr:colOff>3267075</xdr:colOff>
      <xdr:row>138</xdr:row>
      <xdr:rowOff>47625</xdr:rowOff>
    </xdr:from>
    <xdr:to>
      <xdr:col>2</xdr:col>
      <xdr:colOff>476250</xdr:colOff>
      <xdr:row>138</xdr:row>
      <xdr:rowOff>485775</xdr:rowOff>
    </xdr:to>
    <xdr:pic>
      <xdr:nvPicPr>
        <xdr:cNvPr id="13" name="NDMHelpFormula_006" descr="M_x(λ) = M_{x,0} + λ·M_{x,base};    M_y(λ) = M_{y,0} + λ·M_{y,base}">
          <a:extLst>
            <a:ext uri="{FF2B5EF4-FFF2-40B4-BE49-F238E27FC236}">
              <a16:creationId xmlns:a16="http://schemas.microsoft.com/office/drawing/2014/main" id="{513B47AD-58C3-426E-B6F5-8A908E248109}"/>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5581650" y="25456515"/>
          <a:ext cx="5124450" cy="438150"/>
        </a:xfrm>
        <a:prstGeom prst="rect">
          <a:avLst/>
        </a:prstGeom>
      </xdr:spPr>
    </xdr:pic>
    <xdr:clientData/>
  </xdr:twoCellAnchor>
  <xdr:twoCellAnchor>
    <xdr:from>
      <xdr:col>1</xdr:col>
      <xdr:colOff>4549775</xdr:colOff>
      <xdr:row>152</xdr:row>
      <xdr:rowOff>50800</xdr:rowOff>
    </xdr:from>
    <xdr:to>
      <xdr:col>1</xdr:col>
      <xdr:colOff>7108825</xdr:colOff>
      <xdr:row>152</xdr:row>
      <xdr:rowOff>787400</xdr:rowOff>
    </xdr:to>
    <xdr:pic>
      <xdr:nvPicPr>
        <xdr:cNvPr id="15" name="NDMHelpFormula_007" descr="max(|ε_b|/ε_{b,ult}; |ε_s|/ε_{s,ult}) = 1">
          <a:extLst>
            <a:ext uri="{FF2B5EF4-FFF2-40B4-BE49-F238E27FC236}">
              <a16:creationId xmlns:a16="http://schemas.microsoft.com/office/drawing/2014/main" id="{E760DF46-3B98-4CB2-AA0C-65FB3AD80804}"/>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6864350" y="28256230"/>
          <a:ext cx="2559050" cy="736600"/>
        </a:xfrm>
        <a:prstGeom prst="rect">
          <a:avLst/>
        </a:prstGeom>
      </xdr:spPr>
    </xdr:pic>
    <xdr:clientData/>
  </xdr:twoCellAnchor>
  <xdr:twoCellAnchor>
    <xdr:from>
      <xdr:col>1</xdr:col>
      <xdr:colOff>4991100</xdr:colOff>
      <xdr:row>166</xdr:row>
      <xdr:rowOff>47625</xdr:rowOff>
    </xdr:from>
    <xdr:to>
      <xdr:col>1</xdr:col>
      <xdr:colOff>6667500</xdr:colOff>
      <xdr:row>166</xdr:row>
      <xdr:rowOff>485775</xdr:rowOff>
    </xdr:to>
    <xdr:pic>
      <xdr:nvPicPr>
        <xdr:cNvPr id="17" name="NDMHelpFormula_008" descr="SF_capacity = λ_ult">
          <a:extLst>
            <a:ext uri="{FF2B5EF4-FFF2-40B4-BE49-F238E27FC236}">
              <a16:creationId xmlns:a16="http://schemas.microsoft.com/office/drawing/2014/main" id="{35716884-36A7-4E96-A7BF-C6BD2BBCD1D4}"/>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7305675" y="31291530"/>
          <a:ext cx="1676400" cy="438150"/>
        </a:xfrm>
        <a:prstGeom prst="rect">
          <a:avLst/>
        </a:prstGeom>
      </xdr:spPr>
    </xdr:pic>
    <xdr:clientData/>
  </xdr:twoCellAnchor>
  <xdr:twoCellAnchor>
    <xdr:from>
      <xdr:col>1</xdr:col>
      <xdr:colOff>4454525</xdr:colOff>
      <xdr:row>182</xdr:row>
      <xdr:rowOff>47625</xdr:rowOff>
    </xdr:from>
    <xdr:to>
      <xdr:col>1</xdr:col>
      <xdr:colOff>7204075</xdr:colOff>
      <xdr:row>182</xdr:row>
      <xdr:rowOff>485775</xdr:rowOff>
    </xdr:to>
    <xdr:pic>
      <xdr:nvPicPr>
        <xdr:cNvPr id="19" name="NDMHelpFormula_009" descr="a_crc ≤ a_crc,ult      СП 63, п. 8.2.6, ф. (8.118)">
          <a:extLst>
            <a:ext uri="{FF2B5EF4-FFF2-40B4-BE49-F238E27FC236}">
              <a16:creationId xmlns:a16="http://schemas.microsoft.com/office/drawing/2014/main" id="{0ED2F72A-6FFF-457D-B244-D47F638337FB}"/>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69100" y="34482405"/>
          <a:ext cx="2749550" cy="438150"/>
        </a:xfrm>
        <a:prstGeom prst="rect">
          <a:avLst/>
        </a:prstGeom>
      </xdr:spPr>
    </xdr:pic>
    <xdr:clientData/>
  </xdr:twoCellAnchor>
  <xdr:twoCellAnchor>
    <xdr:from>
      <xdr:col>1</xdr:col>
      <xdr:colOff>3540125</xdr:colOff>
      <xdr:row>184</xdr:row>
      <xdr:rowOff>50800</xdr:rowOff>
    </xdr:from>
    <xdr:to>
      <xdr:col>2</xdr:col>
      <xdr:colOff>203200</xdr:colOff>
      <xdr:row>184</xdr:row>
      <xdr:rowOff>787400</xdr:rowOff>
    </xdr:to>
    <xdr:pic>
      <xdr:nvPicPr>
        <xdr:cNvPr id="21" name="NDMHelpFormula_010" descr="a_crc = φ_1·φ_2·φ_3·ψ_s · (σ_s) / (E_s) · l_s      СП 63, п. 8.2.15, ф. (8.128)">
          <a:extLst>
            <a:ext uri="{FF2B5EF4-FFF2-40B4-BE49-F238E27FC236}">
              <a16:creationId xmlns:a16="http://schemas.microsoft.com/office/drawing/2014/main" id="{38F969FF-57A9-4C46-A3D3-0CC31A40B663}"/>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854700" y="35180905"/>
          <a:ext cx="4578350" cy="736600"/>
        </a:xfrm>
        <a:prstGeom prst="rect">
          <a:avLst/>
        </a:prstGeom>
      </xdr:spPr>
    </xdr:pic>
    <xdr:clientData/>
  </xdr:twoCellAnchor>
  <xdr:twoCellAnchor>
    <xdr:from>
      <xdr:col>1</xdr:col>
      <xdr:colOff>2409825</xdr:colOff>
      <xdr:row>191</xdr:row>
      <xdr:rowOff>47625</xdr:rowOff>
    </xdr:from>
    <xdr:to>
      <xdr:col>3</xdr:col>
      <xdr:colOff>85725</xdr:colOff>
      <xdr:row>191</xdr:row>
      <xdr:rowOff>485775</xdr:rowOff>
    </xdr:to>
    <xdr:pic>
      <xdr:nvPicPr>
        <xdr:cNvPr id="23" name="NDMHelpFormula_011" descr="λ_crc ≤ 1: трещина образуется;    λ_crc &gt; 1: трещина еще не образуется">
          <a:extLst>
            <a:ext uri="{FF2B5EF4-FFF2-40B4-BE49-F238E27FC236}">
              <a16:creationId xmlns:a16="http://schemas.microsoft.com/office/drawing/2014/main" id="{7E025903-632E-4328-96FB-AFC317739379}"/>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4724400" y="37035105"/>
          <a:ext cx="6838950" cy="438150"/>
        </a:xfrm>
        <a:prstGeom prst="rect">
          <a:avLst/>
        </a:prstGeom>
      </xdr:spPr>
    </xdr:pic>
    <xdr:clientData/>
  </xdr:twoCellAnchor>
  <xdr:twoCellAnchor>
    <xdr:from>
      <xdr:col>1</xdr:col>
      <xdr:colOff>4635500</xdr:colOff>
      <xdr:row>200</xdr:row>
      <xdr:rowOff>47625</xdr:rowOff>
    </xdr:from>
    <xdr:to>
      <xdr:col>1</xdr:col>
      <xdr:colOff>7023100</xdr:colOff>
      <xdr:row>200</xdr:row>
      <xdr:rowOff>485775</xdr:rowOff>
    </xdr:to>
    <xdr:pic>
      <xdr:nvPicPr>
        <xdr:cNvPr id="25" name="NDMHelpFormula_012" descr="N &gt; N_crc      СП 63, п. 8.2.4, ф. (8.117)">
          <a:extLst>
            <a:ext uri="{FF2B5EF4-FFF2-40B4-BE49-F238E27FC236}">
              <a16:creationId xmlns:a16="http://schemas.microsoft.com/office/drawing/2014/main" id="{7DC6F643-EE02-4C44-AF67-9D5736555DCC}"/>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6950075" y="38911530"/>
          <a:ext cx="2387600" cy="438150"/>
        </a:xfrm>
        <a:prstGeom prst="rect">
          <a:avLst/>
        </a:prstGeom>
      </xdr:spPr>
    </xdr:pic>
    <xdr:clientData/>
  </xdr:twoCellAnchor>
  <xdr:twoCellAnchor>
    <xdr:from>
      <xdr:col>1</xdr:col>
      <xdr:colOff>4127500</xdr:colOff>
      <xdr:row>202</xdr:row>
      <xdr:rowOff>47625</xdr:rowOff>
    </xdr:from>
    <xdr:to>
      <xdr:col>1</xdr:col>
      <xdr:colOff>7531100</xdr:colOff>
      <xdr:row>202</xdr:row>
      <xdr:rowOff>485775</xdr:rowOff>
    </xdr:to>
    <xdr:pic>
      <xdr:nvPicPr>
        <xdr:cNvPr id="27" name="NDMHelpFormula_013" descr="N_crc = A_red · R_bt,ser      СП 63, п. 8.2.13, ф. (8.127)">
          <a:extLst>
            <a:ext uri="{FF2B5EF4-FFF2-40B4-BE49-F238E27FC236}">
              <a16:creationId xmlns:a16="http://schemas.microsoft.com/office/drawing/2014/main" id="{BAA339A2-8D82-4440-B04A-FBA6EE6DABCA}"/>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42075" y="39606855"/>
          <a:ext cx="3403600" cy="438150"/>
        </a:xfrm>
        <a:prstGeom prst="rect">
          <a:avLst/>
        </a:prstGeom>
      </xdr:spPr>
    </xdr:pic>
    <xdr:clientData/>
  </xdr:twoCellAnchor>
  <xdr:twoCellAnchor>
    <xdr:from>
      <xdr:col>1</xdr:col>
      <xdr:colOff>4524375</xdr:colOff>
      <xdr:row>204</xdr:row>
      <xdr:rowOff>50800</xdr:rowOff>
    </xdr:from>
    <xdr:to>
      <xdr:col>1</xdr:col>
      <xdr:colOff>7134225</xdr:colOff>
      <xdr:row>204</xdr:row>
      <xdr:rowOff>787400</xdr:rowOff>
    </xdr:to>
    <xdr:pic>
      <xdr:nvPicPr>
        <xdr:cNvPr id="29" name="NDMHelpFormula_014" descr="A_red = A_b + A_s,total · E_s/E_b">
          <a:extLst>
            <a:ext uri="{FF2B5EF4-FFF2-40B4-BE49-F238E27FC236}">
              <a16:creationId xmlns:a16="http://schemas.microsoft.com/office/drawing/2014/main" id="{0FEE6914-188C-4F10-BBDA-9CF04DE7E366}"/>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6838950" y="40305355"/>
          <a:ext cx="2609850" cy="736600"/>
        </a:xfrm>
        <a:prstGeom prst="rect">
          <a:avLst/>
        </a:prstGeom>
      </xdr:spPr>
    </xdr:pic>
    <xdr:clientData/>
  </xdr:twoCellAnchor>
  <xdr:twoCellAnchor>
    <xdr:from>
      <xdr:col>1</xdr:col>
      <xdr:colOff>5060950</xdr:colOff>
      <xdr:row>206</xdr:row>
      <xdr:rowOff>50800</xdr:rowOff>
    </xdr:from>
    <xdr:to>
      <xdr:col>1</xdr:col>
      <xdr:colOff>6597650</xdr:colOff>
      <xdr:row>206</xdr:row>
      <xdr:rowOff>787400</xdr:rowOff>
    </xdr:to>
    <xdr:pic>
      <xdr:nvPicPr>
        <xdr:cNvPr id="31" name="NDMHelpFormula_015" descr="λ_crc = (N_crc) / (N)">
          <a:extLst>
            <a:ext uri="{FF2B5EF4-FFF2-40B4-BE49-F238E27FC236}">
              <a16:creationId xmlns:a16="http://schemas.microsoft.com/office/drawing/2014/main" id="{A3C16F78-71B5-4178-ABE5-57BB9CB45491}"/>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375525" y="41305480"/>
          <a:ext cx="1536700" cy="736600"/>
        </a:xfrm>
        <a:prstGeom prst="rect">
          <a:avLst/>
        </a:prstGeom>
      </xdr:spPr>
    </xdr:pic>
    <xdr:clientData/>
  </xdr:twoCellAnchor>
  <xdr:twoCellAnchor>
    <xdr:from>
      <xdr:col>1</xdr:col>
      <xdr:colOff>4514850</xdr:colOff>
      <xdr:row>210</xdr:row>
      <xdr:rowOff>47625</xdr:rowOff>
    </xdr:from>
    <xdr:to>
      <xdr:col>1</xdr:col>
      <xdr:colOff>7143750</xdr:colOff>
      <xdr:row>210</xdr:row>
      <xdr:rowOff>485775</xdr:rowOff>
    </xdr:to>
    <xdr:pic>
      <xdr:nvPicPr>
        <xdr:cNvPr id="33" name="NDMHelpFormula_016" descr="ε_{bt,ult} = ε_{bt2}      СП 63, п. 8.2.14 и 8.1.30">
          <a:extLst>
            <a:ext uri="{FF2B5EF4-FFF2-40B4-BE49-F238E27FC236}">
              <a16:creationId xmlns:a16="http://schemas.microsoft.com/office/drawing/2014/main" id="{BF6FC869-C9EF-43E1-82F8-91C36D929ABB}"/>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829425" y="42673905"/>
          <a:ext cx="2628900" cy="438150"/>
        </a:xfrm>
        <a:prstGeom prst="rect">
          <a:avLst/>
        </a:prstGeom>
      </xdr:spPr>
    </xdr:pic>
    <xdr:clientData/>
  </xdr:twoCellAnchor>
  <xdr:twoCellAnchor>
    <xdr:from>
      <xdr:col>1</xdr:col>
      <xdr:colOff>3603625</xdr:colOff>
      <xdr:row>213</xdr:row>
      <xdr:rowOff>50800</xdr:rowOff>
    </xdr:from>
    <xdr:to>
      <xdr:col>2</xdr:col>
      <xdr:colOff>139700</xdr:colOff>
      <xdr:row>213</xdr:row>
      <xdr:rowOff>787400</xdr:rowOff>
    </xdr:to>
    <xdr:pic>
      <xdr:nvPicPr>
        <xdr:cNvPr id="35" name="NDMHelpFormula_017" descr="ε_{bt,ult} = ε_{bt2} - (ε_{bt2} - ε_{bt0}) · ε_1/ε_2">
          <a:extLst>
            <a:ext uri="{FF2B5EF4-FFF2-40B4-BE49-F238E27FC236}">
              <a16:creationId xmlns:a16="http://schemas.microsoft.com/office/drawing/2014/main" id="{8B0F5182-956F-4A2F-8A5E-7D9AAFD4D03A}"/>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5918200" y="43534330"/>
          <a:ext cx="4451350" cy="736600"/>
        </a:xfrm>
        <a:prstGeom prst="rect">
          <a:avLst/>
        </a:prstGeom>
      </xdr:spPr>
    </xdr:pic>
    <xdr:clientData/>
  </xdr:twoCellAnchor>
  <xdr:twoCellAnchor>
    <xdr:from>
      <xdr:col>1</xdr:col>
      <xdr:colOff>4203700</xdr:colOff>
      <xdr:row>222</xdr:row>
      <xdr:rowOff>47625</xdr:rowOff>
    </xdr:from>
    <xdr:to>
      <xdr:col>1</xdr:col>
      <xdr:colOff>7454900</xdr:colOff>
      <xdr:row>222</xdr:row>
      <xdr:rowOff>485775</xdr:rowOff>
    </xdr:to>
    <xdr:pic>
      <xdr:nvPicPr>
        <xdr:cNvPr id="37" name="NDMHelpFormula_018" descr="h_bt = min(max(x_t; 2a_s); 0.5·h)">
          <a:extLst>
            <a:ext uri="{FF2B5EF4-FFF2-40B4-BE49-F238E27FC236}">
              <a16:creationId xmlns:a16="http://schemas.microsoft.com/office/drawing/2014/main" id="{8C328F82-453C-4F9A-848D-E6F53E66C5E8}"/>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6518275" y="45712380"/>
          <a:ext cx="3251200" cy="438150"/>
        </a:xfrm>
        <a:prstGeom prst="rect">
          <a:avLst/>
        </a:prstGeom>
      </xdr:spPr>
    </xdr:pic>
    <xdr:clientData/>
  </xdr:twoCellAnchor>
  <xdr:twoCellAnchor>
    <xdr:from>
      <xdr:col>1</xdr:col>
      <xdr:colOff>4762500</xdr:colOff>
      <xdr:row>231</xdr:row>
      <xdr:rowOff>50800</xdr:rowOff>
    </xdr:from>
    <xdr:to>
      <xdr:col>1</xdr:col>
      <xdr:colOff>6896100</xdr:colOff>
      <xdr:row>231</xdr:row>
      <xdr:rowOff>787400</xdr:rowOff>
    </xdr:to>
    <xdr:pic>
      <xdr:nvPicPr>
        <xdr:cNvPr id="39" name="NDMHelpFormula_019" descr="σ_s = (Σ(A_s,i · σ_s,i)) / (ΣA_s,i)">
          <a:extLst>
            <a:ext uri="{FF2B5EF4-FFF2-40B4-BE49-F238E27FC236}">
              <a16:creationId xmlns:a16="http://schemas.microsoft.com/office/drawing/2014/main" id="{F380F4F9-9FB3-42C6-A39A-9A4C67BB5702}"/>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77075" y="47591980"/>
          <a:ext cx="2133600" cy="736600"/>
        </a:xfrm>
        <a:prstGeom prst="rect">
          <a:avLst/>
        </a:prstGeom>
      </xdr:spPr>
    </xdr:pic>
    <xdr:clientData/>
  </xdr:twoCellAnchor>
  <xdr:twoCellAnchor>
    <xdr:from>
      <xdr:col>1</xdr:col>
      <xdr:colOff>4752975</xdr:colOff>
      <xdr:row>234</xdr:row>
      <xdr:rowOff>50800</xdr:rowOff>
    </xdr:from>
    <xdr:to>
      <xdr:col>1</xdr:col>
      <xdr:colOff>6905625</xdr:colOff>
      <xdr:row>234</xdr:row>
      <xdr:rowOff>787400</xdr:rowOff>
    </xdr:to>
    <xdr:pic>
      <xdr:nvPicPr>
        <xdr:cNvPr id="41" name="NDMHelpFormula_020" descr="d_s,eq = (Σ(n_i·d_i^2)) / (Σ(n_i·d_i))">
          <a:extLst>
            <a:ext uri="{FF2B5EF4-FFF2-40B4-BE49-F238E27FC236}">
              <a16:creationId xmlns:a16="http://schemas.microsoft.com/office/drawing/2014/main" id="{D4DC0716-163C-4C3D-A9D5-6EFFFD33C34C}"/>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7067550" y="48754030"/>
          <a:ext cx="2152650" cy="736600"/>
        </a:xfrm>
        <a:prstGeom prst="rect">
          <a:avLst/>
        </a:prstGeom>
      </xdr:spPr>
    </xdr:pic>
    <xdr:clientData/>
  </xdr:twoCellAnchor>
  <xdr:twoCellAnchor>
    <xdr:from>
      <xdr:col>1</xdr:col>
      <xdr:colOff>3971925</xdr:colOff>
      <xdr:row>237</xdr:row>
      <xdr:rowOff>50800</xdr:rowOff>
    </xdr:from>
    <xdr:to>
      <xdr:col>1</xdr:col>
      <xdr:colOff>7686675</xdr:colOff>
      <xdr:row>237</xdr:row>
      <xdr:rowOff>787400</xdr:rowOff>
    </xdr:to>
    <xdr:pic>
      <xdr:nvPicPr>
        <xdr:cNvPr id="43" name="NDMHelpFormula_021" descr="l_{s,0} = 0.5 · (A_bt) / (A_s) · d_s,eq      СП 63, п. 8.2.17, ф. (8.136)">
          <a:extLst>
            <a:ext uri="{FF2B5EF4-FFF2-40B4-BE49-F238E27FC236}">
              <a16:creationId xmlns:a16="http://schemas.microsoft.com/office/drawing/2014/main" id="{FAB6EF7E-F924-4817-9CA1-A98302467C2E}"/>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6286500" y="49963705"/>
          <a:ext cx="3714750" cy="736600"/>
        </a:xfrm>
        <a:prstGeom prst="rect">
          <a:avLst/>
        </a:prstGeom>
      </xdr:spPr>
    </xdr:pic>
    <xdr:clientData/>
  </xdr:twoCellAnchor>
  <xdr:twoCellAnchor>
    <xdr:from>
      <xdr:col>1</xdr:col>
      <xdr:colOff>4200525</xdr:colOff>
      <xdr:row>239</xdr:row>
      <xdr:rowOff>47625</xdr:rowOff>
    </xdr:from>
    <xdr:to>
      <xdr:col>1</xdr:col>
      <xdr:colOff>7458075</xdr:colOff>
      <xdr:row>239</xdr:row>
      <xdr:rowOff>485775</xdr:rowOff>
    </xdr:to>
    <xdr:pic>
      <xdr:nvPicPr>
        <xdr:cNvPr id="45" name="NDMHelpFormula_022" descr="l_s = max(l_{s,0}; 10·d_s,eq; 100 мм)">
          <a:extLst>
            <a:ext uri="{FF2B5EF4-FFF2-40B4-BE49-F238E27FC236}">
              <a16:creationId xmlns:a16="http://schemas.microsoft.com/office/drawing/2014/main" id="{18870ACF-C668-43A6-82D6-B218EB19F45C}"/>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515100" y="50960655"/>
          <a:ext cx="3257550" cy="438150"/>
        </a:xfrm>
        <a:prstGeom prst="rect">
          <a:avLst/>
        </a:prstGeom>
      </xdr:spPr>
    </xdr:pic>
    <xdr:clientData/>
  </xdr:twoCellAnchor>
  <xdr:twoCellAnchor>
    <xdr:from>
      <xdr:col>1</xdr:col>
      <xdr:colOff>3848100</xdr:colOff>
      <xdr:row>241</xdr:row>
      <xdr:rowOff>47625</xdr:rowOff>
    </xdr:from>
    <xdr:to>
      <xdr:col>1</xdr:col>
      <xdr:colOff>7810500</xdr:colOff>
      <xdr:row>241</xdr:row>
      <xdr:rowOff>485775</xdr:rowOff>
    </xdr:to>
    <xdr:pic>
      <xdr:nvPicPr>
        <xdr:cNvPr id="47" name="NDMHelpFormula_023" descr="l_s = min(l_s; 40·d_s,eq; 400 мм)      СП 63, п. 8.2.17">
          <a:extLst>
            <a:ext uri="{FF2B5EF4-FFF2-40B4-BE49-F238E27FC236}">
              <a16:creationId xmlns:a16="http://schemas.microsoft.com/office/drawing/2014/main" id="{2F49FBEE-3072-4E1D-8AE5-F9163EB39D28}"/>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162675" y="51655980"/>
          <a:ext cx="3962400" cy="438150"/>
        </a:xfrm>
        <a:prstGeom prst="rect">
          <a:avLst/>
        </a:prstGeom>
      </xdr:spPr>
    </xdr:pic>
    <xdr:clientData/>
  </xdr:twoCellAnchor>
  <xdr:twoCellAnchor>
    <xdr:from>
      <xdr:col>1</xdr:col>
      <xdr:colOff>4044950</xdr:colOff>
      <xdr:row>251</xdr:row>
      <xdr:rowOff>50800</xdr:rowOff>
    </xdr:from>
    <xdr:to>
      <xdr:col>1</xdr:col>
      <xdr:colOff>7613650</xdr:colOff>
      <xdr:row>251</xdr:row>
      <xdr:rowOff>787400</xdr:rowOff>
    </xdr:to>
    <xdr:pic>
      <xdr:nvPicPr>
        <xdr:cNvPr id="49" name="NDMHelpFormula_024" descr="ψ_s = 1 - 0.8 · (σ_s,crc) / (σ_s)       СП 63, п. 8.2.18, ф. (8.137)">
          <a:extLst>
            <a:ext uri="{FF2B5EF4-FFF2-40B4-BE49-F238E27FC236}">
              <a16:creationId xmlns:a16="http://schemas.microsoft.com/office/drawing/2014/main" id="{4D9A0AE8-6F7B-4A51-AEDD-B5BAA1AD525F}"/>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6359525" y="53807995"/>
          <a:ext cx="3568700" cy="736600"/>
        </a:xfrm>
        <a:prstGeom prst="rect">
          <a:avLst/>
        </a:prstGeom>
      </xdr:spPr>
    </xdr:pic>
    <xdr:clientData/>
  </xdr:twoCellAnchor>
  <xdr:twoCellAnchor>
    <xdr:from>
      <xdr:col>1</xdr:col>
      <xdr:colOff>4933950</xdr:colOff>
      <xdr:row>261</xdr:row>
      <xdr:rowOff>50800</xdr:rowOff>
    </xdr:from>
    <xdr:to>
      <xdr:col>1</xdr:col>
      <xdr:colOff>6724650</xdr:colOff>
      <xdr:row>261</xdr:row>
      <xdr:rowOff>787400</xdr:rowOff>
    </xdr:to>
    <xdr:pic>
      <xdr:nvPicPr>
        <xdr:cNvPr id="51" name="NDMHelpFormula_025" descr="SF_crc = (a_crc,ult) / (a_crc)">
          <a:extLst>
            <a:ext uri="{FF2B5EF4-FFF2-40B4-BE49-F238E27FC236}">
              <a16:creationId xmlns:a16="http://schemas.microsoft.com/office/drawing/2014/main" id="{F4763A34-A7A6-4994-BB8A-A1F6D6E651AF}"/>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248525" y="56151145"/>
          <a:ext cx="1790700" cy="736600"/>
        </a:xfrm>
        <a:prstGeom prst="rect">
          <a:avLst/>
        </a:prstGeom>
      </xdr:spPr>
    </xdr:pic>
    <xdr:clientData/>
  </xdr:twoCellAnchor>
  <xdr:twoCellAnchor>
    <xdr:from>
      <xdr:col>1</xdr:col>
      <xdr:colOff>5003800</xdr:colOff>
      <xdr:row>267</xdr:row>
      <xdr:rowOff>47625</xdr:rowOff>
    </xdr:from>
    <xdr:to>
      <xdr:col>1</xdr:col>
      <xdr:colOff>6654800</xdr:colOff>
      <xdr:row>267</xdr:row>
      <xdr:rowOff>485775</xdr:rowOff>
    </xdr:to>
    <xdr:pic>
      <xdr:nvPicPr>
        <xdr:cNvPr id="53" name="NDMHelpFormula_026" descr="σ_c,max ≤ R_b,mc2">
          <a:extLst>
            <a:ext uri="{FF2B5EF4-FFF2-40B4-BE49-F238E27FC236}">
              <a16:creationId xmlns:a16="http://schemas.microsoft.com/office/drawing/2014/main" id="{50D0916E-EBAB-4FEF-AAEB-D25884E8E25F}"/>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18375" y="57843420"/>
          <a:ext cx="1651000" cy="438150"/>
        </a:xfrm>
        <a:prstGeom prst="rect">
          <a:avLst/>
        </a:prstGeom>
      </xdr:spPr>
    </xdr:pic>
    <xdr:clientData/>
  </xdr:twoCellAnchor>
  <xdr:twoCellAnchor>
    <xdr:from>
      <xdr:col>1</xdr:col>
      <xdr:colOff>4892675</xdr:colOff>
      <xdr:row>269</xdr:row>
      <xdr:rowOff>50800</xdr:rowOff>
    </xdr:from>
    <xdr:to>
      <xdr:col>1</xdr:col>
      <xdr:colOff>6765925</xdr:colOff>
      <xdr:row>269</xdr:row>
      <xdr:rowOff>787400</xdr:rowOff>
    </xdr:to>
    <xdr:pic>
      <xdr:nvPicPr>
        <xdr:cNvPr id="55" name="NDMHelpFormula_027" descr="SF_long = (R_b,mc2) / (σ_c,max)">
          <a:extLst>
            <a:ext uri="{FF2B5EF4-FFF2-40B4-BE49-F238E27FC236}">
              <a16:creationId xmlns:a16="http://schemas.microsoft.com/office/drawing/2014/main" id="{DAF3F651-BD3B-4FDD-B22A-BD12D3740FE9}"/>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207250" y="58541920"/>
          <a:ext cx="1873250" cy="736600"/>
        </a:xfrm>
        <a:prstGeom prst="rect">
          <a:avLst/>
        </a:prstGeom>
      </xdr:spPr>
    </xdr:pic>
    <xdr:clientData/>
  </xdr:twoCellAnchor>
  <xdr:twoCellAnchor>
    <xdr:from>
      <xdr:col>1</xdr:col>
      <xdr:colOff>4648200</xdr:colOff>
      <xdr:row>296</xdr:row>
      <xdr:rowOff>50800</xdr:rowOff>
    </xdr:from>
    <xdr:to>
      <xdr:col>1</xdr:col>
      <xdr:colOff>7010400</xdr:colOff>
      <xdr:row>296</xdr:row>
      <xdr:rowOff>787400</xdr:rowOff>
    </xdr:to>
    <xdr:pic>
      <xdr:nvPicPr>
        <xdr:cNvPr id="57" name="NDMHelpFormula_028" descr="s_{12} = L_{12} - (d_1 + d_2) / (2)">
          <a:extLst>
            <a:ext uri="{FF2B5EF4-FFF2-40B4-BE49-F238E27FC236}">
              <a16:creationId xmlns:a16="http://schemas.microsoft.com/office/drawing/2014/main" id="{D319C8EF-10A6-43A7-B7EA-99624F60E641}"/>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6962775" y="63826390"/>
          <a:ext cx="2362200" cy="736600"/>
        </a:xfrm>
        <a:prstGeom prst="rect">
          <a:avLst/>
        </a:prstGeom>
      </xdr:spPr>
    </xdr:pic>
    <xdr:clientData/>
  </xdr:twoCellAnchor>
  <xdr:twoCellAnchor>
    <xdr:from>
      <xdr:col>1</xdr:col>
      <xdr:colOff>4235450</xdr:colOff>
      <xdr:row>298</xdr:row>
      <xdr:rowOff>53975</xdr:rowOff>
    </xdr:from>
    <xdr:to>
      <xdr:col>1</xdr:col>
      <xdr:colOff>7423150</xdr:colOff>
      <xdr:row>298</xdr:row>
      <xdr:rowOff>555625</xdr:rowOff>
    </xdr:to>
    <xdr:pic>
      <xdr:nvPicPr>
        <xdr:cNvPr id="59" name="NDMHelpFormula_029" descr="L_12 = √((x_2-x_1)^2 + (y_2-y_1)^2)">
          <a:extLst>
            <a:ext uri="{FF2B5EF4-FFF2-40B4-BE49-F238E27FC236}">
              <a16:creationId xmlns:a16="http://schemas.microsoft.com/office/drawing/2014/main" id="{E083167C-5B28-4689-B783-DDBD9687F167}"/>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6550025" y="64829690"/>
          <a:ext cx="3187700" cy="501650"/>
        </a:xfrm>
        <a:prstGeom prst="rect">
          <a:avLst/>
        </a:prstGeom>
      </xdr:spPr>
    </xdr:pic>
    <xdr:clientData/>
  </xdr:twoCellAnchor>
  <xdr:twoCellAnchor>
    <xdr:from>
      <xdr:col>1</xdr:col>
      <xdr:colOff>3667125</xdr:colOff>
      <xdr:row>300</xdr:row>
      <xdr:rowOff>50800</xdr:rowOff>
    </xdr:from>
    <xdr:to>
      <xdr:col>2</xdr:col>
      <xdr:colOff>76200</xdr:colOff>
      <xdr:row>300</xdr:row>
      <xdr:rowOff>787400</xdr:rowOff>
    </xdr:to>
    <xdr:pic>
      <xdr:nvPicPr>
        <xdr:cNvPr id="61" name="NDMHelpFormula_030" descr="x_ц = (A_1·x_1 + A_2·x_2 + ...) / (A_1 + A_2 + ...) ; аналогично y_ц">
          <a:extLst>
            <a:ext uri="{FF2B5EF4-FFF2-40B4-BE49-F238E27FC236}">
              <a16:creationId xmlns:a16="http://schemas.microsoft.com/office/drawing/2014/main" id="{1042A7A2-51C1-40AF-A9E3-A4D211CCB59C}"/>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5981700" y="65598040"/>
          <a:ext cx="4324350" cy="736600"/>
        </a:xfrm>
        <a:prstGeom prst="rect">
          <a:avLst/>
        </a:prstGeom>
      </xdr:spPr>
    </xdr:pic>
    <xdr:clientData/>
  </xdr:twoCellAnchor>
  <xdr:twoCellAnchor>
    <xdr:from>
      <xdr:col>1</xdr:col>
      <xdr:colOff>1638300</xdr:colOff>
      <xdr:row>306</xdr:row>
      <xdr:rowOff>50800</xdr:rowOff>
    </xdr:from>
    <xdr:to>
      <xdr:col>3</xdr:col>
      <xdr:colOff>857250</xdr:colOff>
      <xdr:row>306</xdr:row>
      <xdr:rowOff>2641600</xdr:rowOff>
    </xdr:to>
    <xdr:pic>
      <xdr:nvPicPr>
        <xdr:cNvPr id="63" name="NDMHelpFormula_031" descr="Группы стержней: число стержней, коэффициент β и положение центра.">
          <a:extLst>
            <a:ext uri="{FF2B5EF4-FFF2-40B4-BE49-F238E27FC236}">
              <a16:creationId xmlns:a16="http://schemas.microsoft.com/office/drawing/2014/main" id="{A20B19E0-1D00-4E7E-9657-CEA36FB4EB27}"/>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3952875" y="67245865"/>
          <a:ext cx="8382000" cy="2590800"/>
        </a:xfrm>
        <a:prstGeom prst="rect">
          <a:avLst/>
        </a:prstGeom>
      </xdr:spPr>
    </xdr:pic>
    <xdr:clientData/>
  </xdr:twoCellAnchor>
  <xdr:twoCellAnchor>
    <xdr:from>
      <xdr:col>1</xdr:col>
      <xdr:colOff>5067300</xdr:colOff>
      <xdr:row>314</xdr:row>
      <xdr:rowOff>47625</xdr:rowOff>
    </xdr:from>
    <xdr:to>
      <xdr:col>1</xdr:col>
      <xdr:colOff>6591300</xdr:colOff>
      <xdr:row>314</xdr:row>
      <xdr:rowOff>485775</xdr:rowOff>
    </xdr:to>
    <xdr:pic>
      <xdr:nvPicPr>
        <xdr:cNvPr id="65" name="NDMHelpFormula_032" descr="r_бок = k·d_бок">
          <a:extLst>
            <a:ext uri="{FF2B5EF4-FFF2-40B4-BE49-F238E27FC236}">
              <a16:creationId xmlns:a16="http://schemas.microsoft.com/office/drawing/2014/main" id="{F12C4FAB-C497-40DB-80B9-AD43664B8D4C}"/>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381875" y="71163815"/>
          <a:ext cx="1524000" cy="438150"/>
        </a:xfrm>
        <a:prstGeom prst="rect">
          <a:avLst/>
        </a:prstGeom>
      </xdr:spPr>
    </xdr:pic>
    <xdr:clientData/>
  </xdr:twoCellAnchor>
  <xdr:twoCellAnchor>
    <xdr:from>
      <xdr:col>1</xdr:col>
      <xdr:colOff>4349750</xdr:colOff>
      <xdr:row>321</xdr:row>
      <xdr:rowOff>53975</xdr:rowOff>
    </xdr:from>
    <xdr:to>
      <xdr:col>1</xdr:col>
      <xdr:colOff>7308850</xdr:colOff>
      <xdr:row>321</xdr:row>
      <xdr:rowOff>555625</xdr:rowOff>
    </xdr:to>
    <xdr:pic>
      <xdr:nvPicPr>
        <xdr:cNvPr id="67" name="NDMHelpFormula_033" descr="L = √((x_2-x_1)^2 + (y_2-y_1)^2)">
          <a:extLst>
            <a:ext uri="{FF2B5EF4-FFF2-40B4-BE49-F238E27FC236}">
              <a16:creationId xmlns:a16="http://schemas.microsoft.com/office/drawing/2014/main" id="{1DC15DD0-C186-49B7-9D79-691195939657}"/>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6664325" y="72675115"/>
          <a:ext cx="2959100" cy="501650"/>
        </a:xfrm>
        <a:prstGeom prst="rect">
          <a:avLst/>
        </a:prstGeom>
      </xdr:spPr>
    </xdr:pic>
    <xdr:clientData/>
  </xdr:twoCellAnchor>
  <xdr:twoCellAnchor>
    <xdr:from>
      <xdr:col>1</xdr:col>
      <xdr:colOff>3594100</xdr:colOff>
      <xdr:row>324</xdr:row>
      <xdr:rowOff>50800</xdr:rowOff>
    </xdr:from>
    <xdr:to>
      <xdr:col>2</xdr:col>
      <xdr:colOff>149225</xdr:colOff>
      <xdr:row>324</xdr:row>
      <xdr:rowOff>787400</xdr:rowOff>
    </xdr:to>
    <xdr:pic>
      <xdr:nvPicPr>
        <xdr:cNvPr id="69" name="NDMHelpFormula_034" descr="t/L &lt; q: b = r_бок; t/L ≥ q: b = min(r_бок; t/2)">
          <a:extLst>
            <a:ext uri="{FF2B5EF4-FFF2-40B4-BE49-F238E27FC236}">
              <a16:creationId xmlns:a16="http://schemas.microsoft.com/office/drawing/2014/main" id="{8799B86A-20DA-4CD8-B1DE-4995BACD2F83}"/>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5908675" y="73605390"/>
          <a:ext cx="4470400" cy="736600"/>
        </a:xfrm>
        <a:prstGeom prst="rect">
          <a:avLst/>
        </a:prstGeom>
      </xdr:spPr>
    </xdr:pic>
    <xdr:clientData/>
  </xdr:twoCellAnchor>
  <xdr:twoCellAnchor>
    <xdr:from>
      <xdr:col>1</xdr:col>
      <xdr:colOff>5080000</xdr:colOff>
      <xdr:row>335</xdr:row>
      <xdr:rowOff>47625</xdr:rowOff>
    </xdr:from>
    <xdr:to>
      <xdr:col>1</xdr:col>
      <xdr:colOff>6578600</xdr:colOff>
      <xdr:row>335</xdr:row>
      <xdr:rowOff>485775</xdr:rowOff>
    </xdr:to>
    <xdr:pic>
      <xdr:nvPicPr>
        <xdr:cNvPr id="71" name="NDMHelpFormula_035" descr="r_НЛ = k·d_ряд">
          <a:extLst>
            <a:ext uri="{FF2B5EF4-FFF2-40B4-BE49-F238E27FC236}">
              <a16:creationId xmlns:a16="http://schemas.microsoft.com/office/drawing/2014/main" id="{D506ECB0-DDFA-4F5A-8727-C45A2D0EB919}"/>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7394575" y="76107290"/>
          <a:ext cx="1498600" cy="438150"/>
        </a:xfrm>
        <a:prstGeom prst="rect">
          <a:avLst/>
        </a:prstGeom>
      </xdr:spPr>
    </xdr:pic>
    <xdr:clientData/>
  </xdr:twoCellAnchor>
  <xdr:twoCellAnchor>
    <xdr:from>
      <xdr:col>1</xdr:col>
      <xdr:colOff>1638300</xdr:colOff>
      <xdr:row>338</xdr:row>
      <xdr:rowOff>50800</xdr:rowOff>
    </xdr:from>
    <xdr:to>
      <xdr:col>3</xdr:col>
      <xdr:colOff>857250</xdr:colOff>
      <xdr:row>338</xdr:row>
      <xdr:rowOff>2641600</xdr:rowOff>
    </xdr:to>
    <xdr:pic>
      <xdr:nvPicPr>
        <xdr:cNvPr id="73" name="NDMHelpFormula_036" descr="Ряды нумеруются от бетона к НЛ; r откладывается от выбранного опорного ряда.">
          <a:extLst>
            <a:ext uri="{FF2B5EF4-FFF2-40B4-BE49-F238E27FC236}">
              <a16:creationId xmlns:a16="http://schemas.microsoft.com/office/drawing/2014/main" id="{78379832-73DF-4309-8522-656F3B3DB365}"/>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3952875" y="76967715"/>
          <a:ext cx="8382000" cy="2590800"/>
        </a:xfrm>
        <a:prstGeom prst="rect">
          <a:avLst/>
        </a:prstGeom>
      </xdr:spPr>
    </xdr:pic>
    <xdr:clientData/>
  </xdr:twoCellAnchor>
  <xdr:twoCellAnchor>
    <xdr:from>
      <xdr:col>1</xdr:col>
      <xdr:colOff>3536950</xdr:colOff>
      <xdr:row>349</xdr:row>
      <xdr:rowOff>47625</xdr:rowOff>
    </xdr:from>
    <xdr:to>
      <xdr:col>2</xdr:col>
      <xdr:colOff>206375</xdr:colOff>
      <xdr:row>349</xdr:row>
      <xdr:rowOff>485775</xdr:rowOff>
    </xdr:to>
    <xdr:pic>
      <xdr:nvPicPr>
        <xdr:cNvPr id="75" name="NDMHelpFormula_037" descr="A_r = A_{бет,1} + A_{бет,2} + ... - (A_{отв,1} + A_{отв,2} + ...)">
          <a:extLst>
            <a:ext uri="{FF2B5EF4-FFF2-40B4-BE49-F238E27FC236}">
              <a16:creationId xmlns:a16="http://schemas.microsoft.com/office/drawing/2014/main" id="{65B414EE-EEDF-4FFE-BB1B-1E4A8E82FB2B}"/>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5851525" y="81371440"/>
          <a:ext cx="4584700" cy="438150"/>
        </a:xfrm>
        <a:prstGeom prst="rect">
          <a:avLst/>
        </a:prstGeom>
      </xdr:spPr>
    </xdr:pic>
    <xdr:clientData/>
  </xdr:twoCellAnchor>
  <xdr:twoCellAnchor>
    <xdr:from>
      <xdr:col>1</xdr:col>
      <xdr:colOff>1638300</xdr:colOff>
      <xdr:row>357</xdr:row>
      <xdr:rowOff>50800</xdr:rowOff>
    </xdr:from>
    <xdr:to>
      <xdr:col>3</xdr:col>
      <xdr:colOff>857250</xdr:colOff>
      <xdr:row>357</xdr:row>
      <xdr:rowOff>2641600</xdr:rowOff>
    </xdr:to>
    <xdr:pic>
      <xdr:nvPicPr>
        <xdr:cNvPr id="77" name="NDMHelpFormula_038" descr="Отверстия образуют местные вырезы, включая отверстия между контрольными направлениями P/Q.">
          <a:extLst>
            <a:ext uri="{FF2B5EF4-FFF2-40B4-BE49-F238E27FC236}">
              <a16:creationId xmlns:a16="http://schemas.microsoft.com/office/drawing/2014/main" id="{6A799674-3A03-41B1-8A6E-AC1FF09FDE71}"/>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3952875" y="83041490"/>
          <a:ext cx="8382000" cy="2590800"/>
        </a:xfrm>
        <a:prstGeom prst="rect">
          <a:avLst/>
        </a:prstGeom>
      </xdr:spPr>
    </xdr:pic>
    <xdr:clientData/>
  </xdr:twoCellAnchor>
  <xdr:twoCellAnchor>
    <xdr:from>
      <xdr:col>1</xdr:col>
      <xdr:colOff>4384675</xdr:colOff>
      <xdr:row>358</xdr:row>
      <xdr:rowOff>50800</xdr:rowOff>
    </xdr:from>
    <xdr:to>
      <xdr:col>1</xdr:col>
      <xdr:colOff>7273925</xdr:colOff>
      <xdr:row>358</xdr:row>
      <xdr:rowOff>787400</xdr:rowOff>
    </xdr:to>
    <xdr:pic>
      <xdr:nvPicPr>
        <xdr:cNvPr id="79" name="NDMHelpFormula_039" descr="R_r = (A_r) / (Σβnd)       СП 35, п. 7.110, ф. (7.100)">
          <a:extLst>
            <a:ext uri="{FF2B5EF4-FFF2-40B4-BE49-F238E27FC236}">
              <a16:creationId xmlns:a16="http://schemas.microsoft.com/office/drawing/2014/main" id="{0CC39D13-66D4-4457-9511-4429C03F30FE}"/>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6699250" y="85733890"/>
          <a:ext cx="2889250" cy="736600"/>
        </a:xfrm>
        <a:prstGeom prst="rect">
          <a:avLst/>
        </a:prstGeom>
      </xdr:spPr>
    </xdr:pic>
    <xdr:clientData/>
  </xdr:twoCellAnchor>
  <xdr:twoCellAnchor>
    <xdr:from>
      <xdr:col>1</xdr:col>
      <xdr:colOff>4343400</xdr:colOff>
      <xdr:row>361</xdr:row>
      <xdr:rowOff>47625</xdr:rowOff>
    </xdr:from>
    <xdr:to>
      <xdr:col>1</xdr:col>
      <xdr:colOff>7315200</xdr:colOff>
      <xdr:row>361</xdr:row>
      <xdr:rowOff>485775</xdr:rowOff>
    </xdr:to>
    <xdr:pic>
      <xdr:nvPicPr>
        <xdr:cNvPr id="81" name="NDMHelpFormula_040" descr="Σβnd = β_1·D_1 + β_2·D_2 + ...">
          <a:extLst>
            <a:ext uri="{FF2B5EF4-FFF2-40B4-BE49-F238E27FC236}">
              <a16:creationId xmlns:a16="http://schemas.microsoft.com/office/drawing/2014/main" id="{83ABD0A8-47EA-4DFD-9268-4FBE9D774C0C}"/>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6657975" y="86892765"/>
          <a:ext cx="2971800" cy="438150"/>
        </a:xfrm>
        <a:prstGeom prst="rect">
          <a:avLst/>
        </a:prstGeom>
      </xdr:spPr>
    </xdr:pic>
    <xdr:clientData/>
  </xdr:twoCellAnchor>
  <xdr:twoCellAnchor>
    <xdr:from>
      <xdr:col>1</xdr:col>
      <xdr:colOff>3609975</xdr:colOff>
      <xdr:row>363</xdr:row>
      <xdr:rowOff>47625</xdr:rowOff>
    </xdr:from>
    <xdr:to>
      <xdr:col>2</xdr:col>
      <xdr:colOff>133350</xdr:colOff>
      <xdr:row>363</xdr:row>
      <xdr:rowOff>485775</xdr:rowOff>
    </xdr:to>
    <xdr:pic>
      <xdr:nvPicPr>
        <xdr:cNvPr id="83" name="NDMHelpFormula_041" descr="Σβnd = 0.85·(20 + 25) + 1.00·16 = 54.25 мм">
          <a:extLst>
            <a:ext uri="{FF2B5EF4-FFF2-40B4-BE49-F238E27FC236}">
              <a16:creationId xmlns:a16="http://schemas.microsoft.com/office/drawing/2014/main" id="{F00C4030-DA65-433A-86DE-822E16B48574}"/>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5924550" y="87588090"/>
          <a:ext cx="4438650" cy="438150"/>
        </a:xfrm>
        <a:prstGeom prst="rect">
          <a:avLst/>
        </a:prstGeom>
      </xdr:spPr>
    </xdr:pic>
    <xdr:clientData/>
  </xdr:twoCellAnchor>
  <xdr:twoCellAnchor>
    <xdr:from>
      <xdr:col>1</xdr:col>
      <xdr:colOff>2917825</xdr:colOff>
      <xdr:row>367</xdr:row>
      <xdr:rowOff>53975</xdr:rowOff>
    </xdr:from>
    <xdr:to>
      <xdr:col>2</xdr:col>
      <xdr:colOff>825500</xdr:colOff>
      <xdr:row>367</xdr:row>
      <xdr:rowOff>555625</xdr:rowOff>
    </xdr:to>
    <xdr:pic>
      <xdr:nvPicPr>
        <xdr:cNvPr id="85" name="NDMHelpFormula_042" descr="ψ = 1.5·√R_r (Periodic); ψ = 0.35·R_r (Smooth)">
          <a:extLst>
            <a:ext uri="{FF2B5EF4-FFF2-40B4-BE49-F238E27FC236}">
              <a16:creationId xmlns:a16="http://schemas.microsoft.com/office/drawing/2014/main" id="{A4C57AD0-F0F9-4B6B-8414-17F7A06A9C2E}"/>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5232400" y="88661240"/>
          <a:ext cx="5822950" cy="501650"/>
        </a:xfrm>
        <a:prstGeom prst="rect">
          <a:avLst/>
        </a:prstGeom>
      </xdr:spPr>
    </xdr:pic>
    <xdr:clientData/>
  </xdr:twoCellAnchor>
  <xdr:twoCellAnchor>
    <xdr:from>
      <xdr:col>1</xdr:col>
      <xdr:colOff>4108450</xdr:colOff>
      <xdr:row>370</xdr:row>
      <xdr:rowOff>50800</xdr:rowOff>
    </xdr:from>
    <xdr:to>
      <xdr:col>1</xdr:col>
      <xdr:colOff>7550150</xdr:colOff>
      <xdr:row>370</xdr:row>
      <xdr:rowOff>787400</xdr:rowOff>
    </xdr:to>
    <xdr:pic>
      <xdr:nvPicPr>
        <xdr:cNvPr id="87" name="NDMHelpFormula_043" descr="a_cr = (σ_s) / (E_s) · ψ ≤ Δ_cr      СП 35, п. 7.105, ф. (7.93)">
          <a:extLst>
            <a:ext uri="{FF2B5EF4-FFF2-40B4-BE49-F238E27FC236}">
              <a16:creationId xmlns:a16="http://schemas.microsoft.com/office/drawing/2014/main" id="{23271C5B-30FB-4DB6-92D7-6F72EB686318}"/>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423025" y="89591515"/>
          <a:ext cx="3441700" cy="736600"/>
        </a:xfrm>
        <a:prstGeom prst="rect">
          <a:avLst/>
        </a:prstGeom>
      </xdr:spPr>
    </xdr:pic>
    <xdr:clientData/>
  </xdr:twoCellAnchor>
  <xdr:twoCellAnchor>
    <xdr:from>
      <xdr:col>1</xdr:col>
      <xdr:colOff>4394200</xdr:colOff>
      <xdr:row>374</xdr:row>
      <xdr:rowOff>50800</xdr:rowOff>
    </xdr:from>
    <xdr:to>
      <xdr:col>1</xdr:col>
      <xdr:colOff>7264400</xdr:colOff>
      <xdr:row>374</xdr:row>
      <xdr:rowOff>787400</xdr:rowOff>
    </xdr:to>
    <xdr:pic>
      <xdr:nvPicPr>
        <xdr:cNvPr id="89" name="NDMHelpFormula_044" descr="a_{cr}[мм] = (σ_s) / (E_s) · ψ[см] · 10">
          <a:extLst>
            <a:ext uri="{FF2B5EF4-FFF2-40B4-BE49-F238E27FC236}">
              <a16:creationId xmlns:a16="http://schemas.microsoft.com/office/drawing/2014/main" id="{EECB8663-688B-4466-A92A-E679D5AB46F0}"/>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708775" y="90915490"/>
          <a:ext cx="2870200" cy="736600"/>
        </a:xfrm>
        <a:prstGeom prst="rect">
          <a:avLst/>
        </a:prstGeom>
      </xdr:spPr>
    </xdr:pic>
    <xdr:clientData/>
  </xdr:twoCellAnchor>
  <xdr:twoCellAnchor>
    <xdr:from>
      <xdr:col>1</xdr:col>
      <xdr:colOff>4524375</xdr:colOff>
      <xdr:row>376</xdr:row>
      <xdr:rowOff>47625</xdr:rowOff>
    </xdr:from>
    <xdr:to>
      <xdr:col>1</xdr:col>
      <xdr:colOff>7134225</xdr:colOff>
      <xdr:row>376</xdr:row>
      <xdr:rowOff>485775</xdr:rowOff>
    </xdr:to>
    <xdr:pic>
      <xdr:nvPicPr>
        <xdr:cNvPr id="91" name="NDMHelpFormula_045" descr="a_{cr} = max(a_{cr,1}; a_{cr,2}; ...)">
          <a:extLst>
            <a:ext uri="{FF2B5EF4-FFF2-40B4-BE49-F238E27FC236}">
              <a16:creationId xmlns:a16="http://schemas.microsoft.com/office/drawing/2014/main" id="{E36C7BDA-DF2D-454B-BA71-8F6BF801F69A}"/>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6838950" y="91912440"/>
          <a:ext cx="2609850" cy="438150"/>
        </a:xfrm>
        <a:prstGeom prst="rect">
          <a:avLst/>
        </a:prstGeom>
      </xdr:spPr>
    </xdr:pic>
    <xdr:clientData/>
  </xdr:twoCellAnchor>
  <xdr:twoCellAnchor>
    <xdr:from>
      <xdr:col>1</xdr:col>
      <xdr:colOff>1638300</xdr:colOff>
      <xdr:row>383</xdr:row>
      <xdr:rowOff>50800</xdr:rowOff>
    </xdr:from>
    <xdr:to>
      <xdr:col>3</xdr:col>
      <xdr:colOff>857250</xdr:colOff>
      <xdr:row>383</xdr:row>
      <xdr:rowOff>2641600</xdr:rowOff>
    </xdr:to>
    <xdr:pic>
      <xdr:nvPicPr>
        <xdr:cNvPr id="93" name="NDMHelpFormula_046" descr="Без точного наружного контура границы приближенные; при центральном растяжении используется вся площадь бетона.">
          <a:extLst>
            <a:ext uri="{FF2B5EF4-FFF2-40B4-BE49-F238E27FC236}">
              <a16:creationId xmlns:a16="http://schemas.microsoft.com/office/drawing/2014/main" id="{8E732A58-5ACD-4FC4-96A3-1FC182B6CBC9}"/>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3952875" y="93468190"/>
          <a:ext cx="8382000" cy="2590800"/>
        </a:xfrm>
        <a:prstGeom prst="rect">
          <a:avLst/>
        </a:prstGeom>
      </xdr:spPr>
    </xdr:pic>
    <xdr:clientData/>
  </xdr:twoCellAnchor>
  <xdr:twoCellAnchor>
    <xdr:from>
      <xdr:col>1</xdr:col>
      <xdr:colOff>2568575</xdr:colOff>
      <xdr:row>409</xdr:row>
      <xdr:rowOff>47625</xdr:rowOff>
    </xdr:from>
    <xdr:to>
      <xdr:col>2</xdr:col>
      <xdr:colOff>1174750</xdr:colOff>
      <xdr:row>409</xdr:row>
      <xdr:rowOff>485775</xdr:rowOff>
    </xdr:to>
    <xdr:pic>
      <xdr:nvPicPr>
        <xdr:cNvPr id="95" name="NDMHelpFormula_047" descr="M_1 = M_x,red·cos α + M_y,red·sin α;    M_2 = -M_x,red·sin α + M_y,red·cos α">
          <a:extLst>
            <a:ext uri="{FF2B5EF4-FFF2-40B4-BE49-F238E27FC236}">
              <a16:creationId xmlns:a16="http://schemas.microsoft.com/office/drawing/2014/main" id="{7309E53A-C29F-4548-ABDE-FD50B84AF523}"/>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883150" y="100632260"/>
          <a:ext cx="6521450" cy="438150"/>
        </a:xfrm>
        <a:prstGeom prst="rect">
          <a:avLst/>
        </a:prstGeom>
      </xdr:spPr>
    </xdr:pic>
    <xdr:clientData/>
  </xdr:twoCellAnchor>
  <xdr:twoCellAnchor>
    <xdr:from>
      <xdr:col>1</xdr:col>
      <xdr:colOff>5168900</xdr:colOff>
      <xdr:row>412</xdr:row>
      <xdr:rowOff>50800</xdr:rowOff>
    </xdr:from>
    <xdr:to>
      <xdr:col>1</xdr:col>
      <xdr:colOff>6489700</xdr:colOff>
      <xdr:row>412</xdr:row>
      <xdr:rowOff>787400</xdr:rowOff>
    </xdr:to>
    <xdr:pic>
      <xdr:nvPicPr>
        <xdr:cNvPr id="97" name="NDMHelpFormula_048" descr="n_s = (E_s) / (E_b)">
          <a:extLst>
            <a:ext uri="{FF2B5EF4-FFF2-40B4-BE49-F238E27FC236}">
              <a16:creationId xmlns:a16="http://schemas.microsoft.com/office/drawing/2014/main" id="{75B05414-5157-4B66-BEEC-7F3108B59540}"/>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7483475" y="101492685"/>
          <a:ext cx="1320800" cy="736600"/>
        </a:xfrm>
        <a:prstGeom prst="rect">
          <a:avLst/>
        </a:prstGeom>
      </xdr:spPr>
    </xdr:pic>
    <xdr:clientData/>
  </xdr:twoCellAnchor>
  <xdr:twoCellAnchor>
    <xdr:from>
      <xdr:col>1</xdr:col>
      <xdr:colOff>4562475</xdr:colOff>
      <xdr:row>414</xdr:row>
      <xdr:rowOff>47625</xdr:rowOff>
    </xdr:from>
    <xdr:to>
      <xdr:col>1</xdr:col>
      <xdr:colOff>7096125</xdr:colOff>
      <xdr:row>414</xdr:row>
      <xdr:rowOff>485775</xdr:rowOff>
    </xdr:to>
    <xdr:pic>
      <xdr:nvPicPr>
        <xdr:cNvPr id="99" name="NDMHelpFormula_049" descr="A_red = A_b + (n_s - 1)·A_s">
          <a:extLst>
            <a:ext uri="{FF2B5EF4-FFF2-40B4-BE49-F238E27FC236}">
              <a16:creationId xmlns:a16="http://schemas.microsoft.com/office/drawing/2014/main" id="{D60B5B62-F01C-46AE-A659-C30018E75CCC}"/>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877050" y="102489635"/>
          <a:ext cx="2533650" cy="438150"/>
        </a:xfrm>
        <a:prstGeom prst="rect">
          <a:avLst/>
        </a:prstGeom>
      </xdr:spPr>
    </xdr:pic>
    <xdr:clientData/>
  </xdr:twoCellAnchor>
  <xdr:twoCellAnchor>
    <xdr:from>
      <xdr:col>1</xdr:col>
      <xdr:colOff>5026025</xdr:colOff>
      <xdr:row>416</xdr:row>
      <xdr:rowOff>50800</xdr:rowOff>
    </xdr:from>
    <xdr:to>
      <xdr:col>1</xdr:col>
      <xdr:colOff>6632575</xdr:colOff>
      <xdr:row>416</xdr:row>
      <xdr:rowOff>787400</xdr:rowOff>
    </xdr:to>
    <xdr:pic>
      <xdr:nvPicPr>
        <xdr:cNvPr id="101" name="NDMHelpFormula_050" descr="i = √(I_red/A_red)">
          <a:extLst>
            <a:ext uri="{FF2B5EF4-FFF2-40B4-BE49-F238E27FC236}">
              <a16:creationId xmlns:a16="http://schemas.microsoft.com/office/drawing/2014/main" id="{C8205B88-50C6-47B9-8066-1621DA5CC685}"/>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40600" y="103188135"/>
          <a:ext cx="1606550" cy="736600"/>
        </a:xfrm>
        <a:prstGeom prst="rect">
          <a:avLst/>
        </a:prstGeom>
      </xdr:spPr>
    </xdr:pic>
    <xdr:clientData/>
  </xdr:twoCellAnchor>
  <xdr:twoCellAnchor>
    <xdr:from>
      <xdr:col>1</xdr:col>
      <xdr:colOff>5089525</xdr:colOff>
      <xdr:row>418</xdr:row>
      <xdr:rowOff>50800</xdr:rowOff>
    </xdr:from>
    <xdr:to>
      <xdr:col>1</xdr:col>
      <xdr:colOff>6569075</xdr:colOff>
      <xdr:row>418</xdr:row>
      <xdr:rowOff>787400</xdr:rowOff>
    </xdr:to>
    <xdr:pic>
      <xdr:nvPicPr>
        <xdr:cNvPr id="103" name="NDMHelpFormula_051" descr="r = (I_red) / (A_red·c)">
          <a:extLst>
            <a:ext uri="{FF2B5EF4-FFF2-40B4-BE49-F238E27FC236}">
              <a16:creationId xmlns:a16="http://schemas.microsoft.com/office/drawing/2014/main" id="{EEBB97CA-BE11-4535-82F0-A47EA1B81093}"/>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7404100" y="104188260"/>
          <a:ext cx="1479550" cy="736600"/>
        </a:xfrm>
        <a:prstGeom prst="rect">
          <a:avLst/>
        </a:prstGeom>
      </xdr:spPr>
    </xdr:pic>
    <xdr:clientData/>
  </xdr:twoCellAnchor>
  <xdr:twoCellAnchor>
    <xdr:from>
      <xdr:col>1</xdr:col>
      <xdr:colOff>4514850</xdr:colOff>
      <xdr:row>422</xdr:row>
      <xdr:rowOff>47625</xdr:rowOff>
    </xdr:from>
    <xdr:to>
      <xdr:col>1</xdr:col>
      <xdr:colOff>7143750</xdr:colOff>
      <xdr:row>422</xdr:row>
      <xdr:rowOff>485775</xdr:rowOff>
    </xdr:to>
    <xdr:pic>
      <xdr:nvPicPr>
        <xdr:cNvPr id="105" name="NDMHelpFormula_052" descr="l_0,1 = μ_1·L;    l_0,2 = μ_2·L">
          <a:extLst>
            <a:ext uri="{FF2B5EF4-FFF2-40B4-BE49-F238E27FC236}">
              <a16:creationId xmlns:a16="http://schemas.microsoft.com/office/drawing/2014/main" id="{8368EB40-9DE3-4441-9F70-AC874606EB4A}"/>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105556685"/>
          <a:ext cx="2628900" cy="438150"/>
        </a:xfrm>
        <a:prstGeom prst="rect">
          <a:avLst/>
        </a:prstGeom>
      </xdr:spPr>
    </xdr:pic>
    <xdr:clientData/>
  </xdr:twoCellAnchor>
  <xdr:twoCellAnchor>
    <xdr:from>
      <xdr:col>1</xdr:col>
      <xdr:colOff>3838575</xdr:colOff>
      <xdr:row>426</xdr:row>
      <xdr:rowOff>50800</xdr:rowOff>
    </xdr:from>
    <xdr:to>
      <xdr:col>1</xdr:col>
      <xdr:colOff>7820025</xdr:colOff>
      <xdr:row>426</xdr:row>
      <xdr:rowOff>787400</xdr:rowOff>
    </xdr:to>
    <xdr:pic>
      <xdr:nvPicPr>
        <xdr:cNvPr id="107" name="NDMHelpFormula_053" descr="e_a = max(L/600; h/30; 10 мм)">
          <a:extLst>
            <a:ext uri="{FF2B5EF4-FFF2-40B4-BE49-F238E27FC236}">
              <a16:creationId xmlns:a16="http://schemas.microsoft.com/office/drawing/2014/main" id="{699819B1-DEDE-4B80-BEBE-064554977119}"/>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6153150" y="106579035"/>
          <a:ext cx="3981450" cy="736600"/>
        </a:xfrm>
        <a:prstGeom prst="rect">
          <a:avLst/>
        </a:prstGeom>
      </xdr:spPr>
    </xdr:pic>
    <xdr:clientData/>
  </xdr:twoCellAnchor>
  <xdr:twoCellAnchor>
    <xdr:from>
      <xdr:col>1</xdr:col>
      <xdr:colOff>4670425</xdr:colOff>
      <xdr:row>428</xdr:row>
      <xdr:rowOff>50800</xdr:rowOff>
    </xdr:from>
    <xdr:to>
      <xdr:col>1</xdr:col>
      <xdr:colOff>6988175</xdr:colOff>
      <xdr:row>428</xdr:row>
      <xdr:rowOff>787400</xdr:rowOff>
    </xdr:to>
    <xdr:pic>
      <xdr:nvPicPr>
        <xdr:cNvPr id="109" name="NDMHelpFormula_054" descr="e_{c,sl} = (L) / (400)       СП 35, п. 7.52">
          <a:extLst>
            <a:ext uri="{FF2B5EF4-FFF2-40B4-BE49-F238E27FC236}">
              <a16:creationId xmlns:a16="http://schemas.microsoft.com/office/drawing/2014/main" id="{7AD424D4-89FC-49F3-B55D-DAD5B94AA86D}"/>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6985000" y="107579160"/>
          <a:ext cx="2317750" cy="736600"/>
        </a:xfrm>
        <a:prstGeom prst="rect">
          <a:avLst/>
        </a:prstGeom>
      </xdr:spPr>
    </xdr:pic>
    <xdr:clientData/>
  </xdr:twoCellAnchor>
  <xdr:twoCellAnchor>
    <xdr:from>
      <xdr:col>1</xdr:col>
      <xdr:colOff>5111750</xdr:colOff>
      <xdr:row>435</xdr:row>
      <xdr:rowOff>50800</xdr:rowOff>
    </xdr:from>
    <xdr:to>
      <xdr:col>1</xdr:col>
      <xdr:colOff>6546850</xdr:colOff>
      <xdr:row>435</xdr:row>
      <xdr:rowOff>787400</xdr:rowOff>
    </xdr:to>
    <xdr:pic>
      <xdr:nvPicPr>
        <xdr:cNvPr id="111" name="NDMHelpFormula_055" descr="e_stat = (M) / (N)">
          <a:extLst>
            <a:ext uri="{FF2B5EF4-FFF2-40B4-BE49-F238E27FC236}">
              <a16:creationId xmlns:a16="http://schemas.microsoft.com/office/drawing/2014/main" id="{81017A83-28D6-4725-A4EB-15351C45C710}"/>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426325" y="109436535"/>
          <a:ext cx="1435100" cy="736600"/>
        </a:xfrm>
        <a:prstGeom prst="rect">
          <a:avLst/>
        </a:prstGeom>
      </xdr:spPr>
    </xdr:pic>
    <xdr:clientData/>
  </xdr:twoCellAnchor>
  <xdr:twoCellAnchor>
    <xdr:from>
      <xdr:col>1</xdr:col>
      <xdr:colOff>2266950</xdr:colOff>
      <xdr:row>439</xdr:row>
      <xdr:rowOff>47625</xdr:rowOff>
    </xdr:from>
    <xdr:to>
      <xdr:col>3</xdr:col>
      <xdr:colOff>228600</xdr:colOff>
      <xdr:row>439</xdr:row>
      <xdr:rowOff>485775</xdr:rowOff>
    </xdr:to>
    <xdr:pic>
      <xdr:nvPicPr>
        <xdr:cNvPr id="113" name="NDMHelpFormula_056" descr="Determinate: e_0 = e_stat + e_a;    Indeterminate: e_0 = sign·max(|e_stat|; |e_a|)">
          <a:extLst>
            <a:ext uri="{FF2B5EF4-FFF2-40B4-BE49-F238E27FC236}">
              <a16:creationId xmlns:a16="http://schemas.microsoft.com/office/drawing/2014/main" id="{FAD615DB-9BC2-41EA-89B1-7416BE278CAF}"/>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4581525" y="110757335"/>
          <a:ext cx="7124700" cy="438150"/>
        </a:xfrm>
        <a:prstGeom prst="rect">
          <a:avLst/>
        </a:prstGeom>
      </xdr:spPr>
    </xdr:pic>
    <xdr:clientData/>
  </xdr:twoCellAnchor>
  <xdr:twoCellAnchor>
    <xdr:from>
      <xdr:col>1</xdr:col>
      <xdr:colOff>4121150</xdr:colOff>
      <xdr:row>442</xdr:row>
      <xdr:rowOff>50800</xdr:rowOff>
    </xdr:from>
    <xdr:to>
      <xdr:col>1</xdr:col>
      <xdr:colOff>7537450</xdr:colOff>
      <xdr:row>442</xdr:row>
      <xdr:rowOff>787400</xdr:rowOff>
    </xdr:to>
    <xdr:pic>
      <xdr:nvPicPr>
        <xdr:cNvPr id="115" name="NDMHelpFormula_057" descr="φ_l = 1 + (M_{l1}) / (M_1) ; φ_l ≤ 2      СП 63, п. 8.1.15">
          <a:extLst>
            <a:ext uri="{FF2B5EF4-FFF2-40B4-BE49-F238E27FC236}">
              <a16:creationId xmlns:a16="http://schemas.microsoft.com/office/drawing/2014/main" id="{58E69224-56D1-4CF8-9E64-57420BD184D8}"/>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435725" y="111665385"/>
          <a:ext cx="3416300" cy="736600"/>
        </a:xfrm>
        <a:prstGeom prst="rect">
          <a:avLst/>
        </a:prstGeom>
      </xdr:spPr>
    </xdr:pic>
    <xdr:clientData/>
  </xdr:twoCellAnchor>
  <xdr:twoCellAnchor>
    <xdr:from>
      <xdr:col>1</xdr:col>
      <xdr:colOff>5083175</xdr:colOff>
      <xdr:row>445</xdr:row>
      <xdr:rowOff>50800</xdr:rowOff>
    </xdr:from>
    <xdr:to>
      <xdr:col>1</xdr:col>
      <xdr:colOff>6575425</xdr:colOff>
      <xdr:row>445</xdr:row>
      <xdr:rowOff>787400</xdr:rowOff>
    </xdr:to>
    <xdr:pic>
      <xdr:nvPicPr>
        <xdr:cNvPr id="117" name="NDMHelpFormula_058" descr="δ_e = (|e_0|) / (h)">
          <a:extLst>
            <a:ext uri="{FF2B5EF4-FFF2-40B4-BE49-F238E27FC236}">
              <a16:creationId xmlns:a16="http://schemas.microsoft.com/office/drawing/2014/main" id="{D3F421EB-1557-46A2-9467-2E6AFEF0DBA9}"/>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7397750" y="112827435"/>
          <a:ext cx="1492250" cy="736600"/>
        </a:xfrm>
        <a:prstGeom prst="rect">
          <a:avLst/>
        </a:prstGeom>
      </xdr:spPr>
    </xdr:pic>
    <xdr:clientData/>
  </xdr:twoCellAnchor>
  <xdr:twoCellAnchor>
    <xdr:from>
      <xdr:col>1</xdr:col>
      <xdr:colOff>4679950</xdr:colOff>
      <xdr:row>447</xdr:row>
      <xdr:rowOff>50800</xdr:rowOff>
    </xdr:from>
    <xdr:to>
      <xdr:col>1</xdr:col>
      <xdr:colOff>6978650</xdr:colOff>
      <xdr:row>447</xdr:row>
      <xdr:rowOff>787400</xdr:rowOff>
    </xdr:to>
    <xdr:pic>
      <xdr:nvPicPr>
        <xdr:cNvPr id="119" name="NDMHelpFormula_059" descr="k_b = (0.15) / (φ_l·(0.3 + δ_e))">
          <a:extLst>
            <a:ext uri="{FF2B5EF4-FFF2-40B4-BE49-F238E27FC236}">
              <a16:creationId xmlns:a16="http://schemas.microsoft.com/office/drawing/2014/main" id="{5F528BDA-1F61-4524-89EF-364F8B3E5612}"/>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6994525" y="113827560"/>
          <a:ext cx="2298700" cy="736600"/>
        </a:xfrm>
        <a:prstGeom prst="rect">
          <a:avLst/>
        </a:prstGeom>
      </xdr:spPr>
    </xdr:pic>
    <xdr:clientData/>
  </xdr:twoCellAnchor>
  <xdr:twoCellAnchor>
    <xdr:from>
      <xdr:col>1</xdr:col>
      <xdr:colOff>4083050</xdr:colOff>
      <xdr:row>449</xdr:row>
      <xdr:rowOff>47625</xdr:rowOff>
    </xdr:from>
    <xdr:to>
      <xdr:col>1</xdr:col>
      <xdr:colOff>7575550</xdr:colOff>
      <xdr:row>449</xdr:row>
      <xdr:rowOff>485775</xdr:rowOff>
    </xdr:to>
    <xdr:pic>
      <xdr:nvPicPr>
        <xdr:cNvPr id="121" name="NDMHelpFormula_060" descr="D = k_b·E_b·I_b + k_s·E_s·I_s      СП 63, п. 8.1.15">
          <a:extLst>
            <a:ext uri="{FF2B5EF4-FFF2-40B4-BE49-F238E27FC236}">
              <a16:creationId xmlns:a16="http://schemas.microsoft.com/office/drawing/2014/main" id="{B92FB2DC-1415-41B3-BB80-F2FB9E596E1B}"/>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6397625" y="114824510"/>
          <a:ext cx="3492500" cy="438150"/>
        </a:xfrm>
        <a:prstGeom prst="rect">
          <a:avLst/>
        </a:prstGeom>
      </xdr:spPr>
    </xdr:pic>
    <xdr:clientData/>
  </xdr:twoCellAnchor>
  <xdr:twoCellAnchor>
    <xdr:from>
      <xdr:col>1</xdr:col>
      <xdr:colOff>5000625</xdr:colOff>
      <xdr:row>451</xdr:row>
      <xdr:rowOff>50800</xdr:rowOff>
    </xdr:from>
    <xdr:to>
      <xdr:col>1</xdr:col>
      <xdr:colOff>6657975</xdr:colOff>
      <xdr:row>451</xdr:row>
      <xdr:rowOff>787400</xdr:rowOff>
    </xdr:to>
    <xdr:pic>
      <xdr:nvPicPr>
        <xdr:cNvPr id="123" name="NDMHelpFormula_061" descr="N_cr = (π^2·D) / (l_0^2)">
          <a:extLst>
            <a:ext uri="{FF2B5EF4-FFF2-40B4-BE49-F238E27FC236}">
              <a16:creationId xmlns:a16="http://schemas.microsoft.com/office/drawing/2014/main" id="{19FA3A5D-51CC-4376-BB1B-4193AD6CB4B5}"/>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315200" y="115523010"/>
          <a:ext cx="1657350" cy="736600"/>
        </a:xfrm>
        <a:prstGeom prst="rect">
          <a:avLst/>
        </a:prstGeom>
      </xdr:spPr>
    </xdr:pic>
    <xdr:clientData/>
  </xdr:twoCellAnchor>
  <xdr:twoCellAnchor>
    <xdr:from>
      <xdr:col>1</xdr:col>
      <xdr:colOff>5041900</xdr:colOff>
      <xdr:row>453</xdr:row>
      <xdr:rowOff>50800</xdr:rowOff>
    </xdr:from>
    <xdr:to>
      <xdr:col>1</xdr:col>
      <xdr:colOff>6616700</xdr:colOff>
      <xdr:row>453</xdr:row>
      <xdr:rowOff>787400</xdr:rowOff>
    </xdr:to>
    <xdr:pic>
      <xdr:nvPicPr>
        <xdr:cNvPr id="125" name="NDMHelpFormula_062" descr="η = (N_cr) / (N_cr - N)">
          <a:extLst>
            <a:ext uri="{FF2B5EF4-FFF2-40B4-BE49-F238E27FC236}">
              <a16:creationId xmlns:a16="http://schemas.microsoft.com/office/drawing/2014/main" id="{D9382A08-4652-43D8-976D-ECADAE7E5534}"/>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7356475" y="116523135"/>
          <a:ext cx="1574800" cy="736600"/>
        </a:xfrm>
        <a:prstGeom prst="rect">
          <a:avLst/>
        </a:prstGeom>
      </xdr:spPr>
    </xdr:pic>
    <xdr:clientData/>
  </xdr:twoCellAnchor>
  <xdr:twoCellAnchor>
    <xdr:from>
      <xdr:col>1</xdr:col>
      <xdr:colOff>4918075</xdr:colOff>
      <xdr:row>456</xdr:row>
      <xdr:rowOff>47625</xdr:rowOff>
    </xdr:from>
    <xdr:to>
      <xdr:col>1</xdr:col>
      <xdr:colOff>6740525</xdr:colOff>
      <xdr:row>456</xdr:row>
      <xdr:rowOff>485775</xdr:rowOff>
    </xdr:to>
    <xdr:pic>
      <xdr:nvPicPr>
        <xdr:cNvPr id="127" name="NDMHelpFormula_063" descr="M_design = η·N·e_0">
          <a:extLst>
            <a:ext uri="{FF2B5EF4-FFF2-40B4-BE49-F238E27FC236}">
              <a16:creationId xmlns:a16="http://schemas.microsoft.com/office/drawing/2014/main" id="{E64625F2-B4A2-428A-A9B8-2AE86A24E2DF}"/>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7232650" y="117682010"/>
          <a:ext cx="1822450" cy="438150"/>
        </a:xfrm>
        <a:prstGeom prst="rect">
          <a:avLst/>
        </a:prstGeom>
      </xdr:spPr>
    </xdr:pic>
    <xdr:clientData/>
  </xdr:twoCellAnchor>
  <xdr:twoCellAnchor>
    <xdr:from>
      <xdr:col>1</xdr:col>
      <xdr:colOff>3794125</xdr:colOff>
      <xdr:row>460</xdr:row>
      <xdr:rowOff>50800</xdr:rowOff>
    </xdr:from>
    <xdr:to>
      <xdr:col>1</xdr:col>
      <xdr:colOff>7864475</xdr:colOff>
      <xdr:row>460</xdr:row>
      <xdr:rowOff>787400</xdr:rowOff>
    </xdr:to>
    <xdr:pic>
      <xdr:nvPicPr>
        <xdr:cNvPr id="129" name="NDMHelpFormula_064" descr="φ_l = 1 + (M_l) / (M) ; 1 ≤ φ_l ≤ 2      СП 35, п. 7.54, ф. (7.11)">
          <a:extLst>
            <a:ext uri="{FF2B5EF4-FFF2-40B4-BE49-F238E27FC236}">
              <a16:creationId xmlns:a16="http://schemas.microsoft.com/office/drawing/2014/main" id="{BA35E013-773D-4301-9F05-620CA43ACFED}"/>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108700" y="118751985"/>
          <a:ext cx="4070350" cy="736600"/>
        </a:xfrm>
        <a:prstGeom prst="rect">
          <a:avLst/>
        </a:prstGeom>
      </xdr:spPr>
    </xdr:pic>
    <xdr:clientData/>
  </xdr:twoCellAnchor>
  <xdr:twoCellAnchor>
    <xdr:from>
      <xdr:col>1</xdr:col>
      <xdr:colOff>3743325</xdr:colOff>
      <xdr:row>463</xdr:row>
      <xdr:rowOff>50800</xdr:rowOff>
    </xdr:from>
    <xdr:to>
      <xdr:col>2</xdr:col>
      <xdr:colOff>0</xdr:colOff>
      <xdr:row>463</xdr:row>
      <xdr:rowOff>787400</xdr:rowOff>
    </xdr:to>
    <xdr:pic>
      <xdr:nvPicPr>
        <xdr:cNvPr id="131" name="NDMHelpFormula_065" descr="δ = max(|e_c|/h; 0.5 - 0.01·l_0/h - 0.01·R_b)">
          <a:extLst>
            <a:ext uri="{FF2B5EF4-FFF2-40B4-BE49-F238E27FC236}">
              <a16:creationId xmlns:a16="http://schemas.microsoft.com/office/drawing/2014/main" id="{4FFE9ACF-726C-4177-8982-96E21B2771A7}"/>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6057900" y="119914035"/>
          <a:ext cx="4171950" cy="736600"/>
        </a:xfrm>
        <a:prstGeom prst="rect">
          <a:avLst/>
        </a:prstGeom>
      </xdr:spPr>
    </xdr:pic>
    <xdr:clientData/>
  </xdr:twoCellAnchor>
  <xdr:twoCellAnchor>
    <xdr:from>
      <xdr:col>1</xdr:col>
      <xdr:colOff>5149850</xdr:colOff>
      <xdr:row>465</xdr:row>
      <xdr:rowOff>50800</xdr:rowOff>
    </xdr:from>
    <xdr:to>
      <xdr:col>1</xdr:col>
      <xdr:colOff>6508750</xdr:colOff>
      <xdr:row>465</xdr:row>
      <xdr:rowOff>787400</xdr:rowOff>
    </xdr:to>
    <xdr:pic>
      <xdr:nvPicPr>
        <xdr:cNvPr id="133" name="NDMHelpFormula_066" descr="δ_p = (δ) / (φ_p)">
          <a:extLst>
            <a:ext uri="{FF2B5EF4-FFF2-40B4-BE49-F238E27FC236}">
              <a16:creationId xmlns:a16="http://schemas.microsoft.com/office/drawing/2014/main" id="{210C1F0A-8926-4277-8137-0EB9EC2EE584}"/>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464425" y="120914160"/>
          <a:ext cx="1358900" cy="736600"/>
        </a:xfrm>
        <a:prstGeom prst="rect">
          <a:avLst/>
        </a:prstGeom>
      </xdr:spPr>
    </xdr:pic>
    <xdr:clientData/>
  </xdr:twoCellAnchor>
  <xdr:twoCellAnchor>
    <xdr:from>
      <xdr:col>1</xdr:col>
      <xdr:colOff>4657725</xdr:colOff>
      <xdr:row>467</xdr:row>
      <xdr:rowOff>50800</xdr:rowOff>
    </xdr:from>
    <xdr:to>
      <xdr:col>1</xdr:col>
      <xdr:colOff>7000875</xdr:colOff>
      <xdr:row>467</xdr:row>
      <xdr:rowOff>787400</xdr:rowOff>
    </xdr:to>
    <xdr:pic>
      <xdr:nvPicPr>
        <xdr:cNvPr id="135" name="NDMHelpFormula_067" descr="k_1 = (0.11) / (0.1 + δ_p) + 0.1">
          <a:extLst>
            <a:ext uri="{FF2B5EF4-FFF2-40B4-BE49-F238E27FC236}">
              <a16:creationId xmlns:a16="http://schemas.microsoft.com/office/drawing/2014/main" id="{341C736F-80B7-4FDA-ADB8-110AE3C631CC}"/>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972300" y="121914285"/>
          <a:ext cx="2343150" cy="736600"/>
        </a:xfrm>
        <a:prstGeom prst="rect">
          <a:avLst/>
        </a:prstGeom>
      </xdr:spPr>
    </xdr:pic>
    <xdr:clientData/>
  </xdr:twoCellAnchor>
  <xdr:twoCellAnchor>
    <xdr:from>
      <xdr:col>1</xdr:col>
      <xdr:colOff>3594100</xdr:colOff>
      <xdr:row>469</xdr:row>
      <xdr:rowOff>50800</xdr:rowOff>
    </xdr:from>
    <xdr:to>
      <xdr:col>2</xdr:col>
      <xdr:colOff>149225</xdr:colOff>
      <xdr:row>469</xdr:row>
      <xdr:rowOff>787400</xdr:rowOff>
    </xdr:to>
    <xdr:pic>
      <xdr:nvPicPr>
        <xdr:cNvPr id="137" name="NDMHelpFormula_068" descr="D = 6.4·E_b·[I_b/φ_l·k_1 + (E_s/E_b)·I_s]">
          <a:extLst>
            <a:ext uri="{FF2B5EF4-FFF2-40B4-BE49-F238E27FC236}">
              <a16:creationId xmlns:a16="http://schemas.microsoft.com/office/drawing/2014/main" id="{2EDC80EA-E198-4003-9044-8DD709746713}"/>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5908675" y="122914410"/>
          <a:ext cx="4470400" cy="736600"/>
        </a:xfrm>
        <a:prstGeom prst="rect">
          <a:avLst/>
        </a:prstGeom>
      </xdr:spPr>
    </xdr:pic>
    <xdr:clientData/>
  </xdr:twoCellAnchor>
  <xdr:twoCellAnchor>
    <xdr:from>
      <xdr:col>1</xdr:col>
      <xdr:colOff>4498975</xdr:colOff>
      <xdr:row>471</xdr:row>
      <xdr:rowOff>50800</xdr:rowOff>
    </xdr:from>
    <xdr:to>
      <xdr:col>1</xdr:col>
      <xdr:colOff>7159625</xdr:colOff>
      <xdr:row>471</xdr:row>
      <xdr:rowOff>787400</xdr:rowOff>
    </xdr:to>
    <xdr:pic>
      <xdr:nvPicPr>
        <xdr:cNvPr id="139" name="NDMHelpFormula_069" descr="N_cr = (D) / (l_0^2)       СП 35, п. 7.54, ф. (7.10)">
          <a:extLst>
            <a:ext uri="{FF2B5EF4-FFF2-40B4-BE49-F238E27FC236}">
              <a16:creationId xmlns:a16="http://schemas.microsoft.com/office/drawing/2014/main" id="{961E8DEF-B659-4B3A-8D74-2DE66865B1F0}"/>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6813550" y="123914535"/>
          <a:ext cx="2660650" cy="736600"/>
        </a:xfrm>
        <a:prstGeom prst="rect">
          <a:avLst/>
        </a:prstGeom>
      </xdr:spPr>
    </xdr:pic>
    <xdr:clientData/>
  </xdr:twoCellAnchor>
  <xdr:twoCellAnchor>
    <xdr:from>
      <xdr:col>1</xdr:col>
      <xdr:colOff>5187950</xdr:colOff>
      <xdr:row>476</xdr:row>
      <xdr:rowOff>50800</xdr:rowOff>
    </xdr:from>
    <xdr:to>
      <xdr:col>1</xdr:col>
      <xdr:colOff>6470650</xdr:colOff>
      <xdr:row>476</xdr:row>
      <xdr:rowOff>787400</xdr:rowOff>
    </xdr:to>
    <xdr:pic>
      <xdr:nvPicPr>
        <xdr:cNvPr id="141" name="NDMHelpFormula_070" descr="q_l = (N_l) / (N)">
          <a:extLst>
            <a:ext uri="{FF2B5EF4-FFF2-40B4-BE49-F238E27FC236}">
              <a16:creationId xmlns:a16="http://schemas.microsoft.com/office/drawing/2014/main" id="{E1FE5F89-2E2A-4B92-97C1-77418303447C}"/>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502525" y="125448060"/>
          <a:ext cx="1282700" cy="736600"/>
        </a:xfrm>
        <a:prstGeom prst="rect">
          <a:avLst/>
        </a:prstGeom>
      </xdr:spPr>
    </xdr:pic>
    <xdr:clientData/>
  </xdr:twoCellAnchor>
  <xdr:twoCellAnchor>
    <xdr:from>
      <xdr:col>1</xdr:col>
      <xdr:colOff>5073650</xdr:colOff>
      <xdr:row>478</xdr:row>
      <xdr:rowOff>50800</xdr:rowOff>
    </xdr:from>
    <xdr:to>
      <xdr:col>1</xdr:col>
      <xdr:colOff>6584950</xdr:colOff>
      <xdr:row>478</xdr:row>
      <xdr:rowOff>787400</xdr:rowOff>
    </xdr:to>
    <xdr:pic>
      <xdr:nvPicPr>
        <xdr:cNvPr id="143" name="NDMHelpFormula_071" descr="φ_{ml} = (φ_m) / (φ_l)">
          <a:extLst>
            <a:ext uri="{FF2B5EF4-FFF2-40B4-BE49-F238E27FC236}">
              <a16:creationId xmlns:a16="http://schemas.microsoft.com/office/drawing/2014/main" id="{149C6FF8-632C-436F-B7D2-3A7A5E711B7C}"/>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388225" y="126448185"/>
          <a:ext cx="1511300" cy="736600"/>
        </a:xfrm>
        <a:prstGeom prst="rect">
          <a:avLst/>
        </a:prstGeom>
      </xdr:spPr>
    </xdr:pic>
    <xdr:clientData/>
  </xdr:twoCellAnchor>
  <xdr:twoCellAnchor>
    <xdr:from>
      <xdr:col>1</xdr:col>
      <xdr:colOff>3987800</xdr:colOff>
      <xdr:row>480</xdr:row>
      <xdr:rowOff>50800</xdr:rowOff>
    </xdr:from>
    <xdr:to>
      <xdr:col>1</xdr:col>
      <xdr:colOff>7670800</xdr:colOff>
      <xdr:row>480</xdr:row>
      <xdr:rowOff>787400</xdr:rowOff>
    </xdr:to>
    <xdr:pic>
      <xdr:nvPicPr>
        <xdr:cNvPr id="145" name="NDMHelpFormula_072" descr="φ = (φ_m) / (q_l·φ_{ml} + (1 - q_l))       СП 35, п. 7.55, ф. (7.15)">
          <a:extLst>
            <a:ext uri="{FF2B5EF4-FFF2-40B4-BE49-F238E27FC236}">
              <a16:creationId xmlns:a16="http://schemas.microsoft.com/office/drawing/2014/main" id="{93907B84-4886-469F-A7E0-0F29B9008C74}"/>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302375" y="127448310"/>
          <a:ext cx="3683000" cy="736600"/>
        </a:xfrm>
        <a:prstGeom prst="rect">
          <a:avLst/>
        </a:prstGeom>
      </xdr:spPr>
    </xdr:pic>
    <xdr:clientData/>
  </xdr:twoCellAnchor>
  <xdr:twoCellAnchor>
    <xdr:from>
      <xdr:col>1</xdr:col>
      <xdr:colOff>4095750</xdr:colOff>
      <xdr:row>482</xdr:row>
      <xdr:rowOff>47625</xdr:rowOff>
    </xdr:from>
    <xdr:to>
      <xdr:col>1</xdr:col>
      <xdr:colOff>7562850</xdr:colOff>
      <xdr:row>482</xdr:row>
      <xdr:rowOff>485775</xdr:rowOff>
    </xdr:to>
    <xdr:pic>
      <xdr:nvPicPr>
        <xdr:cNvPr id="147" name="NDMHelpFormula_073" descr="N_ult,stab = φ·(R_b·A_b,stab + R_sc·A_s)">
          <a:extLst>
            <a:ext uri="{FF2B5EF4-FFF2-40B4-BE49-F238E27FC236}">
              <a16:creationId xmlns:a16="http://schemas.microsoft.com/office/drawing/2014/main" id="{66A9C5E0-B2F1-4625-ADE0-98CE80E68090}"/>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10325" y="128445260"/>
          <a:ext cx="3467100" cy="438150"/>
        </a:xfrm>
        <a:prstGeom prst="rect">
          <a:avLst/>
        </a:prstGeom>
      </xdr:spPr>
    </xdr:pic>
    <xdr:clientData/>
  </xdr:twoCellAnchor>
  <xdr:twoCellAnchor>
    <xdr:from>
      <xdr:col>1</xdr:col>
      <xdr:colOff>4854575</xdr:colOff>
      <xdr:row>486</xdr:row>
      <xdr:rowOff>50800</xdr:rowOff>
    </xdr:from>
    <xdr:to>
      <xdr:col>1</xdr:col>
      <xdr:colOff>6804025</xdr:colOff>
      <xdr:row>486</xdr:row>
      <xdr:rowOff>787400</xdr:rowOff>
    </xdr:to>
    <xdr:pic>
      <xdr:nvPicPr>
        <xdr:cNvPr id="149" name="NDMHelpFormula_074" descr="SF_stab = (N_ult,stab) / (N)">
          <a:extLst>
            <a:ext uri="{FF2B5EF4-FFF2-40B4-BE49-F238E27FC236}">
              <a16:creationId xmlns:a16="http://schemas.microsoft.com/office/drawing/2014/main" id="{CF8DA0D6-8C33-4C1A-A2D2-372E0380D80A}"/>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7169150" y="129467610"/>
          <a:ext cx="1949450" cy="736600"/>
        </a:xfrm>
        <a:prstGeom prst="rect">
          <a:avLst/>
        </a:prstGeom>
      </xdr:spPr>
    </xdr:pic>
    <xdr:clientData/>
  </xdr:twoCellAnchor>
  <xdr:twoCellAnchor>
    <xdr:from>
      <xdr:col>1</xdr:col>
      <xdr:colOff>5168900</xdr:colOff>
      <xdr:row>528</xdr:row>
      <xdr:rowOff>50800</xdr:rowOff>
    </xdr:from>
    <xdr:to>
      <xdr:col>1</xdr:col>
      <xdr:colOff>6489700</xdr:colOff>
      <xdr:row>528</xdr:row>
      <xdr:rowOff>787400</xdr:rowOff>
    </xdr:to>
    <xdr:pic>
      <xdr:nvPicPr>
        <xdr:cNvPr id="151" name="NDMHelpFormula_075" descr="n_s = (E_s) / (E_b)">
          <a:extLst>
            <a:ext uri="{FF2B5EF4-FFF2-40B4-BE49-F238E27FC236}">
              <a16:creationId xmlns:a16="http://schemas.microsoft.com/office/drawing/2014/main" id="{EAEF40F3-9666-4190-B2C4-1B111EBE1148}"/>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7483475" y="137443845"/>
          <a:ext cx="1320800" cy="736600"/>
        </a:xfrm>
        <a:prstGeom prst="rect">
          <a:avLst/>
        </a:prstGeom>
      </xdr:spPr>
    </xdr:pic>
    <xdr:clientData/>
  </xdr:twoCellAnchor>
  <xdr:twoCellAnchor>
    <xdr:from>
      <xdr:col>1</xdr:col>
      <xdr:colOff>5216525</xdr:colOff>
      <xdr:row>537</xdr:row>
      <xdr:rowOff>50800</xdr:rowOff>
    </xdr:from>
    <xdr:to>
      <xdr:col>1</xdr:col>
      <xdr:colOff>6442075</xdr:colOff>
      <xdr:row>537</xdr:row>
      <xdr:rowOff>787400</xdr:rowOff>
    </xdr:to>
    <xdr:pic>
      <xdr:nvPicPr>
        <xdr:cNvPr id="153" name="NDMHelpFormula_076" descr="r = (I) / (A·c)">
          <a:extLst>
            <a:ext uri="{FF2B5EF4-FFF2-40B4-BE49-F238E27FC236}">
              <a16:creationId xmlns:a16="http://schemas.microsoft.com/office/drawing/2014/main" id="{1B5F36B5-BFA9-4ED2-BDE2-EA90412F62EF}"/>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7531100" y="139625070"/>
          <a:ext cx="122555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5</xdr:row>
      <xdr:rowOff>165100</xdr:rowOff>
    </xdr:from>
    <xdr:to>
      <xdr:col>41</xdr:col>
      <xdr:colOff>546100</xdr:colOff>
      <xdr:row>8</xdr:row>
      <xdr:rowOff>57150</xdr:rowOff>
    </xdr:to>
    <xdr:sp macro="RunSectionCalculation" textlink="">
      <xdr:nvSpPr>
        <xdr:cNvPr id="2" name="btnRunSectionCalculation">
          <a:extLst>
            <a:ext uri="{FF2B5EF4-FFF2-40B4-BE49-F238E27FC236}">
              <a16:creationId xmlns:a16="http://schemas.microsoft.com/office/drawing/2014/main" id="{786DEE1F-0A8B-498C-8B92-164445B5264F}"/>
            </a:ext>
          </a:extLst>
        </xdr:cNvPr>
        <xdr:cNvSpPr>
          <a:spLocks/>
        </xdr:cNvSpPr>
      </xdr:nvSpPr>
      <xdr:spPr>
        <a:xfrm>
          <a:off x="11239500" y="1289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3</xdr:row>
      <xdr:rowOff>0</xdr:rowOff>
    </xdr:from>
    <xdr:to>
      <xdr:col>41</xdr:col>
      <xdr:colOff>546100</xdr:colOff>
      <xdr:row>5</xdr:row>
      <xdr:rowOff>63500</xdr:rowOff>
    </xdr:to>
    <xdr:sp macro="FormSection" textlink="">
      <xdr:nvSpPr>
        <xdr:cNvPr id="3" name="btnImportGeometryFromAutoCAD">
          <a:extLst>
            <a:ext uri="{FF2B5EF4-FFF2-40B4-BE49-F238E27FC236}">
              <a16:creationId xmlns:a16="http://schemas.microsoft.com/office/drawing/2014/main" id="{585482E3-FC4A-406C-973B-32CA1DFCB47B}"/>
            </a:ext>
          </a:extLst>
        </xdr:cNvPr>
        <xdr:cNvSpPr>
          <a:spLocks/>
        </xdr:cNvSpPr>
      </xdr:nvSpPr>
      <xdr:spPr>
        <a:xfrm>
          <a:off x="11239500" y="781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Сформировать сечение</a:t>
          </a:r>
        </a:p>
      </xdr:txBody>
    </xdr:sp>
    <xdr:clientData/>
  </xdr:twoCellAnchor>
  <xdr:twoCellAnchor>
    <xdr:from>
      <xdr:col>37</xdr:col>
      <xdr:colOff>0</xdr:colOff>
      <xdr:row>14</xdr:row>
      <xdr:rowOff>146050</xdr:rowOff>
    </xdr:from>
    <xdr:to>
      <xdr:col>41</xdr:col>
      <xdr:colOff>546100</xdr:colOff>
      <xdr:row>17</xdr:row>
      <xdr:rowOff>38100</xdr:rowOff>
    </xdr:to>
    <xdr:sp macro="ClearAutoCADDrawing" textlink="">
      <xdr:nvSpPr>
        <xdr:cNvPr id="4" name="btnClearAutoCADDrawing">
          <a:extLst>
            <a:ext uri="{FF2B5EF4-FFF2-40B4-BE49-F238E27FC236}">
              <a16:creationId xmlns:a16="http://schemas.microsoft.com/office/drawing/2014/main" id="{F4C8E2EB-034E-46D7-AEC4-32E2E16EF90C}"/>
            </a:ext>
          </a:extLst>
        </xdr:cNvPr>
        <xdr:cNvSpPr>
          <a:spLocks/>
        </xdr:cNvSpPr>
      </xdr:nvSpPr>
      <xdr:spPr>
        <a:xfrm>
          <a:off x="11239500" y="2813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подписи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D298AC7F-4038-4599-B490-3335B27F82F3}"/>
            </a:ext>
          </a:extLst>
        </xdr:cNvPr>
        <xdr:cNvSpPr>
          <a:spLocks/>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UpdateSectionPlot" textlink="">
      <xdr:nvSpPr>
        <xdr:cNvPr id="6" name="btnUpdateSectionPlot">
          <a:extLst>
            <a:ext uri="{FF2B5EF4-FFF2-40B4-BE49-F238E27FC236}">
              <a16:creationId xmlns:a16="http://schemas.microsoft.com/office/drawing/2014/main" id="{C68F1B55-B360-48B4-A3A2-9A90E39A6B60}"/>
            </a:ext>
          </a:extLst>
        </xdr:cNvPr>
        <xdr:cNvSpPr>
          <a:spLocks/>
        </xdr:cNvSpPr>
      </xdr:nvSpPr>
      <xdr:spPr>
        <a:xfrm>
          <a:off x="11239500" y="1797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twoCellAnchor>
    <xdr:from>
      <xdr:col>41</xdr:col>
      <xdr:colOff>0</xdr:colOff>
      <xdr:row>0</xdr:row>
      <xdr:rowOff>0</xdr:rowOff>
    </xdr:from>
    <xdr:to>
      <xdr:col>58</xdr:col>
      <xdr:colOff>50800</xdr:colOff>
      <xdr:row>38</xdr:row>
      <xdr:rowOff>76200</xdr:rowOff>
    </xdr:to>
    <xdr:graphicFrame macro="">
      <xdr:nvGraphicFramePr>
        <xdr:cNvPr id="7" name="chtNDMSectionPlot">
          <a:extLst>
            <a:ext uri="{FF2B5EF4-FFF2-40B4-BE49-F238E27FC236}">
              <a16:creationId xmlns:a16="http://schemas.microsoft.com/office/drawing/2014/main" id="{A9E92825-2FAC-4969-8E59-A7758E0BABB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0.26023</cdr:x>
      <cdr:y>0.74379</cdr:y>
    </cdr:from>
    <cdr:to>
      <cdr:x>0.2736</cdr:x>
      <cdr:y>0.7641</cdr:y>
    </cdr:to>
    <cdr:sp macro="" textlink="">
      <cdr:nvSpPr>
        <cdr:cNvPr id="5191" name="NDMPlot_ElementConcrete1">
          <a:extLst xmlns:a="http://schemas.openxmlformats.org/drawingml/2006/main">
            <a:ext uri="{FF2B5EF4-FFF2-40B4-BE49-F238E27FC236}">
              <a16:creationId xmlns:a16="http://schemas.microsoft.com/office/drawing/2014/main" id="{E2C60CA0-7F71-45B1-8E0E-69183A41F789}"/>
            </a:ext>
          </a:extLst>
        </cdr:cNvPr>
        <cdr:cNvSpPr/>
      </cdr:nvSpPr>
      <cdr:spPr>
        <a:xfrm xmlns:a="http://schemas.openxmlformats.org/drawingml/2006/main">
          <a:off x="2710017" y="5100944"/>
          <a:ext cx="139239" cy="139239"/>
        </a:xfrm>
        <a:prstGeom xmlns:a="http://schemas.openxmlformats.org/drawingml/2006/main" prst="rect">
          <a:avLst/>
        </a:prstGeom>
        <a:solidFill xmlns:a="http://schemas.openxmlformats.org/drawingml/2006/main">
          <a:srgbClr val="8A3DD3"/>
        </a:solidFill>
        <a:ln xmlns:a="http://schemas.openxmlformats.org/drawingml/2006/main" w="1905">
          <a:solidFill>
            <a:srgbClr val="8A3D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0.27933</cdr:x>
      <cdr:y>0.7728</cdr:y>
    </cdr:from>
    <cdr:to>
      <cdr:x>0.2927</cdr:x>
      <cdr:y>0.7931</cdr:y>
    </cdr:to>
    <cdr:sp macro="" textlink="">
      <cdr:nvSpPr>
        <cdr:cNvPr id="5192" name="NDMPlot_ElementConcrete2">
          <a:extLst xmlns:a="http://schemas.openxmlformats.org/drawingml/2006/main">
            <a:ext uri="{FF2B5EF4-FFF2-40B4-BE49-F238E27FC236}">
              <a16:creationId xmlns:a16="http://schemas.microsoft.com/office/drawing/2014/main" id="{62656C32-43D2-45C6-95B7-27CED8CE01E5}"/>
            </a:ext>
          </a:extLst>
        </cdr:cNvPr>
        <cdr:cNvSpPr/>
      </cdr:nvSpPr>
      <cdr:spPr>
        <a:xfrm xmlns:a="http://schemas.openxmlformats.org/drawingml/2006/main">
          <a:off x="2908930" y="5299858"/>
          <a:ext cx="139239" cy="139239"/>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0.29843</cdr:x>
      <cdr:y>0.7728</cdr:y>
    </cdr:from>
    <cdr:to>
      <cdr:x>0.3118</cdr:x>
      <cdr:y>0.7931</cdr:y>
    </cdr:to>
    <cdr:sp macro="" textlink="">
      <cdr:nvSpPr>
        <cdr:cNvPr id="5193" name="NDMPlot_ElementConcrete3">
          <a:extLst xmlns:a="http://schemas.openxmlformats.org/drawingml/2006/main">
            <a:ext uri="{FF2B5EF4-FFF2-40B4-BE49-F238E27FC236}">
              <a16:creationId xmlns:a16="http://schemas.microsoft.com/office/drawing/2014/main" id="{98792BA5-05BE-4DB2-9AD4-C6D735834FDA}"/>
            </a:ext>
          </a:extLst>
        </cdr:cNvPr>
        <cdr:cNvSpPr/>
      </cdr:nvSpPr>
      <cdr:spPr>
        <a:xfrm xmlns:a="http://schemas.openxmlformats.org/drawingml/2006/main">
          <a:off x="3107843" y="5299858"/>
          <a:ext cx="139240" cy="139239"/>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0.27933</cdr:x>
      <cdr:y>0.74379</cdr:y>
    </cdr:from>
    <cdr:to>
      <cdr:x>0.2927</cdr:x>
      <cdr:y>0.7641</cdr:y>
    </cdr:to>
    <cdr:sp macro="" textlink="">
      <cdr:nvSpPr>
        <cdr:cNvPr id="5194" name="NDMPlot_ElementConcrete4">
          <a:extLst xmlns:a="http://schemas.openxmlformats.org/drawingml/2006/main">
            <a:ext uri="{FF2B5EF4-FFF2-40B4-BE49-F238E27FC236}">
              <a16:creationId xmlns:a16="http://schemas.microsoft.com/office/drawing/2014/main" id="{DB93754D-F5CE-4C3B-8AC5-4213D35A6F55}"/>
            </a:ext>
          </a:extLst>
        </cdr:cNvPr>
        <cdr:cNvSpPr/>
      </cdr:nvSpPr>
      <cdr:spPr>
        <a:xfrm xmlns:a="http://schemas.openxmlformats.org/drawingml/2006/main">
          <a:off x="2908930" y="5100944"/>
          <a:ext cx="139239" cy="139239"/>
        </a:xfrm>
        <a:prstGeom xmlns:a="http://schemas.openxmlformats.org/drawingml/2006/main" prst="rect">
          <a:avLst/>
        </a:prstGeom>
        <a:solidFill xmlns:a="http://schemas.openxmlformats.org/drawingml/2006/main">
          <a:srgbClr val="8A3DD3"/>
        </a:solidFill>
        <a:ln xmlns:a="http://schemas.openxmlformats.org/drawingml/2006/main" w="1905">
          <a:solidFill>
            <a:srgbClr val="8A3D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0.29843</cdr:x>
      <cdr:y>0.74379</cdr:y>
    </cdr:from>
    <cdr:to>
      <cdr:x>0.3118</cdr:x>
      <cdr:y>0.7641</cdr:y>
    </cdr:to>
    <cdr:sp macro="" textlink="">
      <cdr:nvSpPr>
        <cdr:cNvPr id="5195" name="NDMPlot_ElementConcrete5">
          <a:extLst xmlns:a="http://schemas.openxmlformats.org/drawingml/2006/main">
            <a:ext uri="{FF2B5EF4-FFF2-40B4-BE49-F238E27FC236}">
              <a16:creationId xmlns:a16="http://schemas.microsoft.com/office/drawing/2014/main" id="{7512CA42-8ACA-4F1F-B021-4EC4EBE97971}"/>
            </a:ext>
          </a:extLst>
        </cdr:cNvPr>
        <cdr:cNvSpPr/>
      </cdr:nvSpPr>
      <cdr:spPr>
        <a:xfrm xmlns:a="http://schemas.openxmlformats.org/drawingml/2006/main">
          <a:off x="3107843" y="5100944"/>
          <a:ext cx="139240" cy="139239"/>
        </a:xfrm>
        <a:prstGeom xmlns:a="http://schemas.openxmlformats.org/drawingml/2006/main" prst="rect">
          <a:avLst/>
        </a:prstGeom>
        <a:solidFill xmlns:a="http://schemas.openxmlformats.org/drawingml/2006/main">
          <a:srgbClr val="8A3DD3"/>
        </a:solidFill>
        <a:ln xmlns:a="http://schemas.openxmlformats.org/drawingml/2006/main" w="1905">
          <a:solidFill>
            <a:srgbClr val="8A3D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0.3204</cdr:x>
      <cdr:y>0.74815</cdr:y>
    </cdr:from>
    <cdr:to>
      <cdr:x>0.34714</cdr:x>
      <cdr:y>0.78875</cdr:y>
    </cdr:to>
    <cdr:sp macro="" textlink="">
      <cdr:nvSpPr>
        <cdr:cNvPr id="5196" name="NDMPlot_ElementConcrete6">
          <a:extLst xmlns:a="http://schemas.openxmlformats.org/drawingml/2006/main">
            <a:ext uri="{FF2B5EF4-FFF2-40B4-BE49-F238E27FC236}">
              <a16:creationId xmlns:a16="http://schemas.microsoft.com/office/drawing/2014/main" id="{54D88659-3306-455F-8D17-F38F0DFBCFEC}"/>
            </a:ext>
          </a:extLst>
        </cdr:cNvPr>
        <cdr:cNvSpPr/>
      </cdr:nvSpPr>
      <cdr:spPr>
        <a:xfrm xmlns:a="http://schemas.openxmlformats.org/drawingml/2006/main">
          <a:off x="3336594" y="5130781"/>
          <a:ext cx="278478" cy="278479"/>
        </a:xfrm>
        <a:prstGeom xmlns:a="http://schemas.openxmlformats.org/drawingml/2006/main" prst="rect">
          <a:avLst/>
        </a:prstGeom>
        <a:solidFill xmlns:a="http://schemas.openxmlformats.org/drawingml/2006/main">
          <a:srgbClr val="8330D3"/>
        </a:solidFill>
        <a:ln xmlns:a="http://schemas.openxmlformats.org/drawingml/2006/main" w="1905">
          <a:solidFill>
            <a:srgbClr val="8330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0.3586</cdr:x>
      <cdr:y>0.74815</cdr:y>
    </cdr:from>
    <cdr:to>
      <cdr:x>0.38534</cdr:x>
      <cdr:y>0.78875</cdr:y>
    </cdr:to>
    <cdr:sp macro="" textlink="">
      <cdr:nvSpPr>
        <cdr:cNvPr id="5197" name="NDMPlot_ElementConcrete7">
          <a:extLst xmlns:a="http://schemas.openxmlformats.org/drawingml/2006/main">
            <a:ext uri="{FF2B5EF4-FFF2-40B4-BE49-F238E27FC236}">
              <a16:creationId xmlns:a16="http://schemas.microsoft.com/office/drawing/2014/main" id="{9EFA2D41-8BDA-43B9-B822-52E4FE43EA35}"/>
            </a:ext>
          </a:extLst>
        </cdr:cNvPr>
        <cdr:cNvSpPr/>
      </cdr:nvSpPr>
      <cdr:spPr>
        <a:xfrm xmlns:a="http://schemas.openxmlformats.org/drawingml/2006/main">
          <a:off x="3734421" y="5130781"/>
          <a:ext cx="278478" cy="278479"/>
        </a:xfrm>
        <a:prstGeom xmlns:a="http://schemas.openxmlformats.org/drawingml/2006/main" prst="rect">
          <a:avLst/>
        </a:prstGeom>
        <a:solidFill xmlns:a="http://schemas.openxmlformats.org/drawingml/2006/main">
          <a:srgbClr val="8330D3"/>
        </a:solidFill>
        <a:ln xmlns:a="http://schemas.openxmlformats.org/drawingml/2006/main" w="1905">
          <a:solidFill>
            <a:srgbClr val="8330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0.3968</cdr:x>
      <cdr:y>0.74815</cdr:y>
    </cdr:from>
    <cdr:to>
      <cdr:x>0.42354</cdr:x>
      <cdr:y>0.78875</cdr:y>
    </cdr:to>
    <cdr:sp macro="" textlink="">
      <cdr:nvSpPr>
        <cdr:cNvPr id="5198" name="NDMPlot_ElementConcrete8">
          <a:extLst xmlns:a="http://schemas.openxmlformats.org/drawingml/2006/main">
            <a:ext uri="{FF2B5EF4-FFF2-40B4-BE49-F238E27FC236}">
              <a16:creationId xmlns:a16="http://schemas.microsoft.com/office/drawing/2014/main" id="{1653EE1D-06E7-4249-A9FF-123A2ADE667A}"/>
            </a:ext>
          </a:extLst>
        </cdr:cNvPr>
        <cdr:cNvSpPr/>
      </cdr:nvSpPr>
      <cdr:spPr>
        <a:xfrm xmlns:a="http://schemas.openxmlformats.org/drawingml/2006/main">
          <a:off x="4132247" y="5130781"/>
          <a:ext cx="278479" cy="278479"/>
        </a:xfrm>
        <a:prstGeom xmlns:a="http://schemas.openxmlformats.org/drawingml/2006/main" prst="rect">
          <a:avLst/>
        </a:prstGeom>
        <a:solidFill xmlns:a="http://schemas.openxmlformats.org/drawingml/2006/main">
          <a:srgbClr val="8330D3"/>
        </a:solidFill>
        <a:ln xmlns:a="http://schemas.openxmlformats.org/drawingml/2006/main" w="1905">
          <a:solidFill>
            <a:srgbClr val="8330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0.435</cdr:x>
      <cdr:y>0.74815</cdr:y>
    </cdr:from>
    <cdr:to>
      <cdr:x>0.46174</cdr:x>
      <cdr:y>0.78875</cdr:y>
    </cdr:to>
    <cdr:sp macro="" textlink="">
      <cdr:nvSpPr>
        <cdr:cNvPr id="5199" name="NDMPlot_ElementConcrete9">
          <a:extLst xmlns:a="http://schemas.openxmlformats.org/drawingml/2006/main">
            <a:ext uri="{FF2B5EF4-FFF2-40B4-BE49-F238E27FC236}">
              <a16:creationId xmlns:a16="http://schemas.microsoft.com/office/drawing/2014/main" id="{5FDBC109-F1AD-44C1-B9D6-588F09A48D81}"/>
            </a:ext>
          </a:extLst>
        </cdr:cNvPr>
        <cdr:cNvSpPr/>
      </cdr:nvSpPr>
      <cdr:spPr>
        <a:xfrm xmlns:a="http://schemas.openxmlformats.org/drawingml/2006/main">
          <a:off x="4530074" y="5130781"/>
          <a:ext cx="278479" cy="278479"/>
        </a:xfrm>
        <a:prstGeom xmlns:a="http://schemas.openxmlformats.org/drawingml/2006/main" prst="rect">
          <a:avLst/>
        </a:prstGeom>
        <a:solidFill xmlns:a="http://schemas.openxmlformats.org/drawingml/2006/main">
          <a:srgbClr val="8330D3"/>
        </a:solidFill>
        <a:ln xmlns:a="http://schemas.openxmlformats.org/drawingml/2006/main" w="1905">
          <a:solidFill>
            <a:srgbClr val="8330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0.4732</cdr:x>
      <cdr:y>0.74815</cdr:y>
    </cdr:from>
    <cdr:to>
      <cdr:x>0.49994</cdr:x>
      <cdr:y>0.78875</cdr:y>
    </cdr:to>
    <cdr:sp macro="" textlink="">
      <cdr:nvSpPr>
        <cdr:cNvPr id="5200" name="NDMPlot_ElementConcrete10">
          <a:extLst xmlns:a="http://schemas.openxmlformats.org/drawingml/2006/main">
            <a:ext uri="{FF2B5EF4-FFF2-40B4-BE49-F238E27FC236}">
              <a16:creationId xmlns:a16="http://schemas.microsoft.com/office/drawing/2014/main" id="{A44D8B55-72B0-473E-A942-1B2223B0DB7C}"/>
            </a:ext>
          </a:extLst>
        </cdr:cNvPr>
        <cdr:cNvSpPr/>
      </cdr:nvSpPr>
      <cdr:spPr>
        <a:xfrm xmlns:a="http://schemas.openxmlformats.org/drawingml/2006/main">
          <a:off x="4927901" y="5130781"/>
          <a:ext cx="278478" cy="278479"/>
        </a:xfrm>
        <a:prstGeom xmlns:a="http://schemas.openxmlformats.org/drawingml/2006/main" prst="rect">
          <a:avLst/>
        </a:prstGeom>
        <a:solidFill xmlns:a="http://schemas.openxmlformats.org/drawingml/2006/main">
          <a:srgbClr val="8330D3"/>
        </a:solidFill>
        <a:ln xmlns:a="http://schemas.openxmlformats.org/drawingml/2006/main" w="1905">
          <a:solidFill>
            <a:srgbClr val="8330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0.5114</cdr:x>
      <cdr:y>0.74815</cdr:y>
    </cdr:from>
    <cdr:to>
      <cdr:x>0.53814</cdr:x>
      <cdr:y>0.78875</cdr:y>
    </cdr:to>
    <cdr:sp macro="" textlink="">
      <cdr:nvSpPr>
        <cdr:cNvPr id="5201" name="NDMPlot_ElementConcrete11">
          <a:extLst xmlns:a="http://schemas.openxmlformats.org/drawingml/2006/main">
            <a:ext uri="{FF2B5EF4-FFF2-40B4-BE49-F238E27FC236}">
              <a16:creationId xmlns:a16="http://schemas.microsoft.com/office/drawing/2014/main" id="{07B989FD-497F-459D-9874-188001EC5A7A}"/>
            </a:ext>
          </a:extLst>
        </cdr:cNvPr>
        <cdr:cNvSpPr/>
      </cdr:nvSpPr>
      <cdr:spPr>
        <a:xfrm xmlns:a="http://schemas.openxmlformats.org/drawingml/2006/main">
          <a:off x="5325728" y="5130781"/>
          <a:ext cx="278478" cy="278479"/>
        </a:xfrm>
        <a:prstGeom xmlns:a="http://schemas.openxmlformats.org/drawingml/2006/main" prst="rect">
          <a:avLst/>
        </a:prstGeom>
        <a:solidFill xmlns:a="http://schemas.openxmlformats.org/drawingml/2006/main">
          <a:srgbClr val="8330D3"/>
        </a:solidFill>
        <a:ln xmlns:a="http://schemas.openxmlformats.org/drawingml/2006/main" w="1905">
          <a:solidFill>
            <a:srgbClr val="8330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0.54674</cdr:x>
      <cdr:y>0.7728</cdr:y>
    </cdr:from>
    <cdr:to>
      <cdr:x>0.56011</cdr:x>
      <cdr:y>0.7931</cdr:y>
    </cdr:to>
    <cdr:sp macro="" textlink="">
      <cdr:nvSpPr>
        <cdr:cNvPr id="5202" name="NDMPlot_ElementConcrete12">
          <a:extLst xmlns:a="http://schemas.openxmlformats.org/drawingml/2006/main">
            <a:ext uri="{FF2B5EF4-FFF2-40B4-BE49-F238E27FC236}">
              <a16:creationId xmlns:a16="http://schemas.microsoft.com/office/drawing/2014/main" id="{248E54A6-3D38-4003-A0AE-1692F5132441}"/>
            </a:ext>
          </a:extLst>
        </cdr:cNvPr>
        <cdr:cNvSpPr/>
      </cdr:nvSpPr>
      <cdr:spPr>
        <a:xfrm xmlns:a="http://schemas.openxmlformats.org/drawingml/2006/main">
          <a:off x="5693717" y="5299858"/>
          <a:ext cx="139239" cy="139239"/>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0.56584</cdr:x>
      <cdr:y>0.7728</cdr:y>
    </cdr:from>
    <cdr:to>
      <cdr:x>0.57921</cdr:x>
      <cdr:y>0.7931</cdr:y>
    </cdr:to>
    <cdr:sp macro="" textlink="">
      <cdr:nvSpPr>
        <cdr:cNvPr id="5203" name="NDMPlot_ElementConcrete13">
          <a:extLst xmlns:a="http://schemas.openxmlformats.org/drawingml/2006/main">
            <a:ext uri="{FF2B5EF4-FFF2-40B4-BE49-F238E27FC236}">
              <a16:creationId xmlns:a16="http://schemas.microsoft.com/office/drawing/2014/main" id="{354AC254-4B90-48E9-AC2A-DAC83B40A577}"/>
            </a:ext>
          </a:extLst>
        </cdr:cNvPr>
        <cdr:cNvSpPr/>
      </cdr:nvSpPr>
      <cdr:spPr>
        <a:xfrm xmlns:a="http://schemas.openxmlformats.org/drawingml/2006/main">
          <a:off x="5892631" y="5299858"/>
          <a:ext cx="139239" cy="139239"/>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0.54674</cdr:x>
      <cdr:y>0.74379</cdr:y>
    </cdr:from>
    <cdr:to>
      <cdr:x>0.56011</cdr:x>
      <cdr:y>0.7641</cdr:y>
    </cdr:to>
    <cdr:sp macro="" textlink="">
      <cdr:nvSpPr>
        <cdr:cNvPr id="5204" name="NDMPlot_ElementConcrete14">
          <a:extLst xmlns:a="http://schemas.openxmlformats.org/drawingml/2006/main">
            <a:ext uri="{FF2B5EF4-FFF2-40B4-BE49-F238E27FC236}">
              <a16:creationId xmlns:a16="http://schemas.microsoft.com/office/drawing/2014/main" id="{C2770C2E-2206-4535-8992-C3922769D547}"/>
            </a:ext>
          </a:extLst>
        </cdr:cNvPr>
        <cdr:cNvSpPr/>
      </cdr:nvSpPr>
      <cdr:spPr>
        <a:xfrm xmlns:a="http://schemas.openxmlformats.org/drawingml/2006/main">
          <a:off x="5693717" y="5100944"/>
          <a:ext cx="139239" cy="139239"/>
        </a:xfrm>
        <a:prstGeom xmlns:a="http://schemas.openxmlformats.org/drawingml/2006/main" prst="rect">
          <a:avLst/>
        </a:prstGeom>
        <a:solidFill xmlns:a="http://schemas.openxmlformats.org/drawingml/2006/main">
          <a:srgbClr val="8A3DD3"/>
        </a:solidFill>
        <a:ln xmlns:a="http://schemas.openxmlformats.org/drawingml/2006/main" w="1905">
          <a:solidFill>
            <a:srgbClr val="8A3D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0.56584</cdr:x>
      <cdr:y>0.74379</cdr:y>
    </cdr:from>
    <cdr:to>
      <cdr:x>0.57921</cdr:x>
      <cdr:y>0.7641</cdr:y>
    </cdr:to>
    <cdr:sp macro="" textlink="">
      <cdr:nvSpPr>
        <cdr:cNvPr id="5205" name="NDMPlot_ElementConcrete15">
          <a:extLst xmlns:a="http://schemas.openxmlformats.org/drawingml/2006/main">
            <a:ext uri="{FF2B5EF4-FFF2-40B4-BE49-F238E27FC236}">
              <a16:creationId xmlns:a16="http://schemas.microsoft.com/office/drawing/2014/main" id="{191405BE-8998-4893-9C67-B2B00147E7E7}"/>
            </a:ext>
          </a:extLst>
        </cdr:cNvPr>
        <cdr:cNvSpPr/>
      </cdr:nvSpPr>
      <cdr:spPr>
        <a:xfrm xmlns:a="http://schemas.openxmlformats.org/drawingml/2006/main">
          <a:off x="5892631" y="5100944"/>
          <a:ext cx="139239" cy="139239"/>
        </a:xfrm>
        <a:prstGeom xmlns:a="http://schemas.openxmlformats.org/drawingml/2006/main" prst="rect">
          <a:avLst/>
        </a:prstGeom>
        <a:solidFill xmlns:a="http://schemas.openxmlformats.org/drawingml/2006/main">
          <a:srgbClr val="8A3DD3"/>
        </a:solidFill>
        <a:ln xmlns:a="http://schemas.openxmlformats.org/drawingml/2006/main" w="1905">
          <a:solidFill>
            <a:srgbClr val="8A3D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0.58494</cdr:x>
      <cdr:y>0.74379</cdr:y>
    </cdr:from>
    <cdr:to>
      <cdr:x>0.59831</cdr:x>
      <cdr:y>0.7641</cdr:y>
    </cdr:to>
    <cdr:sp macro="" textlink="">
      <cdr:nvSpPr>
        <cdr:cNvPr id="5206" name="NDMPlot_ElementConcrete16">
          <a:extLst xmlns:a="http://schemas.openxmlformats.org/drawingml/2006/main">
            <a:ext uri="{FF2B5EF4-FFF2-40B4-BE49-F238E27FC236}">
              <a16:creationId xmlns:a16="http://schemas.microsoft.com/office/drawing/2014/main" id="{AB230380-3047-4A45-ACE0-2E706F3FA318}"/>
            </a:ext>
          </a:extLst>
        </cdr:cNvPr>
        <cdr:cNvSpPr/>
      </cdr:nvSpPr>
      <cdr:spPr>
        <a:xfrm xmlns:a="http://schemas.openxmlformats.org/drawingml/2006/main">
          <a:off x="6091544" y="5100944"/>
          <a:ext cx="139239" cy="139239"/>
        </a:xfrm>
        <a:prstGeom xmlns:a="http://schemas.openxmlformats.org/drawingml/2006/main" prst="rect">
          <a:avLst/>
        </a:prstGeom>
        <a:solidFill xmlns:a="http://schemas.openxmlformats.org/drawingml/2006/main">
          <a:srgbClr val="8A3DD3"/>
        </a:solidFill>
        <a:ln xmlns:a="http://schemas.openxmlformats.org/drawingml/2006/main" w="1905">
          <a:solidFill>
            <a:srgbClr val="8A3D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0.24113</cdr:x>
      <cdr:y>0.71479</cdr:y>
    </cdr:from>
    <cdr:to>
      <cdr:x>0.2545</cdr:x>
      <cdr:y>0.73509</cdr:y>
    </cdr:to>
    <cdr:sp macro="" textlink="">
      <cdr:nvSpPr>
        <cdr:cNvPr id="5207" name="NDMPlot_ElementConcrete17">
          <a:extLst xmlns:a="http://schemas.openxmlformats.org/drawingml/2006/main">
            <a:ext uri="{FF2B5EF4-FFF2-40B4-BE49-F238E27FC236}">
              <a16:creationId xmlns:a16="http://schemas.microsoft.com/office/drawing/2014/main" id="{9CD0A786-BE71-4746-81B5-C24CCC4AAA29}"/>
            </a:ext>
          </a:extLst>
        </cdr:cNvPr>
        <cdr:cNvSpPr/>
      </cdr:nvSpPr>
      <cdr:spPr>
        <a:xfrm xmlns:a="http://schemas.openxmlformats.org/drawingml/2006/main">
          <a:off x="2511103" y="4902031"/>
          <a:ext cx="139239" cy="139239"/>
        </a:xfrm>
        <a:prstGeom xmlns:a="http://schemas.openxmlformats.org/drawingml/2006/main" prst="rect">
          <a:avLst/>
        </a:prstGeom>
        <a:solidFill xmlns:a="http://schemas.openxmlformats.org/drawingml/2006/main">
          <a:srgbClr val="9756D4"/>
        </a:solidFill>
        <a:ln xmlns:a="http://schemas.openxmlformats.org/drawingml/2006/main" w="1905">
          <a:solidFill>
            <a:srgbClr val="9756D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0.26023</cdr:x>
      <cdr:y>0.71479</cdr:y>
    </cdr:from>
    <cdr:to>
      <cdr:x>0.2736</cdr:x>
      <cdr:y>0.73509</cdr:y>
    </cdr:to>
    <cdr:sp macro="" textlink="">
      <cdr:nvSpPr>
        <cdr:cNvPr id="5208" name="NDMPlot_ElementConcrete18">
          <a:extLst xmlns:a="http://schemas.openxmlformats.org/drawingml/2006/main">
            <a:ext uri="{FF2B5EF4-FFF2-40B4-BE49-F238E27FC236}">
              <a16:creationId xmlns:a16="http://schemas.microsoft.com/office/drawing/2014/main" id="{A80EA513-8CD9-41E6-B85B-30B3F07B28D1}"/>
            </a:ext>
          </a:extLst>
        </cdr:cNvPr>
        <cdr:cNvSpPr/>
      </cdr:nvSpPr>
      <cdr:spPr>
        <a:xfrm xmlns:a="http://schemas.openxmlformats.org/drawingml/2006/main">
          <a:off x="2710017" y="4902031"/>
          <a:ext cx="139239" cy="139239"/>
        </a:xfrm>
        <a:prstGeom xmlns:a="http://schemas.openxmlformats.org/drawingml/2006/main" prst="rect">
          <a:avLst/>
        </a:prstGeom>
        <a:solidFill xmlns:a="http://schemas.openxmlformats.org/drawingml/2006/main">
          <a:srgbClr val="9756D4"/>
        </a:solidFill>
        <a:ln xmlns:a="http://schemas.openxmlformats.org/drawingml/2006/main" w="1905">
          <a:solidFill>
            <a:srgbClr val="9756D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0.24113</cdr:x>
      <cdr:y>0.68579</cdr:y>
    </cdr:from>
    <cdr:to>
      <cdr:x>0.2545</cdr:x>
      <cdr:y>0.70609</cdr:y>
    </cdr:to>
    <cdr:sp macro="" textlink="">
      <cdr:nvSpPr>
        <cdr:cNvPr id="5209" name="NDMPlot_ElementConcrete19">
          <a:extLst xmlns:a="http://schemas.openxmlformats.org/drawingml/2006/main">
            <a:ext uri="{FF2B5EF4-FFF2-40B4-BE49-F238E27FC236}">
              <a16:creationId xmlns:a16="http://schemas.microsoft.com/office/drawing/2014/main" id="{C1380088-1CFC-4047-A91B-D1F78B3208FD}"/>
            </a:ext>
          </a:extLst>
        </cdr:cNvPr>
        <cdr:cNvSpPr/>
      </cdr:nvSpPr>
      <cdr:spPr>
        <a:xfrm xmlns:a="http://schemas.openxmlformats.org/drawingml/2006/main">
          <a:off x="2511103" y="4703117"/>
          <a:ext cx="139239" cy="139239"/>
        </a:xfrm>
        <a:prstGeom xmlns:a="http://schemas.openxmlformats.org/drawingml/2006/main" prst="rect">
          <a:avLst/>
        </a:prstGeom>
        <a:solidFill xmlns:a="http://schemas.openxmlformats.org/drawingml/2006/main">
          <a:srgbClr val="A470D5"/>
        </a:solidFill>
        <a:ln xmlns:a="http://schemas.openxmlformats.org/drawingml/2006/main" w="1905">
          <a:solidFill>
            <a:srgbClr val="A470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0.26023</cdr:x>
      <cdr:y>0.68579</cdr:y>
    </cdr:from>
    <cdr:to>
      <cdr:x>0.2736</cdr:x>
      <cdr:y>0.70609</cdr:y>
    </cdr:to>
    <cdr:sp macro="" textlink="">
      <cdr:nvSpPr>
        <cdr:cNvPr id="5210" name="NDMPlot_ElementConcrete20">
          <a:extLst xmlns:a="http://schemas.openxmlformats.org/drawingml/2006/main">
            <a:ext uri="{FF2B5EF4-FFF2-40B4-BE49-F238E27FC236}">
              <a16:creationId xmlns:a16="http://schemas.microsoft.com/office/drawing/2014/main" id="{7E91F3BA-3814-4EBB-AA08-723EACEBDE34}"/>
            </a:ext>
          </a:extLst>
        </cdr:cNvPr>
        <cdr:cNvSpPr/>
      </cdr:nvSpPr>
      <cdr:spPr>
        <a:xfrm xmlns:a="http://schemas.openxmlformats.org/drawingml/2006/main">
          <a:off x="2710017" y="4703117"/>
          <a:ext cx="139239" cy="139239"/>
        </a:xfrm>
        <a:prstGeom xmlns:a="http://schemas.openxmlformats.org/drawingml/2006/main" prst="rect">
          <a:avLst/>
        </a:prstGeom>
        <a:solidFill xmlns:a="http://schemas.openxmlformats.org/drawingml/2006/main">
          <a:srgbClr val="A470D5"/>
        </a:solidFill>
        <a:ln xmlns:a="http://schemas.openxmlformats.org/drawingml/2006/main" w="1905">
          <a:solidFill>
            <a:srgbClr val="A470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0.28219</cdr:x>
      <cdr:y>0.69014</cdr:y>
    </cdr:from>
    <cdr:to>
      <cdr:x>0.30893</cdr:x>
      <cdr:y>0.73074</cdr:y>
    </cdr:to>
    <cdr:sp macro="" textlink="">
      <cdr:nvSpPr>
        <cdr:cNvPr id="5211" name="NDMPlot_ElementConcrete21">
          <a:extLst xmlns:a="http://schemas.openxmlformats.org/drawingml/2006/main">
            <a:ext uri="{FF2B5EF4-FFF2-40B4-BE49-F238E27FC236}">
              <a16:creationId xmlns:a16="http://schemas.microsoft.com/office/drawing/2014/main" id="{1B7089C9-36B8-4485-AA0B-20B008ECC800}"/>
            </a:ext>
          </a:extLst>
        </cdr:cNvPr>
        <cdr:cNvSpPr/>
      </cdr:nvSpPr>
      <cdr:spPr>
        <a:xfrm xmlns:a="http://schemas.openxmlformats.org/drawingml/2006/main">
          <a:off x="2938767" y="4732955"/>
          <a:ext cx="278479" cy="278478"/>
        </a:xfrm>
        <a:prstGeom xmlns:a="http://schemas.openxmlformats.org/drawingml/2006/main" prst="rect">
          <a:avLst/>
        </a:prstGeom>
        <a:solidFill xmlns:a="http://schemas.openxmlformats.org/drawingml/2006/main">
          <a:srgbClr val="9D63D5"/>
        </a:solidFill>
        <a:ln xmlns:a="http://schemas.openxmlformats.org/drawingml/2006/main" w="1905">
          <a:solidFill>
            <a:srgbClr val="9D63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0.3204</cdr:x>
      <cdr:y>0.69014</cdr:y>
    </cdr:from>
    <cdr:to>
      <cdr:x>0.34714</cdr:x>
      <cdr:y>0.73074</cdr:y>
    </cdr:to>
    <cdr:sp macro="" textlink="">
      <cdr:nvSpPr>
        <cdr:cNvPr id="5212" name="NDMPlot_ElementConcrete22">
          <a:extLst xmlns:a="http://schemas.openxmlformats.org/drawingml/2006/main">
            <a:ext uri="{FF2B5EF4-FFF2-40B4-BE49-F238E27FC236}">
              <a16:creationId xmlns:a16="http://schemas.microsoft.com/office/drawing/2014/main" id="{D3DABE35-DE06-46FD-A957-2737C5661821}"/>
            </a:ext>
          </a:extLst>
        </cdr:cNvPr>
        <cdr:cNvSpPr/>
      </cdr:nvSpPr>
      <cdr:spPr>
        <a:xfrm xmlns:a="http://schemas.openxmlformats.org/drawingml/2006/main">
          <a:off x="3336594" y="4732955"/>
          <a:ext cx="278478" cy="278478"/>
        </a:xfrm>
        <a:prstGeom xmlns:a="http://schemas.openxmlformats.org/drawingml/2006/main" prst="rect">
          <a:avLst/>
        </a:prstGeom>
        <a:solidFill xmlns:a="http://schemas.openxmlformats.org/drawingml/2006/main">
          <a:srgbClr val="9D63D5"/>
        </a:solidFill>
        <a:ln xmlns:a="http://schemas.openxmlformats.org/drawingml/2006/main" w="1905">
          <a:solidFill>
            <a:srgbClr val="9D63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0.3586</cdr:x>
      <cdr:y>0.69014</cdr:y>
    </cdr:from>
    <cdr:to>
      <cdr:x>0.38534</cdr:x>
      <cdr:y>0.73074</cdr:y>
    </cdr:to>
    <cdr:sp macro="" textlink="">
      <cdr:nvSpPr>
        <cdr:cNvPr id="5213" name="NDMPlot_ElementConcrete23">
          <a:extLst xmlns:a="http://schemas.openxmlformats.org/drawingml/2006/main">
            <a:ext uri="{FF2B5EF4-FFF2-40B4-BE49-F238E27FC236}">
              <a16:creationId xmlns:a16="http://schemas.microsoft.com/office/drawing/2014/main" id="{6E3C3149-BD77-4FD6-8AB3-718DB6980592}"/>
            </a:ext>
          </a:extLst>
        </cdr:cNvPr>
        <cdr:cNvSpPr/>
      </cdr:nvSpPr>
      <cdr:spPr>
        <a:xfrm xmlns:a="http://schemas.openxmlformats.org/drawingml/2006/main">
          <a:off x="3734421" y="4732955"/>
          <a:ext cx="278478" cy="278478"/>
        </a:xfrm>
        <a:prstGeom xmlns:a="http://schemas.openxmlformats.org/drawingml/2006/main" prst="rect">
          <a:avLst/>
        </a:prstGeom>
        <a:solidFill xmlns:a="http://schemas.openxmlformats.org/drawingml/2006/main">
          <a:srgbClr val="9D63D5"/>
        </a:solidFill>
        <a:ln xmlns:a="http://schemas.openxmlformats.org/drawingml/2006/main" w="1905">
          <a:solidFill>
            <a:srgbClr val="9D63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0.3968</cdr:x>
      <cdr:y>0.69014</cdr:y>
    </cdr:from>
    <cdr:to>
      <cdr:x>0.42354</cdr:x>
      <cdr:y>0.73074</cdr:y>
    </cdr:to>
    <cdr:sp macro="" textlink="">
      <cdr:nvSpPr>
        <cdr:cNvPr id="5214" name="NDMPlot_ElementConcrete24">
          <a:extLst xmlns:a="http://schemas.openxmlformats.org/drawingml/2006/main">
            <a:ext uri="{FF2B5EF4-FFF2-40B4-BE49-F238E27FC236}">
              <a16:creationId xmlns:a16="http://schemas.microsoft.com/office/drawing/2014/main" id="{A4ACAF94-325B-476C-B6AC-18E314BD0BC7}"/>
            </a:ext>
          </a:extLst>
        </cdr:cNvPr>
        <cdr:cNvSpPr/>
      </cdr:nvSpPr>
      <cdr:spPr>
        <a:xfrm xmlns:a="http://schemas.openxmlformats.org/drawingml/2006/main">
          <a:off x="4132247" y="4732955"/>
          <a:ext cx="278479" cy="278478"/>
        </a:xfrm>
        <a:prstGeom xmlns:a="http://schemas.openxmlformats.org/drawingml/2006/main" prst="rect">
          <a:avLst/>
        </a:prstGeom>
        <a:solidFill xmlns:a="http://schemas.openxmlformats.org/drawingml/2006/main">
          <a:srgbClr val="9D63D5"/>
        </a:solidFill>
        <a:ln xmlns:a="http://schemas.openxmlformats.org/drawingml/2006/main" w="1905">
          <a:solidFill>
            <a:srgbClr val="9D63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0.435</cdr:x>
      <cdr:y>0.69014</cdr:y>
    </cdr:from>
    <cdr:to>
      <cdr:x>0.46174</cdr:x>
      <cdr:y>0.73074</cdr:y>
    </cdr:to>
    <cdr:sp macro="" textlink="">
      <cdr:nvSpPr>
        <cdr:cNvPr id="5215" name="NDMPlot_ElementConcrete25">
          <a:extLst xmlns:a="http://schemas.openxmlformats.org/drawingml/2006/main">
            <a:ext uri="{FF2B5EF4-FFF2-40B4-BE49-F238E27FC236}">
              <a16:creationId xmlns:a16="http://schemas.microsoft.com/office/drawing/2014/main" id="{08389D0D-9BB7-487A-A6B8-DD7D45087A07}"/>
            </a:ext>
          </a:extLst>
        </cdr:cNvPr>
        <cdr:cNvSpPr/>
      </cdr:nvSpPr>
      <cdr:spPr>
        <a:xfrm xmlns:a="http://schemas.openxmlformats.org/drawingml/2006/main">
          <a:off x="4530074" y="4732955"/>
          <a:ext cx="278479" cy="278478"/>
        </a:xfrm>
        <a:prstGeom xmlns:a="http://schemas.openxmlformats.org/drawingml/2006/main" prst="rect">
          <a:avLst/>
        </a:prstGeom>
        <a:solidFill xmlns:a="http://schemas.openxmlformats.org/drawingml/2006/main">
          <a:srgbClr val="9D63D5"/>
        </a:solidFill>
        <a:ln xmlns:a="http://schemas.openxmlformats.org/drawingml/2006/main" w="1905">
          <a:solidFill>
            <a:srgbClr val="9D63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0.4732</cdr:x>
      <cdr:y>0.69014</cdr:y>
    </cdr:from>
    <cdr:to>
      <cdr:x>0.49994</cdr:x>
      <cdr:y>0.73074</cdr:y>
    </cdr:to>
    <cdr:sp macro="" textlink="">
      <cdr:nvSpPr>
        <cdr:cNvPr id="5216" name="NDMPlot_ElementConcrete26">
          <a:extLst xmlns:a="http://schemas.openxmlformats.org/drawingml/2006/main">
            <a:ext uri="{FF2B5EF4-FFF2-40B4-BE49-F238E27FC236}">
              <a16:creationId xmlns:a16="http://schemas.microsoft.com/office/drawing/2014/main" id="{C51E9EBF-E5B8-468C-9A1E-E6A92015C77E}"/>
            </a:ext>
          </a:extLst>
        </cdr:cNvPr>
        <cdr:cNvSpPr/>
      </cdr:nvSpPr>
      <cdr:spPr>
        <a:xfrm xmlns:a="http://schemas.openxmlformats.org/drawingml/2006/main">
          <a:off x="4927901" y="4732955"/>
          <a:ext cx="278478" cy="278478"/>
        </a:xfrm>
        <a:prstGeom xmlns:a="http://schemas.openxmlformats.org/drawingml/2006/main" prst="rect">
          <a:avLst/>
        </a:prstGeom>
        <a:solidFill xmlns:a="http://schemas.openxmlformats.org/drawingml/2006/main">
          <a:srgbClr val="9D63D5"/>
        </a:solidFill>
        <a:ln xmlns:a="http://schemas.openxmlformats.org/drawingml/2006/main" w="1905">
          <a:solidFill>
            <a:srgbClr val="9D63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0.5114</cdr:x>
      <cdr:y>0.69014</cdr:y>
    </cdr:from>
    <cdr:to>
      <cdr:x>0.53814</cdr:x>
      <cdr:y>0.73074</cdr:y>
    </cdr:to>
    <cdr:sp macro="" textlink="">
      <cdr:nvSpPr>
        <cdr:cNvPr id="5217" name="NDMPlot_ElementConcrete27">
          <a:extLst xmlns:a="http://schemas.openxmlformats.org/drawingml/2006/main">
            <a:ext uri="{FF2B5EF4-FFF2-40B4-BE49-F238E27FC236}">
              <a16:creationId xmlns:a16="http://schemas.microsoft.com/office/drawing/2014/main" id="{7BAFBFB8-DF7B-4E11-A306-8FDC31C3B3B3}"/>
            </a:ext>
          </a:extLst>
        </cdr:cNvPr>
        <cdr:cNvSpPr/>
      </cdr:nvSpPr>
      <cdr:spPr>
        <a:xfrm xmlns:a="http://schemas.openxmlformats.org/drawingml/2006/main">
          <a:off x="5325728" y="4732955"/>
          <a:ext cx="278478" cy="278478"/>
        </a:xfrm>
        <a:prstGeom xmlns:a="http://schemas.openxmlformats.org/drawingml/2006/main" prst="rect">
          <a:avLst/>
        </a:prstGeom>
        <a:solidFill xmlns:a="http://schemas.openxmlformats.org/drawingml/2006/main">
          <a:srgbClr val="9D63D5"/>
        </a:solidFill>
        <a:ln xmlns:a="http://schemas.openxmlformats.org/drawingml/2006/main" w="1905">
          <a:solidFill>
            <a:srgbClr val="9D63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0.5496</cdr:x>
      <cdr:y>0.69014</cdr:y>
    </cdr:from>
    <cdr:to>
      <cdr:x>0.57634</cdr:x>
      <cdr:y>0.73074</cdr:y>
    </cdr:to>
    <cdr:sp macro="" textlink="">
      <cdr:nvSpPr>
        <cdr:cNvPr id="5218" name="NDMPlot_ElementConcrete28">
          <a:extLst xmlns:a="http://schemas.openxmlformats.org/drawingml/2006/main">
            <a:ext uri="{FF2B5EF4-FFF2-40B4-BE49-F238E27FC236}">
              <a16:creationId xmlns:a16="http://schemas.microsoft.com/office/drawing/2014/main" id="{6E0A8622-8297-473C-81E1-ADE6F5DC02C5}"/>
            </a:ext>
          </a:extLst>
        </cdr:cNvPr>
        <cdr:cNvSpPr/>
      </cdr:nvSpPr>
      <cdr:spPr>
        <a:xfrm xmlns:a="http://schemas.openxmlformats.org/drawingml/2006/main">
          <a:off x="5723555" y="4732955"/>
          <a:ext cx="278478" cy="278478"/>
        </a:xfrm>
        <a:prstGeom xmlns:a="http://schemas.openxmlformats.org/drawingml/2006/main" prst="rect">
          <a:avLst/>
        </a:prstGeom>
        <a:solidFill xmlns:a="http://schemas.openxmlformats.org/drawingml/2006/main">
          <a:srgbClr val="9D63D5"/>
        </a:solidFill>
        <a:ln xmlns:a="http://schemas.openxmlformats.org/drawingml/2006/main" w="1905">
          <a:solidFill>
            <a:srgbClr val="9D63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0.58494</cdr:x>
      <cdr:y>0.71479</cdr:y>
    </cdr:from>
    <cdr:to>
      <cdr:x>0.59831</cdr:x>
      <cdr:y>0.73509</cdr:y>
    </cdr:to>
    <cdr:sp macro="" textlink="">
      <cdr:nvSpPr>
        <cdr:cNvPr id="5219" name="NDMPlot_ElementConcrete29">
          <a:extLst xmlns:a="http://schemas.openxmlformats.org/drawingml/2006/main">
            <a:ext uri="{FF2B5EF4-FFF2-40B4-BE49-F238E27FC236}">
              <a16:creationId xmlns:a16="http://schemas.microsoft.com/office/drawing/2014/main" id="{CD61C213-B438-4DCF-B118-591DF3074F64}"/>
            </a:ext>
          </a:extLst>
        </cdr:cNvPr>
        <cdr:cNvSpPr/>
      </cdr:nvSpPr>
      <cdr:spPr>
        <a:xfrm xmlns:a="http://schemas.openxmlformats.org/drawingml/2006/main">
          <a:off x="6091544" y="4902031"/>
          <a:ext cx="139239" cy="139239"/>
        </a:xfrm>
        <a:prstGeom xmlns:a="http://schemas.openxmlformats.org/drawingml/2006/main" prst="rect">
          <a:avLst/>
        </a:prstGeom>
        <a:solidFill xmlns:a="http://schemas.openxmlformats.org/drawingml/2006/main">
          <a:srgbClr val="9756D4"/>
        </a:solidFill>
        <a:ln xmlns:a="http://schemas.openxmlformats.org/drawingml/2006/main" w="1905">
          <a:solidFill>
            <a:srgbClr val="9756D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0.60404</cdr:x>
      <cdr:y>0.71479</cdr:y>
    </cdr:from>
    <cdr:to>
      <cdr:x>0.61741</cdr:x>
      <cdr:y>0.73509</cdr:y>
    </cdr:to>
    <cdr:sp macro="" textlink="">
      <cdr:nvSpPr>
        <cdr:cNvPr id="5220" name="NDMPlot_ElementConcrete30">
          <a:extLst xmlns:a="http://schemas.openxmlformats.org/drawingml/2006/main">
            <a:ext uri="{FF2B5EF4-FFF2-40B4-BE49-F238E27FC236}">
              <a16:creationId xmlns:a16="http://schemas.microsoft.com/office/drawing/2014/main" id="{776F1DEF-D37B-4D6D-BD2E-57C6F2329E01}"/>
            </a:ext>
          </a:extLst>
        </cdr:cNvPr>
        <cdr:cNvSpPr/>
      </cdr:nvSpPr>
      <cdr:spPr>
        <a:xfrm xmlns:a="http://schemas.openxmlformats.org/drawingml/2006/main">
          <a:off x="6290458" y="4902031"/>
          <a:ext cx="139239" cy="139239"/>
        </a:xfrm>
        <a:prstGeom xmlns:a="http://schemas.openxmlformats.org/drawingml/2006/main" prst="rect">
          <a:avLst/>
        </a:prstGeom>
        <a:solidFill xmlns:a="http://schemas.openxmlformats.org/drawingml/2006/main">
          <a:srgbClr val="9756D4"/>
        </a:solidFill>
        <a:ln xmlns:a="http://schemas.openxmlformats.org/drawingml/2006/main" w="1905">
          <a:solidFill>
            <a:srgbClr val="9756D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0.58494</cdr:x>
      <cdr:y>0.68579</cdr:y>
    </cdr:from>
    <cdr:to>
      <cdr:x>0.59831</cdr:x>
      <cdr:y>0.70609</cdr:y>
    </cdr:to>
    <cdr:sp macro="" textlink="">
      <cdr:nvSpPr>
        <cdr:cNvPr id="5221" name="NDMPlot_ElementConcrete31">
          <a:extLst xmlns:a="http://schemas.openxmlformats.org/drawingml/2006/main">
            <a:ext uri="{FF2B5EF4-FFF2-40B4-BE49-F238E27FC236}">
              <a16:creationId xmlns:a16="http://schemas.microsoft.com/office/drawing/2014/main" id="{0E5422D6-D00A-496C-9338-5F5D09299456}"/>
            </a:ext>
          </a:extLst>
        </cdr:cNvPr>
        <cdr:cNvSpPr/>
      </cdr:nvSpPr>
      <cdr:spPr>
        <a:xfrm xmlns:a="http://schemas.openxmlformats.org/drawingml/2006/main">
          <a:off x="6091544" y="4703117"/>
          <a:ext cx="139239" cy="139239"/>
        </a:xfrm>
        <a:prstGeom xmlns:a="http://schemas.openxmlformats.org/drawingml/2006/main" prst="rect">
          <a:avLst/>
        </a:prstGeom>
        <a:solidFill xmlns:a="http://schemas.openxmlformats.org/drawingml/2006/main">
          <a:srgbClr val="A470D5"/>
        </a:solidFill>
        <a:ln xmlns:a="http://schemas.openxmlformats.org/drawingml/2006/main" w="1905">
          <a:solidFill>
            <a:srgbClr val="A470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0.60404</cdr:x>
      <cdr:y>0.68579</cdr:y>
    </cdr:from>
    <cdr:to>
      <cdr:x>0.61741</cdr:x>
      <cdr:y>0.70609</cdr:y>
    </cdr:to>
    <cdr:sp macro="" textlink="">
      <cdr:nvSpPr>
        <cdr:cNvPr id="5222" name="NDMPlot_ElementConcrete32">
          <a:extLst xmlns:a="http://schemas.openxmlformats.org/drawingml/2006/main">
            <a:ext uri="{FF2B5EF4-FFF2-40B4-BE49-F238E27FC236}">
              <a16:creationId xmlns:a16="http://schemas.microsoft.com/office/drawing/2014/main" id="{78FF22ED-9949-457A-821F-6095A369F7AC}"/>
            </a:ext>
          </a:extLst>
        </cdr:cNvPr>
        <cdr:cNvSpPr/>
      </cdr:nvSpPr>
      <cdr:spPr>
        <a:xfrm xmlns:a="http://schemas.openxmlformats.org/drawingml/2006/main">
          <a:off x="6290458" y="4703117"/>
          <a:ext cx="139239" cy="139239"/>
        </a:xfrm>
        <a:prstGeom xmlns:a="http://schemas.openxmlformats.org/drawingml/2006/main" prst="rect">
          <a:avLst/>
        </a:prstGeom>
        <a:solidFill xmlns:a="http://schemas.openxmlformats.org/drawingml/2006/main">
          <a:srgbClr val="A470D5"/>
        </a:solidFill>
        <a:ln xmlns:a="http://schemas.openxmlformats.org/drawingml/2006/main" w="1905">
          <a:solidFill>
            <a:srgbClr val="A470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0.24399</cdr:x>
      <cdr:y>0.63213</cdr:y>
    </cdr:from>
    <cdr:to>
      <cdr:x>0.27073</cdr:x>
      <cdr:y>0.67273</cdr:y>
    </cdr:to>
    <cdr:sp macro="" textlink="">
      <cdr:nvSpPr>
        <cdr:cNvPr id="5223" name="NDMPlot_ElementConcrete33">
          <a:extLst xmlns:a="http://schemas.openxmlformats.org/drawingml/2006/main">
            <a:ext uri="{FF2B5EF4-FFF2-40B4-BE49-F238E27FC236}">
              <a16:creationId xmlns:a16="http://schemas.microsoft.com/office/drawing/2014/main" id="{3CE8F3E2-0E2D-4C64-92C9-7091EF1A5B6C}"/>
            </a:ext>
          </a:extLst>
        </cdr:cNvPr>
        <cdr:cNvSpPr/>
      </cdr:nvSpPr>
      <cdr:spPr>
        <a:xfrm xmlns:a="http://schemas.openxmlformats.org/drawingml/2006/main">
          <a:off x="2540940" y="4335128"/>
          <a:ext cx="278479" cy="278478"/>
        </a:xfrm>
        <a:prstGeom xmlns:a="http://schemas.openxmlformats.org/drawingml/2006/main" prst="rect">
          <a:avLst/>
        </a:prstGeom>
        <a:solidFill xmlns:a="http://schemas.openxmlformats.org/drawingml/2006/main">
          <a:srgbClr val="B796D7"/>
        </a:solidFill>
        <a:ln xmlns:a="http://schemas.openxmlformats.org/drawingml/2006/main" w="1905">
          <a:solidFill>
            <a:srgbClr val="B796D7"/>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0.28219</cdr:x>
      <cdr:y>0.63213</cdr:y>
    </cdr:from>
    <cdr:to>
      <cdr:x>0.30893</cdr:x>
      <cdr:y>0.67273</cdr:y>
    </cdr:to>
    <cdr:sp macro="" textlink="">
      <cdr:nvSpPr>
        <cdr:cNvPr id="5224" name="NDMPlot_ElementConcrete34">
          <a:extLst xmlns:a="http://schemas.openxmlformats.org/drawingml/2006/main">
            <a:ext uri="{FF2B5EF4-FFF2-40B4-BE49-F238E27FC236}">
              <a16:creationId xmlns:a16="http://schemas.microsoft.com/office/drawing/2014/main" id="{ECFFB71A-FF46-402A-AF85-9F7F26B18CCB}"/>
            </a:ext>
          </a:extLst>
        </cdr:cNvPr>
        <cdr:cNvSpPr/>
      </cdr:nvSpPr>
      <cdr:spPr>
        <a:xfrm xmlns:a="http://schemas.openxmlformats.org/drawingml/2006/main">
          <a:off x="2938767" y="4335128"/>
          <a:ext cx="278479" cy="278478"/>
        </a:xfrm>
        <a:prstGeom xmlns:a="http://schemas.openxmlformats.org/drawingml/2006/main" prst="rect">
          <a:avLst/>
        </a:prstGeom>
        <a:solidFill xmlns:a="http://schemas.openxmlformats.org/drawingml/2006/main">
          <a:srgbClr val="B796D7"/>
        </a:solidFill>
        <a:ln xmlns:a="http://schemas.openxmlformats.org/drawingml/2006/main" w="1905">
          <a:solidFill>
            <a:srgbClr val="B796D7"/>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0.3204</cdr:x>
      <cdr:y>0.63213</cdr:y>
    </cdr:from>
    <cdr:to>
      <cdr:x>0.34714</cdr:x>
      <cdr:y>0.67273</cdr:y>
    </cdr:to>
    <cdr:sp macro="" textlink="">
      <cdr:nvSpPr>
        <cdr:cNvPr id="5225" name="NDMPlot_ElementConcrete35">
          <a:extLst xmlns:a="http://schemas.openxmlformats.org/drawingml/2006/main">
            <a:ext uri="{FF2B5EF4-FFF2-40B4-BE49-F238E27FC236}">
              <a16:creationId xmlns:a16="http://schemas.microsoft.com/office/drawing/2014/main" id="{2FB5B16E-284E-4231-B12C-95245F08245E}"/>
            </a:ext>
          </a:extLst>
        </cdr:cNvPr>
        <cdr:cNvSpPr/>
      </cdr:nvSpPr>
      <cdr:spPr>
        <a:xfrm xmlns:a="http://schemas.openxmlformats.org/drawingml/2006/main">
          <a:off x="3336594" y="4335128"/>
          <a:ext cx="278478" cy="278478"/>
        </a:xfrm>
        <a:prstGeom xmlns:a="http://schemas.openxmlformats.org/drawingml/2006/main" prst="rect">
          <a:avLst/>
        </a:prstGeom>
        <a:solidFill xmlns:a="http://schemas.openxmlformats.org/drawingml/2006/main">
          <a:srgbClr val="B796D7"/>
        </a:solidFill>
        <a:ln xmlns:a="http://schemas.openxmlformats.org/drawingml/2006/main" w="1905">
          <a:solidFill>
            <a:srgbClr val="B796D7"/>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0.3586</cdr:x>
      <cdr:y>0.63213</cdr:y>
    </cdr:from>
    <cdr:to>
      <cdr:x>0.38534</cdr:x>
      <cdr:y>0.67273</cdr:y>
    </cdr:to>
    <cdr:sp macro="" textlink="">
      <cdr:nvSpPr>
        <cdr:cNvPr id="5226" name="NDMPlot_ElementConcrete36">
          <a:extLst xmlns:a="http://schemas.openxmlformats.org/drawingml/2006/main">
            <a:ext uri="{FF2B5EF4-FFF2-40B4-BE49-F238E27FC236}">
              <a16:creationId xmlns:a16="http://schemas.microsoft.com/office/drawing/2014/main" id="{443B4216-8DEC-4701-B755-C613A9811AD2}"/>
            </a:ext>
          </a:extLst>
        </cdr:cNvPr>
        <cdr:cNvSpPr/>
      </cdr:nvSpPr>
      <cdr:spPr>
        <a:xfrm xmlns:a="http://schemas.openxmlformats.org/drawingml/2006/main">
          <a:off x="3734421" y="4335128"/>
          <a:ext cx="278478" cy="278478"/>
        </a:xfrm>
        <a:prstGeom xmlns:a="http://schemas.openxmlformats.org/drawingml/2006/main" prst="rect">
          <a:avLst/>
        </a:prstGeom>
        <a:solidFill xmlns:a="http://schemas.openxmlformats.org/drawingml/2006/main">
          <a:srgbClr val="B796D7"/>
        </a:solidFill>
        <a:ln xmlns:a="http://schemas.openxmlformats.org/drawingml/2006/main" w="1905">
          <a:solidFill>
            <a:srgbClr val="B796D7"/>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0.3968</cdr:x>
      <cdr:y>0.63213</cdr:y>
    </cdr:from>
    <cdr:to>
      <cdr:x>0.42354</cdr:x>
      <cdr:y>0.67273</cdr:y>
    </cdr:to>
    <cdr:sp macro="" textlink="">
      <cdr:nvSpPr>
        <cdr:cNvPr id="5227" name="NDMPlot_ElementConcrete37">
          <a:extLst xmlns:a="http://schemas.openxmlformats.org/drawingml/2006/main">
            <a:ext uri="{FF2B5EF4-FFF2-40B4-BE49-F238E27FC236}">
              <a16:creationId xmlns:a16="http://schemas.microsoft.com/office/drawing/2014/main" id="{561190C2-399D-4CB6-885A-9E54060D60E4}"/>
            </a:ext>
          </a:extLst>
        </cdr:cNvPr>
        <cdr:cNvSpPr/>
      </cdr:nvSpPr>
      <cdr:spPr>
        <a:xfrm xmlns:a="http://schemas.openxmlformats.org/drawingml/2006/main">
          <a:off x="4132247" y="4335128"/>
          <a:ext cx="278479" cy="278478"/>
        </a:xfrm>
        <a:prstGeom xmlns:a="http://schemas.openxmlformats.org/drawingml/2006/main" prst="rect">
          <a:avLst/>
        </a:prstGeom>
        <a:solidFill xmlns:a="http://schemas.openxmlformats.org/drawingml/2006/main">
          <a:srgbClr val="B796D7"/>
        </a:solidFill>
        <a:ln xmlns:a="http://schemas.openxmlformats.org/drawingml/2006/main" w="1905">
          <a:solidFill>
            <a:srgbClr val="B796D7"/>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0.435</cdr:x>
      <cdr:y>0.63213</cdr:y>
    </cdr:from>
    <cdr:to>
      <cdr:x>0.46174</cdr:x>
      <cdr:y>0.67273</cdr:y>
    </cdr:to>
    <cdr:sp macro="" textlink="">
      <cdr:nvSpPr>
        <cdr:cNvPr id="5228" name="NDMPlot_ElementConcrete38">
          <a:extLst xmlns:a="http://schemas.openxmlformats.org/drawingml/2006/main">
            <a:ext uri="{FF2B5EF4-FFF2-40B4-BE49-F238E27FC236}">
              <a16:creationId xmlns:a16="http://schemas.microsoft.com/office/drawing/2014/main" id="{43BC2A01-A178-433D-98BB-4F010E9D381C}"/>
            </a:ext>
          </a:extLst>
        </cdr:cNvPr>
        <cdr:cNvSpPr/>
      </cdr:nvSpPr>
      <cdr:spPr>
        <a:xfrm xmlns:a="http://schemas.openxmlformats.org/drawingml/2006/main">
          <a:off x="4530074" y="4335128"/>
          <a:ext cx="278479" cy="278478"/>
        </a:xfrm>
        <a:prstGeom xmlns:a="http://schemas.openxmlformats.org/drawingml/2006/main" prst="rect">
          <a:avLst/>
        </a:prstGeom>
        <a:solidFill xmlns:a="http://schemas.openxmlformats.org/drawingml/2006/main">
          <a:srgbClr val="B796D7"/>
        </a:solidFill>
        <a:ln xmlns:a="http://schemas.openxmlformats.org/drawingml/2006/main" w="1905">
          <a:solidFill>
            <a:srgbClr val="B796D7"/>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0.4732</cdr:x>
      <cdr:y>0.63213</cdr:y>
    </cdr:from>
    <cdr:to>
      <cdr:x>0.49994</cdr:x>
      <cdr:y>0.67273</cdr:y>
    </cdr:to>
    <cdr:sp macro="" textlink="">
      <cdr:nvSpPr>
        <cdr:cNvPr id="5229" name="NDMPlot_ElementConcrete39">
          <a:extLst xmlns:a="http://schemas.openxmlformats.org/drawingml/2006/main">
            <a:ext uri="{FF2B5EF4-FFF2-40B4-BE49-F238E27FC236}">
              <a16:creationId xmlns:a16="http://schemas.microsoft.com/office/drawing/2014/main" id="{0C0CC19D-831E-4CF1-ACC4-0E7ACE0FFE4F}"/>
            </a:ext>
          </a:extLst>
        </cdr:cNvPr>
        <cdr:cNvSpPr/>
      </cdr:nvSpPr>
      <cdr:spPr>
        <a:xfrm xmlns:a="http://schemas.openxmlformats.org/drawingml/2006/main">
          <a:off x="4927901" y="4335128"/>
          <a:ext cx="278478" cy="278478"/>
        </a:xfrm>
        <a:prstGeom xmlns:a="http://schemas.openxmlformats.org/drawingml/2006/main" prst="rect">
          <a:avLst/>
        </a:prstGeom>
        <a:solidFill xmlns:a="http://schemas.openxmlformats.org/drawingml/2006/main">
          <a:srgbClr val="B796D7"/>
        </a:solidFill>
        <a:ln xmlns:a="http://schemas.openxmlformats.org/drawingml/2006/main" w="1905">
          <a:solidFill>
            <a:srgbClr val="B796D7"/>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0.5114</cdr:x>
      <cdr:y>0.63213</cdr:y>
    </cdr:from>
    <cdr:to>
      <cdr:x>0.53814</cdr:x>
      <cdr:y>0.67273</cdr:y>
    </cdr:to>
    <cdr:sp macro="" textlink="">
      <cdr:nvSpPr>
        <cdr:cNvPr id="5230" name="NDMPlot_ElementConcrete40">
          <a:extLst xmlns:a="http://schemas.openxmlformats.org/drawingml/2006/main">
            <a:ext uri="{FF2B5EF4-FFF2-40B4-BE49-F238E27FC236}">
              <a16:creationId xmlns:a16="http://schemas.microsoft.com/office/drawing/2014/main" id="{4981DD5D-EF5C-41A1-AA30-873C93A7EDC8}"/>
            </a:ext>
          </a:extLst>
        </cdr:cNvPr>
        <cdr:cNvSpPr/>
      </cdr:nvSpPr>
      <cdr:spPr>
        <a:xfrm xmlns:a="http://schemas.openxmlformats.org/drawingml/2006/main">
          <a:off x="5325728" y="4335128"/>
          <a:ext cx="278478" cy="278478"/>
        </a:xfrm>
        <a:prstGeom xmlns:a="http://schemas.openxmlformats.org/drawingml/2006/main" prst="rect">
          <a:avLst/>
        </a:prstGeom>
        <a:solidFill xmlns:a="http://schemas.openxmlformats.org/drawingml/2006/main">
          <a:srgbClr val="B796D7"/>
        </a:solidFill>
        <a:ln xmlns:a="http://schemas.openxmlformats.org/drawingml/2006/main" w="1905">
          <a:solidFill>
            <a:srgbClr val="B796D7"/>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0.5496</cdr:x>
      <cdr:y>0.63213</cdr:y>
    </cdr:from>
    <cdr:to>
      <cdr:x>0.57634</cdr:x>
      <cdr:y>0.67273</cdr:y>
    </cdr:to>
    <cdr:sp macro="" textlink="">
      <cdr:nvSpPr>
        <cdr:cNvPr id="5231" name="NDMPlot_ElementConcrete41">
          <a:extLst xmlns:a="http://schemas.openxmlformats.org/drawingml/2006/main">
            <a:ext uri="{FF2B5EF4-FFF2-40B4-BE49-F238E27FC236}">
              <a16:creationId xmlns:a16="http://schemas.microsoft.com/office/drawing/2014/main" id="{A1749F0F-3D39-4B42-83B9-66761623BBD7}"/>
            </a:ext>
          </a:extLst>
        </cdr:cNvPr>
        <cdr:cNvSpPr/>
      </cdr:nvSpPr>
      <cdr:spPr>
        <a:xfrm xmlns:a="http://schemas.openxmlformats.org/drawingml/2006/main">
          <a:off x="5723555" y="4335128"/>
          <a:ext cx="278478" cy="278478"/>
        </a:xfrm>
        <a:prstGeom xmlns:a="http://schemas.openxmlformats.org/drawingml/2006/main" prst="rect">
          <a:avLst/>
        </a:prstGeom>
        <a:solidFill xmlns:a="http://schemas.openxmlformats.org/drawingml/2006/main">
          <a:srgbClr val="B796D7"/>
        </a:solidFill>
        <a:ln xmlns:a="http://schemas.openxmlformats.org/drawingml/2006/main" w="1905">
          <a:solidFill>
            <a:srgbClr val="B796D7"/>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0.5878</cdr:x>
      <cdr:y>0.63213</cdr:y>
    </cdr:from>
    <cdr:to>
      <cdr:x>0.61454</cdr:x>
      <cdr:y>0.67273</cdr:y>
    </cdr:to>
    <cdr:sp macro="" textlink="">
      <cdr:nvSpPr>
        <cdr:cNvPr id="5232" name="NDMPlot_ElementConcrete42">
          <a:extLst xmlns:a="http://schemas.openxmlformats.org/drawingml/2006/main">
            <a:ext uri="{FF2B5EF4-FFF2-40B4-BE49-F238E27FC236}">
              <a16:creationId xmlns:a16="http://schemas.microsoft.com/office/drawing/2014/main" id="{EB9AB5B6-13FA-4418-BFA9-BA87B6F3FAC8}"/>
            </a:ext>
          </a:extLst>
        </cdr:cNvPr>
        <cdr:cNvSpPr/>
      </cdr:nvSpPr>
      <cdr:spPr>
        <a:xfrm xmlns:a="http://schemas.openxmlformats.org/drawingml/2006/main">
          <a:off x="6121381" y="4335128"/>
          <a:ext cx="278479" cy="278478"/>
        </a:xfrm>
        <a:prstGeom xmlns:a="http://schemas.openxmlformats.org/drawingml/2006/main" prst="rect">
          <a:avLst/>
        </a:prstGeom>
        <a:solidFill xmlns:a="http://schemas.openxmlformats.org/drawingml/2006/main">
          <a:srgbClr val="B796D7"/>
        </a:solidFill>
        <a:ln xmlns:a="http://schemas.openxmlformats.org/drawingml/2006/main" w="1905">
          <a:solidFill>
            <a:srgbClr val="B796D7"/>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0.24399</cdr:x>
      <cdr:y>0.57412</cdr:y>
    </cdr:from>
    <cdr:to>
      <cdr:x>0.27073</cdr:x>
      <cdr:y>0.61472</cdr:y>
    </cdr:to>
    <cdr:sp macro="" textlink="">
      <cdr:nvSpPr>
        <cdr:cNvPr id="5233" name="NDMPlot_ElementConcrete43">
          <a:extLst xmlns:a="http://schemas.openxmlformats.org/drawingml/2006/main">
            <a:ext uri="{FF2B5EF4-FFF2-40B4-BE49-F238E27FC236}">
              <a16:creationId xmlns:a16="http://schemas.microsoft.com/office/drawing/2014/main" id="{36C9F605-A643-470C-BB3E-AA53687CF543}"/>
            </a:ext>
          </a:extLst>
        </cdr:cNvPr>
        <cdr:cNvSpPr/>
      </cdr:nvSpPr>
      <cdr:spPr>
        <a:xfrm xmlns:a="http://schemas.openxmlformats.org/drawingml/2006/main">
          <a:off x="2540940" y="3937301"/>
          <a:ext cx="278479" cy="278478"/>
        </a:xfrm>
        <a:prstGeom xmlns:a="http://schemas.openxmlformats.org/drawingml/2006/main" prst="rect">
          <a:avLst/>
        </a:prstGeom>
        <a:solidFill xmlns:a="http://schemas.openxmlformats.org/drawingml/2006/main">
          <a:srgbClr val="D1C9D9"/>
        </a:solidFill>
        <a:ln xmlns:a="http://schemas.openxmlformats.org/drawingml/2006/main" w="1905">
          <a:solidFill>
            <a:srgbClr val="D1C9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0.28219</cdr:x>
      <cdr:y>0.57412</cdr:y>
    </cdr:from>
    <cdr:to>
      <cdr:x>0.30893</cdr:x>
      <cdr:y>0.61472</cdr:y>
    </cdr:to>
    <cdr:sp macro="" textlink="">
      <cdr:nvSpPr>
        <cdr:cNvPr id="5234" name="NDMPlot_ElementConcrete44">
          <a:extLst xmlns:a="http://schemas.openxmlformats.org/drawingml/2006/main">
            <a:ext uri="{FF2B5EF4-FFF2-40B4-BE49-F238E27FC236}">
              <a16:creationId xmlns:a16="http://schemas.microsoft.com/office/drawing/2014/main" id="{27F3E795-04B4-42DD-84F7-D4D845CFCAFB}"/>
            </a:ext>
          </a:extLst>
        </cdr:cNvPr>
        <cdr:cNvSpPr/>
      </cdr:nvSpPr>
      <cdr:spPr>
        <a:xfrm xmlns:a="http://schemas.openxmlformats.org/drawingml/2006/main">
          <a:off x="2938767" y="3937301"/>
          <a:ext cx="278479" cy="278478"/>
        </a:xfrm>
        <a:prstGeom xmlns:a="http://schemas.openxmlformats.org/drawingml/2006/main" prst="rect">
          <a:avLst/>
        </a:prstGeom>
        <a:solidFill xmlns:a="http://schemas.openxmlformats.org/drawingml/2006/main">
          <a:srgbClr val="D1C9D9"/>
        </a:solidFill>
        <a:ln xmlns:a="http://schemas.openxmlformats.org/drawingml/2006/main" w="1905">
          <a:solidFill>
            <a:srgbClr val="D1C9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0.3204</cdr:x>
      <cdr:y>0.57412</cdr:y>
    </cdr:from>
    <cdr:to>
      <cdr:x>0.34714</cdr:x>
      <cdr:y>0.61472</cdr:y>
    </cdr:to>
    <cdr:sp macro="" textlink="">
      <cdr:nvSpPr>
        <cdr:cNvPr id="5235" name="NDMPlot_ElementConcrete45">
          <a:extLst xmlns:a="http://schemas.openxmlformats.org/drawingml/2006/main">
            <a:ext uri="{FF2B5EF4-FFF2-40B4-BE49-F238E27FC236}">
              <a16:creationId xmlns:a16="http://schemas.microsoft.com/office/drawing/2014/main" id="{22BE2291-53DB-4D53-9A9F-2E98B6E87221}"/>
            </a:ext>
          </a:extLst>
        </cdr:cNvPr>
        <cdr:cNvSpPr/>
      </cdr:nvSpPr>
      <cdr:spPr>
        <a:xfrm xmlns:a="http://schemas.openxmlformats.org/drawingml/2006/main">
          <a:off x="3336594" y="3937301"/>
          <a:ext cx="278478" cy="278478"/>
        </a:xfrm>
        <a:prstGeom xmlns:a="http://schemas.openxmlformats.org/drawingml/2006/main" prst="rect">
          <a:avLst/>
        </a:prstGeom>
        <a:solidFill xmlns:a="http://schemas.openxmlformats.org/drawingml/2006/main">
          <a:srgbClr val="D1C9D9"/>
        </a:solidFill>
        <a:ln xmlns:a="http://schemas.openxmlformats.org/drawingml/2006/main" w="1905">
          <a:solidFill>
            <a:srgbClr val="D1C9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0.35573</cdr:x>
      <cdr:y>0.59877</cdr:y>
    </cdr:from>
    <cdr:to>
      <cdr:x>0.3691</cdr:x>
      <cdr:y>0.61908</cdr:y>
    </cdr:to>
    <cdr:sp macro="" textlink="">
      <cdr:nvSpPr>
        <cdr:cNvPr id="5236" name="NDMPlot_ElementConcrete46">
          <a:extLst xmlns:a="http://schemas.openxmlformats.org/drawingml/2006/main">
            <a:ext uri="{FF2B5EF4-FFF2-40B4-BE49-F238E27FC236}">
              <a16:creationId xmlns:a16="http://schemas.microsoft.com/office/drawing/2014/main" id="{0DE03E68-467B-43D7-B84D-9C62FA199230}"/>
            </a:ext>
          </a:extLst>
        </cdr:cNvPr>
        <cdr:cNvSpPr/>
      </cdr:nvSpPr>
      <cdr:spPr>
        <a:xfrm xmlns:a="http://schemas.openxmlformats.org/drawingml/2006/main">
          <a:off x="3704584" y="4106377"/>
          <a:ext cx="139239" cy="139240"/>
        </a:xfrm>
        <a:prstGeom xmlns:a="http://schemas.openxmlformats.org/drawingml/2006/main" prst="rect">
          <a:avLst/>
        </a:prstGeom>
        <a:solidFill xmlns:a="http://schemas.openxmlformats.org/drawingml/2006/main">
          <a:srgbClr val="CBBCD9"/>
        </a:solidFill>
        <a:ln xmlns:a="http://schemas.openxmlformats.org/drawingml/2006/main" w="1905">
          <a:solidFill>
            <a:srgbClr val="CBBC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0.37483</cdr:x>
      <cdr:y>0.59877</cdr:y>
    </cdr:from>
    <cdr:to>
      <cdr:x>0.3882</cdr:x>
      <cdr:y>0.61908</cdr:y>
    </cdr:to>
    <cdr:sp macro="" textlink="">
      <cdr:nvSpPr>
        <cdr:cNvPr id="5237" name="NDMPlot_ElementConcrete47">
          <a:extLst xmlns:a="http://schemas.openxmlformats.org/drawingml/2006/main">
            <a:ext uri="{FF2B5EF4-FFF2-40B4-BE49-F238E27FC236}">
              <a16:creationId xmlns:a16="http://schemas.microsoft.com/office/drawing/2014/main" id="{663A6788-CFE0-4A80-A21C-D081AE9E997A}"/>
            </a:ext>
          </a:extLst>
        </cdr:cNvPr>
        <cdr:cNvSpPr/>
      </cdr:nvSpPr>
      <cdr:spPr>
        <a:xfrm xmlns:a="http://schemas.openxmlformats.org/drawingml/2006/main">
          <a:off x="3903497" y="4106377"/>
          <a:ext cx="139239" cy="139240"/>
        </a:xfrm>
        <a:prstGeom xmlns:a="http://schemas.openxmlformats.org/drawingml/2006/main" prst="rect">
          <a:avLst/>
        </a:prstGeom>
        <a:solidFill xmlns:a="http://schemas.openxmlformats.org/drawingml/2006/main">
          <a:srgbClr val="CBBCD9"/>
        </a:solidFill>
        <a:ln xmlns:a="http://schemas.openxmlformats.org/drawingml/2006/main" w="1905">
          <a:solidFill>
            <a:srgbClr val="CBBC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0.35573</cdr:x>
      <cdr:y>0.56977</cdr:y>
    </cdr:from>
    <cdr:to>
      <cdr:x>0.3691</cdr:x>
      <cdr:y>0.59007</cdr:y>
    </cdr:to>
    <cdr:sp macro="" textlink="">
      <cdr:nvSpPr>
        <cdr:cNvPr id="5238" name="NDMPlot_ElementConcrete48">
          <a:extLst xmlns:a="http://schemas.openxmlformats.org/drawingml/2006/main">
            <a:ext uri="{FF2B5EF4-FFF2-40B4-BE49-F238E27FC236}">
              <a16:creationId xmlns:a16="http://schemas.microsoft.com/office/drawing/2014/main" id="{D0A3620C-A1BD-464E-98BB-BB9009553F64}"/>
            </a:ext>
          </a:extLst>
        </cdr:cNvPr>
        <cdr:cNvSpPr/>
      </cdr:nvSpPr>
      <cdr:spPr>
        <a:xfrm xmlns:a="http://schemas.openxmlformats.org/drawingml/2006/main">
          <a:off x="3704584" y="3907464"/>
          <a:ext cx="139239" cy="139239"/>
        </a:xfrm>
        <a:prstGeom xmlns:a="http://schemas.openxmlformats.org/drawingml/2006/main" prst="rect">
          <a:avLst/>
        </a:prstGeom>
        <a:solidFill xmlns:a="http://schemas.openxmlformats.org/drawingml/2006/main">
          <a:srgbClr val="D8D6DA"/>
        </a:solidFill>
        <a:ln xmlns:a="http://schemas.openxmlformats.org/drawingml/2006/main" w="1905">
          <a:solidFill>
            <a:srgbClr val="D8D6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0.39393</cdr:x>
      <cdr:y>0.59877</cdr:y>
    </cdr:from>
    <cdr:to>
      <cdr:x>0.4073</cdr:x>
      <cdr:y>0.61908</cdr:y>
    </cdr:to>
    <cdr:sp macro="" textlink="">
      <cdr:nvSpPr>
        <cdr:cNvPr id="5239" name="NDMPlot_ElementConcrete49">
          <a:extLst xmlns:a="http://schemas.openxmlformats.org/drawingml/2006/main">
            <a:ext uri="{FF2B5EF4-FFF2-40B4-BE49-F238E27FC236}">
              <a16:creationId xmlns:a16="http://schemas.microsoft.com/office/drawing/2014/main" id="{F8F58EF6-194B-4558-A517-474582FEAB26}"/>
            </a:ext>
          </a:extLst>
        </cdr:cNvPr>
        <cdr:cNvSpPr/>
      </cdr:nvSpPr>
      <cdr:spPr>
        <a:xfrm xmlns:a="http://schemas.openxmlformats.org/drawingml/2006/main">
          <a:off x="4102410" y="4106377"/>
          <a:ext cx="139240" cy="139240"/>
        </a:xfrm>
        <a:prstGeom xmlns:a="http://schemas.openxmlformats.org/drawingml/2006/main" prst="rect">
          <a:avLst/>
        </a:prstGeom>
        <a:solidFill xmlns:a="http://schemas.openxmlformats.org/drawingml/2006/main">
          <a:srgbClr val="CBBCD9"/>
        </a:solidFill>
        <a:ln xmlns:a="http://schemas.openxmlformats.org/drawingml/2006/main" w="1905">
          <a:solidFill>
            <a:srgbClr val="CBBC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0.41303</cdr:x>
      <cdr:y>0.59877</cdr:y>
    </cdr:from>
    <cdr:to>
      <cdr:x>0.4264</cdr:x>
      <cdr:y>0.61908</cdr:y>
    </cdr:to>
    <cdr:sp macro="" textlink="">
      <cdr:nvSpPr>
        <cdr:cNvPr id="5240" name="NDMPlot_ElementConcrete50">
          <a:extLst xmlns:a="http://schemas.openxmlformats.org/drawingml/2006/main">
            <a:ext uri="{FF2B5EF4-FFF2-40B4-BE49-F238E27FC236}">
              <a16:creationId xmlns:a16="http://schemas.microsoft.com/office/drawing/2014/main" id="{AAE08316-0112-4948-BD12-C9C7CE6B4F5A}"/>
            </a:ext>
          </a:extLst>
        </cdr:cNvPr>
        <cdr:cNvSpPr/>
      </cdr:nvSpPr>
      <cdr:spPr>
        <a:xfrm xmlns:a="http://schemas.openxmlformats.org/drawingml/2006/main">
          <a:off x="4301323" y="4106377"/>
          <a:ext cx="139240" cy="139240"/>
        </a:xfrm>
        <a:prstGeom xmlns:a="http://schemas.openxmlformats.org/drawingml/2006/main" prst="rect">
          <a:avLst/>
        </a:prstGeom>
        <a:solidFill xmlns:a="http://schemas.openxmlformats.org/drawingml/2006/main">
          <a:srgbClr val="CBBCD9"/>
        </a:solidFill>
        <a:ln xmlns:a="http://schemas.openxmlformats.org/drawingml/2006/main" w="1905">
          <a:solidFill>
            <a:srgbClr val="CBBC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0.43213</cdr:x>
      <cdr:y>0.59877</cdr:y>
    </cdr:from>
    <cdr:to>
      <cdr:x>0.4455</cdr:x>
      <cdr:y>0.61908</cdr:y>
    </cdr:to>
    <cdr:sp macro="" textlink="">
      <cdr:nvSpPr>
        <cdr:cNvPr id="5241" name="NDMPlot_ElementConcrete51">
          <a:extLst xmlns:a="http://schemas.openxmlformats.org/drawingml/2006/main">
            <a:ext uri="{FF2B5EF4-FFF2-40B4-BE49-F238E27FC236}">
              <a16:creationId xmlns:a16="http://schemas.microsoft.com/office/drawing/2014/main" id="{355B468D-FEE1-4DC4-B034-0ADE634B4BB0}"/>
            </a:ext>
          </a:extLst>
        </cdr:cNvPr>
        <cdr:cNvSpPr/>
      </cdr:nvSpPr>
      <cdr:spPr>
        <a:xfrm xmlns:a="http://schemas.openxmlformats.org/drawingml/2006/main">
          <a:off x="4500237" y="4106377"/>
          <a:ext cx="139240" cy="139240"/>
        </a:xfrm>
        <a:prstGeom xmlns:a="http://schemas.openxmlformats.org/drawingml/2006/main" prst="rect">
          <a:avLst/>
        </a:prstGeom>
        <a:solidFill xmlns:a="http://schemas.openxmlformats.org/drawingml/2006/main">
          <a:srgbClr val="CBBCD9"/>
        </a:solidFill>
        <a:ln xmlns:a="http://schemas.openxmlformats.org/drawingml/2006/main" w="1905">
          <a:solidFill>
            <a:srgbClr val="CBBC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0.45123</cdr:x>
      <cdr:y>0.59877</cdr:y>
    </cdr:from>
    <cdr:to>
      <cdr:x>0.4646</cdr:x>
      <cdr:y>0.61908</cdr:y>
    </cdr:to>
    <cdr:sp macro="" textlink="">
      <cdr:nvSpPr>
        <cdr:cNvPr id="5242" name="NDMPlot_ElementConcrete52">
          <a:extLst xmlns:a="http://schemas.openxmlformats.org/drawingml/2006/main">
            <a:ext uri="{FF2B5EF4-FFF2-40B4-BE49-F238E27FC236}">
              <a16:creationId xmlns:a16="http://schemas.microsoft.com/office/drawing/2014/main" id="{4385B622-9040-4628-A1A0-4F9D754DABC8}"/>
            </a:ext>
          </a:extLst>
        </cdr:cNvPr>
        <cdr:cNvSpPr/>
      </cdr:nvSpPr>
      <cdr:spPr>
        <a:xfrm xmlns:a="http://schemas.openxmlformats.org/drawingml/2006/main">
          <a:off x="4699150" y="4106377"/>
          <a:ext cx="139240" cy="139240"/>
        </a:xfrm>
        <a:prstGeom xmlns:a="http://schemas.openxmlformats.org/drawingml/2006/main" prst="rect">
          <a:avLst/>
        </a:prstGeom>
        <a:solidFill xmlns:a="http://schemas.openxmlformats.org/drawingml/2006/main">
          <a:srgbClr val="CBBCD9"/>
        </a:solidFill>
        <a:ln xmlns:a="http://schemas.openxmlformats.org/drawingml/2006/main" w="1905">
          <a:solidFill>
            <a:srgbClr val="CBBC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0.47033</cdr:x>
      <cdr:y>0.59877</cdr:y>
    </cdr:from>
    <cdr:to>
      <cdr:x>0.4837</cdr:x>
      <cdr:y>0.61908</cdr:y>
    </cdr:to>
    <cdr:sp macro="" textlink="">
      <cdr:nvSpPr>
        <cdr:cNvPr id="5243" name="NDMPlot_ElementConcrete53">
          <a:extLst xmlns:a="http://schemas.openxmlformats.org/drawingml/2006/main">
            <a:ext uri="{FF2B5EF4-FFF2-40B4-BE49-F238E27FC236}">
              <a16:creationId xmlns:a16="http://schemas.microsoft.com/office/drawing/2014/main" id="{81FEF964-7CCE-4674-86DE-BA360BE02DA8}"/>
            </a:ext>
          </a:extLst>
        </cdr:cNvPr>
        <cdr:cNvSpPr/>
      </cdr:nvSpPr>
      <cdr:spPr>
        <a:xfrm xmlns:a="http://schemas.openxmlformats.org/drawingml/2006/main">
          <a:off x="4898064" y="4106377"/>
          <a:ext cx="139239" cy="139240"/>
        </a:xfrm>
        <a:prstGeom xmlns:a="http://schemas.openxmlformats.org/drawingml/2006/main" prst="rect">
          <a:avLst/>
        </a:prstGeom>
        <a:solidFill xmlns:a="http://schemas.openxmlformats.org/drawingml/2006/main">
          <a:srgbClr val="CBBCD9"/>
        </a:solidFill>
        <a:ln xmlns:a="http://schemas.openxmlformats.org/drawingml/2006/main" w="1905">
          <a:solidFill>
            <a:srgbClr val="CBBC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0.48944</cdr:x>
      <cdr:y>0.59877</cdr:y>
    </cdr:from>
    <cdr:to>
      <cdr:x>0.50281</cdr:x>
      <cdr:y>0.61908</cdr:y>
    </cdr:to>
    <cdr:sp macro="" textlink="">
      <cdr:nvSpPr>
        <cdr:cNvPr id="5244" name="NDMPlot_ElementConcrete54">
          <a:extLst xmlns:a="http://schemas.openxmlformats.org/drawingml/2006/main">
            <a:ext uri="{FF2B5EF4-FFF2-40B4-BE49-F238E27FC236}">
              <a16:creationId xmlns:a16="http://schemas.microsoft.com/office/drawing/2014/main" id="{C2D4441D-9CFF-4C0A-876E-5EE11C9A804F}"/>
            </a:ext>
          </a:extLst>
        </cdr:cNvPr>
        <cdr:cNvSpPr/>
      </cdr:nvSpPr>
      <cdr:spPr>
        <a:xfrm xmlns:a="http://schemas.openxmlformats.org/drawingml/2006/main">
          <a:off x="5096977" y="4106377"/>
          <a:ext cx="139240" cy="139240"/>
        </a:xfrm>
        <a:prstGeom xmlns:a="http://schemas.openxmlformats.org/drawingml/2006/main" prst="rect">
          <a:avLst/>
        </a:prstGeom>
        <a:solidFill xmlns:a="http://schemas.openxmlformats.org/drawingml/2006/main">
          <a:srgbClr val="CBBCD9"/>
        </a:solidFill>
        <a:ln xmlns:a="http://schemas.openxmlformats.org/drawingml/2006/main" w="1905">
          <a:solidFill>
            <a:srgbClr val="CBBC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0.48944</cdr:x>
      <cdr:y>0.56977</cdr:y>
    </cdr:from>
    <cdr:to>
      <cdr:x>0.50281</cdr:x>
      <cdr:y>0.59007</cdr:y>
    </cdr:to>
    <cdr:sp macro="" textlink="">
      <cdr:nvSpPr>
        <cdr:cNvPr id="5245" name="NDMPlot_ElementConcrete55">
          <a:extLst xmlns:a="http://schemas.openxmlformats.org/drawingml/2006/main">
            <a:ext uri="{FF2B5EF4-FFF2-40B4-BE49-F238E27FC236}">
              <a16:creationId xmlns:a16="http://schemas.microsoft.com/office/drawing/2014/main" id="{1772ED62-CE72-457B-9D7D-DF0EF1832BC7}"/>
            </a:ext>
          </a:extLst>
        </cdr:cNvPr>
        <cdr:cNvSpPr/>
      </cdr:nvSpPr>
      <cdr:spPr>
        <a:xfrm xmlns:a="http://schemas.openxmlformats.org/drawingml/2006/main">
          <a:off x="5096977" y="3907464"/>
          <a:ext cx="139240" cy="139239"/>
        </a:xfrm>
        <a:prstGeom xmlns:a="http://schemas.openxmlformats.org/drawingml/2006/main" prst="rect">
          <a:avLst/>
        </a:prstGeom>
        <a:solidFill xmlns:a="http://schemas.openxmlformats.org/drawingml/2006/main">
          <a:srgbClr val="D8D6DA"/>
        </a:solidFill>
        <a:ln xmlns:a="http://schemas.openxmlformats.org/drawingml/2006/main" w="1905">
          <a:solidFill>
            <a:srgbClr val="D8D6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0.5114</cdr:x>
      <cdr:y>0.57412</cdr:y>
    </cdr:from>
    <cdr:to>
      <cdr:x>0.53814</cdr:x>
      <cdr:y>0.61472</cdr:y>
    </cdr:to>
    <cdr:sp macro="" textlink="">
      <cdr:nvSpPr>
        <cdr:cNvPr id="5246" name="NDMPlot_ElementConcrete56">
          <a:extLst xmlns:a="http://schemas.openxmlformats.org/drawingml/2006/main">
            <a:ext uri="{FF2B5EF4-FFF2-40B4-BE49-F238E27FC236}">
              <a16:creationId xmlns:a16="http://schemas.microsoft.com/office/drawing/2014/main" id="{80EF14C9-1F0D-4708-8719-296656F4E937}"/>
            </a:ext>
          </a:extLst>
        </cdr:cNvPr>
        <cdr:cNvSpPr/>
      </cdr:nvSpPr>
      <cdr:spPr>
        <a:xfrm xmlns:a="http://schemas.openxmlformats.org/drawingml/2006/main">
          <a:off x="5325728" y="3937301"/>
          <a:ext cx="278478" cy="278478"/>
        </a:xfrm>
        <a:prstGeom xmlns:a="http://schemas.openxmlformats.org/drawingml/2006/main" prst="rect">
          <a:avLst/>
        </a:prstGeom>
        <a:solidFill xmlns:a="http://schemas.openxmlformats.org/drawingml/2006/main">
          <a:srgbClr val="D1C9D9"/>
        </a:solidFill>
        <a:ln xmlns:a="http://schemas.openxmlformats.org/drawingml/2006/main" w="1905">
          <a:solidFill>
            <a:srgbClr val="D1C9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0.5496</cdr:x>
      <cdr:y>0.57412</cdr:y>
    </cdr:from>
    <cdr:to>
      <cdr:x>0.57634</cdr:x>
      <cdr:y>0.61472</cdr:y>
    </cdr:to>
    <cdr:sp macro="" textlink="">
      <cdr:nvSpPr>
        <cdr:cNvPr id="5247" name="NDMPlot_ElementConcrete57">
          <a:extLst xmlns:a="http://schemas.openxmlformats.org/drawingml/2006/main">
            <a:ext uri="{FF2B5EF4-FFF2-40B4-BE49-F238E27FC236}">
              <a16:creationId xmlns:a16="http://schemas.microsoft.com/office/drawing/2014/main" id="{84EE2717-5342-4E21-A8DB-AFAFEFCAE6A4}"/>
            </a:ext>
          </a:extLst>
        </cdr:cNvPr>
        <cdr:cNvSpPr/>
      </cdr:nvSpPr>
      <cdr:spPr>
        <a:xfrm xmlns:a="http://schemas.openxmlformats.org/drawingml/2006/main">
          <a:off x="5723555" y="3937301"/>
          <a:ext cx="278478" cy="278478"/>
        </a:xfrm>
        <a:prstGeom xmlns:a="http://schemas.openxmlformats.org/drawingml/2006/main" prst="rect">
          <a:avLst/>
        </a:prstGeom>
        <a:solidFill xmlns:a="http://schemas.openxmlformats.org/drawingml/2006/main">
          <a:srgbClr val="D1C9D9"/>
        </a:solidFill>
        <a:ln xmlns:a="http://schemas.openxmlformats.org/drawingml/2006/main" w="1905">
          <a:solidFill>
            <a:srgbClr val="D1C9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0.5878</cdr:x>
      <cdr:y>0.57412</cdr:y>
    </cdr:from>
    <cdr:to>
      <cdr:x>0.61454</cdr:x>
      <cdr:y>0.61472</cdr:y>
    </cdr:to>
    <cdr:sp macro="" textlink="">
      <cdr:nvSpPr>
        <cdr:cNvPr id="5248" name="NDMPlot_ElementConcrete58">
          <a:extLst xmlns:a="http://schemas.openxmlformats.org/drawingml/2006/main">
            <a:ext uri="{FF2B5EF4-FFF2-40B4-BE49-F238E27FC236}">
              <a16:creationId xmlns:a16="http://schemas.microsoft.com/office/drawing/2014/main" id="{D1CEEE19-4577-457F-9C8D-4C0F3DB4C97D}"/>
            </a:ext>
          </a:extLst>
        </cdr:cNvPr>
        <cdr:cNvSpPr/>
      </cdr:nvSpPr>
      <cdr:spPr>
        <a:xfrm xmlns:a="http://schemas.openxmlformats.org/drawingml/2006/main">
          <a:off x="6121381" y="3937301"/>
          <a:ext cx="278479" cy="278478"/>
        </a:xfrm>
        <a:prstGeom xmlns:a="http://schemas.openxmlformats.org/drawingml/2006/main" prst="rect">
          <a:avLst/>
        </a:prstGeom>
        <a:solidFill xmlns:a="http://schemas.openxmlformats.org/drawingml/2006/main">
          <a:srgbClr val="D1C9D9"/>
        </a:solidFill>
        <a:ln xmlns:a="http://schemas.openxmlformats.org/drawingml/2006/main" w="1905">
          <a:solidFill>
            <a:srgbClr val="D1C9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0.24399</cdr:x>
      <cdr:y>0.51611</cdr:y>
    </cdr:from>
    <cdr:to>
      <cdr:x>0.27073</cdr:x>
      <cdr:y>0.55672</cdr:y>
    </cdr:to>
    <cdr:sp macro="" textlink="">
      <cdr:nvSpPr>
        <cdr:cNvPr id="5249" name="NDMPlot_ElementConcrete59">
          <a:extLst xmlns:a="http://schemas.openxmlformats.org/drawingml/2006/main">
            <a:ext uri="{FF2B5EF4-FFF2-40B4-BE49-F238E27FC236}">
              <a16:creationId xmlns:a16="http://schemas.microsoft.com/office/drawing/2014/main" id="{452D60A2-47E0-4501-9F3C-4810F1607608}"/>
            </a:ext>
          </a:extLst>
        </cdr:cNvPr>
        <cdr:cNvSpPr/>
      </cdr:nvSpPr>
      <cdr:spPr>
        <a:xfrm xmlns:a="http://schemas.openxmlformats.org/drawingml/2006/main">
          <a:off x="2540940" y="3539474"/>
          <a:ext cx="278479" cy="27847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0.28219</cdr:x>
      <cdr:y>0.51611</cdr:y>
    </cdr:from>
    <cdr:to>
      <cdr:x>0.30893</cdr:x>
      <cdr:y>0.55672</cdr:y>
    </cdr:to>
    <cdr:sp macro="" textlink="">
      <cdr:nvSpPr>
        <cdr:cNvPr id="5250" name="NDMPlot_ElementConcrete60">
          <a:extLst xmlns:a="http://schemas.openxmlformats.org/drawingml/2006/main">
            <a:ext uri="{FF2B5EF4-FFF2-40B4-BE49-F238E27FC236}">
              <a16:creationId xmlns:a16="http://schemas.microsoft.com/office/drawing/2014/main" id="{73562AEE-E3B1-4B4D-8E7C-464109BF92D8}"/>
            </a:ext>
          </a:extLst>
        </cdr:cNvPr>
        <cdr:cNvSpPr/>
      </cdr:nvSpPr>
      <cdr:spPr>
        <a:xfrm xmlns:a="http://schemas.openxmlformats.org/drawingml/2006/main">
          <a:off x="2938767" y="3539474"/>
          <a:ext cx="278479" cy="27847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0.3204</cdr:x>
      <cdr:y>0.51611</cdr:y>
    </cdr:from>
    <cdr:to>
      <cdr:x>0.34714</cdr:x>
      <cdr:y>0.55672</cdr:y>
    </cdr:to>
    <cdr:sp macro="" textlink="">
      <cdr:nvSpPr>
        <cdr:cNvPr id="5251" name="NDMPlot_ElementConcrete61">
          <a:extLst xmlns:a="http://schemas.openxmlformats.org/drawingml/2006/main">
            <a:ext uri="{FF2B5EF4-FFF2-40B4-BE49-F238E27FC236}">
              <a16:creationId xmlns:a16="http://schemas.microsoft.com/office/drawing/2014/main" id="{FDCD7DA6-074C-4544-BDC9-28685CC1CC66}"/>
            </a:ext>
          </a:extLst>
        </cdr:cNvPr>
        <cdr:cNvSpPr/>
      </cdr:nvSpPr>
      <cdr:spPr>
        <a:xfrm xmlns:a="http://schemas.openxmlformats.org/drawingml/2006/main">
          <a:off x="3336594" y="3539474"/>
          <a:ext cx="278478" cy="27847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0.35573</cdr:x>
      <cdr:y>0.54076</cdr:y>
    </cdr:from>
    <cdr:to>
      <cdr:x>0.3691</cdr:x>
      <cdr:y>0.56107</cdr:y>
    </cdr:to>
    <cdr:sp macro="" textlink="">
      <cdr:nvSpPr>
        <cdr:cNvPr id="5252" name="NDMPlot_ElementConcrete62">
          <a:extLst xmlns:a="http://schemas.openxmlformats.org/drawingml/2006/main">
            <a:ext uri="{FF2B5EF4-FFF2-40B4-BE49-F238E27FC236}">
              <a16:creationId xmlns:a16="http://schemas.microsoft.com/office/drawing/2014/main" id="{7C7141DC-149F-40FB-8437-080670FEB48F}"/>
            </a:ext>
          </a:extLst>
        </cdr:cNvPr>
        <cdr:cNvSpPr/>
      </cdr:nvSpPr>
      <cdr:spPr>
        <a:xfrm xmlns:a="http://schemas.openxmlformats.org/drawingml/2006/main">
          <a:off x="3704584" y="3708550"/>
          <a:ext cx="139239" cy="13924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0.35573</cdr:x>
      <cdr:y>0.51176</cdr:y>
    </cdr:from>
    <cdr:to>
      <cdr:x>0.3691</cdr:x>
      <cdr:y>0.53206</cdr:y>
    </cdr:to>
    <cdr:sp macro="" textlink="">
      <cdr:nvSpPr>
        <cdr:cNvPr id="5253" name="NDMPlot_ElementConcrete63">
          <a:extLst xmlns:a="http://schemas.openxmlformats.org/drawingml/2006/main">
            <a:ext uri="{FF2B5EF4-FFF2-40B4-BE49-F238E27FC236}">
              <a16:creationId xmlns:a16="http://schemas.microsoft.com/office/drawing/2014/main" id="{A0450292-7BD9-467F-A23E-812D540362A7}"/>
            </a:ext>
          </a:extLst>
        </cdr:cNvPr>
        <cdr:cNvSpPr/>
      </cdr:nvSpPr>
      <cdr:spPr>
        <a:xfrm xmlns:a="http://schemas.openxmlformats.org/drawingml/2006/main">
          <a:off x="3704584" y="3509637"/>
          <a:ext cx="139239" cy="13924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0.48944</cdr:x>
      <cdr:y>0.54076</cdr:y>
    </cdr:from>
    <cdr:to>
      <cdr:x>0.50281</cdr:x>
      <cdr:y>0.56107</cdr:y>
    </cdr:to>
    <cdr:sp macro="" textlink="">
      <cdr:nvSpPr>
        <cdr:cNvPr id="5254" name="NDMPlot_ElementConcrete64">
          <a:extLst xmlns:a="http://schemas.openxmlformats.org/drawingml/2006/main">
            <a:ext uri="{FF2B5EF4-FFF2-40B4-BE49-F238E27FC236}">
              <a16:creationId xmlns:a16="http://schemas.microsoft.com/office/drawing/2014/main" id="{A80652F1-4C95-43AE-966E-D53DCB2D008C}"/>
            </a:ext>
          </a:extLst>
        </cdr:cNvPr>
        <cdr:cNvSpPr/>
      </cdr:nvSpPr>
      <cdr:spPr>
        <a:xfrm xmlns:a="http://schemas.openxmlformats.org/drawingml/2006/main">
          <a:off x="5096977" y="3708550"/>
          <a:ext cx="139240" cy="13924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0.48944</cdr:x>
      <cdr:y>0.51176</cdr:y>
    </cdr:from>
    <cdr:to>
      <cdr:x>0.50281</cdr:x>
      <cdr:y>0.53206</cdr:y>
    </cdr:to>
    <cdr:sp macro="" textlink="">
      <cdr:nvSpPr>
        <cdr:cNvPr id="5255" name="NDMPlot_ElementConcrete65">
          <a:extLst xmlns:a="http://schemas.openxmlformats.org/drawingml/2006/main">
            <a:ext uri="{FF2B5EF4-FFF2-40B4-BE49-F238E27FC236}">
              <a16:creationId xmlns:a16="http://schemas.microsoft.com/office/drawing/2014/main" id="{6BE83D81-95AA-4375-BE01-DEA524F5FA03}"/>
            </a:ext>
          </a:extLst>
        </cdr:cNvPr>
        <cdr:cNvSpPr/>
      </cdr:nvSpPr>
      <cdr:spPr>
        <a:xfrm xmlns:a="http://schemas.openxmlformats.org/drawingml/2006/main">
          <a:off x="5096977" y="3509637"/>
          <a:ext cx="139240" cy="13924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0.5114</cdr:x>
      <cdr:y>0.51611</cdr:y>
    </cdr:from>
    <cdr:to>
      <cdr:x>0.53814</cdr:x>
      <cdr:y>0.55672</cdr:y>
    </cdr:to>
    <cdr:sp macro="" textlink="">
      <cdr:nvSpPr>
        <cdr:cNvPr id="5256" name="NDMPlot_ElementConcrete66">
          <a:extLst xmlns:a="http://schemas.openxmlformats.org/drawingml/2006/main">
            <a:ext uri="{FF2B5EF4-FFF2-40B4-BE49-F238E27FC236}">
              <a16:creationId xmlns:a16="http://schemas.microsoft.com/office/drawing/2014/main" id="{B296DCAB-5586-4254-B085-384EC5BA80BD}"/>
            </a:ext>
          </a:extLst>
        </cdr:cNvPr>
        <cdr:cNvSpPr/>
      </cdr:nvSpPr>
      <cdr:spPr>
        <a:xfrm xmlns:a="http://schemas.openxmlformats.org/drawingml/2006/main">
          <a:off x="5325728" y="3539474"/>
          <a:ext cx="278478" cy="27847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0.5496</cdr:x>
      <cdr:y>0.51611</cdr:y>
    </cdr:from>
    <cdr:to>
      <cdr:x>0.57634</cdr:x>
      <cdr:y>0.55672</cdr:y>
    </cdr:to>
    <cdr:sp macro="" textlink="">
      <cdr:nvSpPr>
        <cdr:cNvPr id="5257" name="NDMPlot_ElementConcrete67">
          <a:extLst xmlns:a="http://schemas.openxmlformats.org/drawingml/2006/main">
            <a:ext uri="{FF2B5EF4-FFF2-40B4-BE49-F238E27FC236}">
              <a16:creationId xmlns:a16="http://schemas.microsoft.com/office/drawing/2014/main" id="{1C8C4F85-FC1B-493B-B3E1-FF87AAEDF10A}"/>
            </a:ext>
          </a:extLst>
        </cdr:cNvPr>
        <cdr:cNvSpPr/>
      </cdr:nvSpPr>
      <cdr:spPr>
        <a:xfrm xmlns:a="http://schemas.openxmlformats.org/drawingml/2006/main">
          <a:off x="5723555" y="3539474"/>
          <a:ext cx="278478" cy="27847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0.5878</cdr:x>
      <cdr:y>0.51611</cdr:y>
    </cdr:from>
    <cdr:to>
      <cdr:x>0.61454</cdr:x>
      <cdr:y>0.55672</cdr:y>
    </cdr:to>
    <cdr:sp macro="" textlink="">
      <cdr:nvSpPr>
        <cdr:cNvPr id="5258" name="NDMPlot_ElementConcrete68">
          <a:extLst xmlns:a="http://schemas.openxmlformats.org/drawingml/2006/main">
            <a:ext uri="{FF2B5EF4-FFF2-40B4-BE49-F238E27FC236}">
              <a16:creationId xmlns:a16="http://schemas.microsoft.com/office/drawing/2014/main" id="{72DB8062-BBCD-4B8F-931E-713DBCE234D4}"/>
            </a:ext>
          </a:extLst>
        </cdr:cNvPr>
        <cdr:cNvSpPr/>
      </cdr:nvSpPr>
      <cdr:spPr>
        <a:xfrm xmlns:a="http://schemas.openxmlformats.org/drawingml/2006/main">
          <a:off x="6121381" y="3539474"/>
          <a:ext cx="278479" cy="27847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0.24399</cdr:x>
      <cdr:y>0.4581</cdr:y>
    </cdr:from>
    <cdr:to>
      <cdr:x>0.27073</cdr:x>
      <cdr:y>0.49871</cdr:y>
    </cdr:to>
    <cdr:sp macro="" textlink="">
      <cdr:nvSpPr>
        <cdr:cNvPr id="5259" name="NDMPlot_ElementConcrete69">
          <a:extLst xmlns:a="http://schemas.openxmlformats.org/drawingml/2006/main">
            <a:ext uri="{FF2B5EF4-FFF2-40B4-BE49-F238E27FC236}">
              <a16:creationId xmlns:a16="http://schemas.microsoft.com/office/drawing/2014/main" id="{7813F65A-B0C9-43F1-BE7D-8C84060C603B}"/>
            </a:ext>
          </a:extLst>
        </cdr:cNvPr>
        <cdr:cNvSpPr/>
      </cdr:nvSpPr>
      <cdr:spPr>
        <a:xfrm xmlns:a="http://schemas.openxmlformats.org/drawingml/2006/main">
          <a:off x="2540940" y="3141647"/>
          <a:ext cx="278479" cy="27847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0.28219</cdr:x>
      <cdr:y>0.4581</cdr:y>
    </cdr:from>
    <cdr:to>
      <cdr:x>0.30893</cdr:x>
      <cdr:y>0.49871</cdr:y>
    </cdr:to>
    <cdr:sp macro="" textlink="">
      <cdr:nvSpPr>
        <cdr:cNvPr id="5260" name="NDMPlot_ElementConcrete70">
          <a:extLst xmlns:a="http://schemas.openxmlformats.org/drawingml/2006/main">
            <a:ext uri="{FF2B5EF4-FFF2-40B4-BE49-F238E27FC236}">
              <a16:creationId xmlns:a16="http://schemas.microsoft.com/office/drawing/2014/main" id="{906D3DBF-E605-4A40-87F2-88F13F5B9D66}"/>
            </a:ext>
          </a:extLst>
        </cdr:cNvPr>
        <cdr:cNvSpPr/>
      </cdr:nvSpPr>
      <cdr:spPr>
        <a:xfrm xmlns:a="http://schemas.openxmlformats.org/drawingml/2006/main">
          <a:off x="2938767" y="3141647"/>
          <a:ext cx="278479" cy="27847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0.3204</cdr:x>
      <cdr:y>0.4581</cdr:y>
    </cdr:from>
    <cdr:to>
      <cdr:x>0.34714</cdr:x>
      <cdr:y>0.49871</cdr:y>
    </cdr:to>
    <cdr:sp macro="" textlink="">
      <cdr:nvSpPr>
        <cdr:cNvPr id="5261" name="NDMPlot_ElementConcrete71">
          <a:extLst xmlns:a="http://schemas.openxmlformats.org/drawingml/2006/main">
            <a:ext uri="{FF2B5EF4-FFF2-40B4-BE49-F238E27FC236}">
              <a16:creationId xmlns:a16="http://schemas.microsoft.com/office/drawing/2014/main" id="{A69F9481-6F38-4CC4-A754-B5B5FF71F795}"/>
            </a:ext>
          </a:extLst>
        </cdr:cNvPr>
        <cdr:cNvSpPr/>
      </cdr:nvSpPr>
      <cdr:spPr>
        <a:xfrm xmlns:a="http://schemas.openxmlformats.org/drawingml/2006/main">
          <a:off x="3336594" y="3141647"/>
          <a:ext cx="278478" cy="27847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0.35573</cdr:x>
      <cdr:y>0.48275</cdr:y>
    </cdr:from>
    <cdr:to>
      <cdr:x>0.3691</cdr:x>
      <cdr:y>0.50306</cdr:y>
    </cdr:to>
    <cdr:sp macro="" textlink="">
      <cdr:nvSpPr>
        <cdr:cNvPr id="5262" name="NDMPlot_ElementConcrete72">
          <a:extLst xmlns:a="http://schemas.openxmlformats.org/drawingml/2006/main">
            <a:ext uri="{FF2B5EF4-FFF2-40B4-BE49-F238E27FC236}">
              <a16:creationId xmlns:a16="http://schemas.microsoft.com/office/drawing/2014/main" id="{AA140D92-D828-4167-A089-8E9D2FEA075D}"/>
            </a:ext>
          </a:extLst>
        </cdr:cNvPr>
        <cdr:cNvSpPr/>
      </cdr:nvSpPr>
      <cdr:spPr>
        <a:xfrm xmlns:a="http://schemas.openxmlformats.org/drawingml/2006/main">
          <a:off x="3704584" y="3310723"/>
          <a:ext cx="139239" cy="13924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0.35573</cdr:x>
      <cdr:y>0.45375</cdr:y>
    </cdr:from>
    <cdr:to>
      <cdr:x>0.3691</cdr:x>
      <cdr:y>0.47405</cdr:y>
    </cdr:to>
    <cdr:sp macro="" textlink="">
      <cdr:nvSpPr>
        <cdr:cNvPr id="5263" name="NDMPlot_ElementConcrete73">
          <a:extLst xmlns:a="http://schemas.openxmlformats.org/drawingml/2006/main">
            <a:ext uri="{FF2B5EF4-FFF2-40B4-BE49-F238E27FC236}">
              <a16:creationId xmlns:a16="http://schemas.microsoft.com/office/drawing/2014/main" id="{829B35C8-1FE4-4534-8EB4-0B5B2E618069}"/>
            </a:ext>
          </a:extLst>
        </cdr:cNvPr>
        <cdr:cNvSpPr/>
      </cdr:nvSpPr>
      <cdr:spPr>
        <a:xfrm xmlns:a="http://schemas.openxmlformats.org/drawingml/2006/main">
          <a:off x="3704584" y="3111810"/>
          <a:ext cx="139239" cy="13924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0.48944</cdr:x>
      <cdr:y>0.48275</cdr:y>
    </cdr:from>
    <cdr:to>
      <cdr:x>0.50281</cdr:x>
      <cdr:y>0.50306</cdr:y>
    </cdr:to>
    <cdr:sp macro="" textlink="">
      <cdr:nvSpPr>
        <cdr:cNvPr id="5264" name="NDMPlot_ElementConcrete74">
          <a:extLst xmlns:a="http://schemas.openxmlformats.org/drawingml/2006/main">
            <a:ext uri="{FF2B5EF4-FFF2-40B4-BE49-F238E27FC236}">
              <a16:creationId xmlns:a16="http://schemas.microsoft.com/office/drawing/2014/main" id="{872B0788-050E-41A7-9AD1-588009365732}"/>
            </a:ext>
          </a:extLst>
        </cdr:cNvPr>
        <cdr:cNvSpPr/>
      </cdr:nvSpPr>
      <cdr:spPr>
        <a:xfrm xmlns:a="http://schemas.openxmlformats.org/drawingml/2006/main">
          <a:off x="5096977" y="3310723"/>
          <a:ext cx="139240" cy="13924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0.48944</cdr:x>
      <cdr:y>0.45375</cdr:y>
    </cdr:from>
    <cdr:to>
      <cdr:x>0.50281</cdr:x>
      <cdr:y>0.47405</cdr:y>
    </cdr:to>
    <cdr:sp macro="" textlink="">
      <cdr:nvSpPr>
        <cdr:cNvPr id="5265" name="NDMPlot_ElementConcrete75">
          <a:extLst xmlns:a="http://schemas.openxmlformats.org/drawingml/2006/main">
            <a:ext uri="{FF2B5EF4-FFF2-40B4-BE49-F238E27FC236}">
              <a16:creationId xmlns:a16="http://schemas.microsoft.com/office/drawing/2014/main" id="{E40C255B-DA67-472D-996D-D2C6F11E015E}"/>
            </a:ext>
          </a:extLst>
        </cdr:cNvPr>
        <cdr:cNvSpPr/>
      </cdr:nvSpPr>
      <cdr:spPr>
        <a:xfrm xmlns:a="http://schemas.openxmlformats.org/drawingml/2006/main">
          <a:off x="5096977" y="3111810"/>
          <a:ext cx="139240" cy="13924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0.5114</cdr:x>
      <cdr:y>0.4581</cdr:y>
    </cdr:from>
    <cdr:to>
      <cdr:x>0.53814</cdr:x>
      <cdr:y>0.49871</cdr:y>
    </cdr:to>
    <cdr:sp macro="" textlink="">
      <cdr:nvSpPr>
        <cdr:cNvPr id="5266" name="NDMPlot_ElementConcrete76">
          <a:extLst xmlns:a="http://schemas.openxmlformats.org/drawingml/2006/main">
            <a:ext uri="{FF2B5EF4-FFF2-40B4-BE49-F238E27FC236}">
              <a16:creationId xmlns:a16="http://schemas.microsoft.com/office/drawing/2014/main" id="{F5588C24-0F0F-4F16-9424-5AD92D085E57}"/>
            </a:ext>
          </a:extLst>
        </cdr:cNvPr>
        <cdr:cNvSpPr/>
      </cdr:nvSpPr>
      <cdr:spPr>
        <a:xfrm xmlns:a="http://schemas.openxmlformats.org/drawingml/2006/main">
          <a:off x="5325728" y="3141647"/>
          <a:ext cx="278478" cy="27847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0.5496</cdr:x>
      <cdr:y>0.4581</cdr:y>
    </cdr:from>
    <cdr:to>
      <cdr:x>0.57634</cdr:x>
      <cdr:y>0.49871</cdr:y>
    </cdr:to>
    <cdr:sp macro="" textlink="">
      <cdr:nvSpPr>
        <cdr:cNvPr id="5267" name="NDMPlot_ElementConcrete77">
          <a:extLst xmlns:a="http://schemas.openxmlformats.org/drawingml/2006/main">
            <a:ext uri="{FF2B5EF4-FFF2-40B4-BE49-F238E27FC236}">
              <a16:creationId xmlns:a16="http://schemas.microsoft.com/office/drawing/2014/main" id="{1FF212BF-4933-48ED-915C-19B1E47B64CE}"/>
            </a:ext>
          </a:extLst>
        </cdr:cNvPr>
        <cdr:cNvSpPr/>
      </cdr:nvSpPr>
      <cdr:spPr>
        <a:xfrm xmlns:a="http://schemas.openxmlformats.org/drawingml/2006/main">
          <a:off x="5723555" y="3141647"/>
          <a:ext cx="278478" cy="27847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0.5878</cdr:x>
      <cdr:y>0.4581</cdr:y>
    </cdr:from>
    <cdr:to>
      <cdr:x>0.61454</cdr:x>
      <cdr:y>0.49871</cdr:y>
    </cdr:to>
    <cdr:sp macro="" textlink="">
      <cdr:nvSpPr>
        <cdr:cNvPr id="5268" name="NDMPlot_ElementConcrete78">
          <a:extLst xmlns:a="http://schemas.openxmlformats.org/drawingml/2006/main">
            <a:ext uri="{FF2B5EF4-FFF2-40B4-BE49-F238E27FC236}">
              <a16:creationId xmlns:a16="http://schemas.microsoft.com/office/drawing/2014/main" id="{A74FA72E-B286-4400-8202-83A1D9467253}"/>
            </a:ext>
          </a:extLst>
        </cdr:cNvPr>
        <cdr:cNvSpPr/>
      </cdr:nvSpPr>
      <cdr:spPr>
        <a:xfrm xmlns:a="http://schemas.openxmlformats.org/drawingml/2006/main">
          <a:off x="6121381" y="3141647"/>
          <a:ext cx="278479" cy="27847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0.24399</cdr:x>
      <cdr:y>0.40009</cdr:y>
    </cdr:from>
    <cdr:to>
      <cdr:x>0.27073</cdr:x>
      <cdr:y>0.4407</cdr:y>
    </cdr:to>
    <cdr:sp macro="" textlink="">
      <cdr:nvSpPr>
        <cdr:cNvPr id="5269" name="NDMPlot_ElementConcrete79">
          <a:extLst xmlns:a="http://schemas.openxmlformats.org/drawingml/2006/main">
            <a:ext uri="{FF2B5EF4-FFF2-40B4-BE49-F238E27FC236}">
              <a16:creationId xmlns:a16="http://schemas.microsoft.com/office/drawing/2014/main" id="{E6DEC4ED-F836-4260-99BB-D6652F82A85A}"/>
            </a:ext>
          </a:extLst>
        </cdr:cNvPr>
        <cdr:cNvSpPr/>
      </cdr:nvSpPr>
      <cdr:spPr>
        <a:xfrm xmlns:a="http://schemas.openxmlformats.org/drawingml/2006/main">
          <a:off x="2540940" y="2743821"/>
          <a:ext cx="278479" cy="278478"/>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0.28219</cdr:x>
      <cdr:y>0.40009</cdr:y>
    </cdr:from>
    <cdr:to>
      <cdr:x>0.30893</cdr:x>
      <cdr:y>0.4407</cdr:y>
    </cdr:to>
    <cdr:sp macro="" textlink="">
      <cdr:nvSpPr>
        <cdr:cNvPr id="5270" name="NDMPlot_ElementConcrete80">
          <a:extLst xmlns:a="http://schemas.openxmlformats.org/drawingml/2006/main">
            <a:ext uri="{FF2B5EF4-FFF2-40B4-BE49-F238E27FC236}">
              <a16:creationId xmlns:a16="http://schemas.microsoft.com/office/drawing/2014/main" id="{4FF10BFF-9E02-4D1B-8F11-9447B16C7BC6}"/>
            </a:ext>
          </a:extLst>
        </cdr:cNvPr>
        <cdr:cNvSpPr/>
      </cdr:nvSpPr>
      <cdr:spPr>
        <a:xfrm xmlns:a="http://schemas.openxmlformats.org/drawingml/2006/main">
          <a:off x="2938767" y="2743821"/>
          <a:ext cx="278479" cy="278478"/>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0.3204</cdr:x>
      <cdr:y>0.40009</cdr:y>
    </cdr:from>
    <cdr:to>
      <cdr:x>0.34714</cdr:x>
      <cdr:y>0.4407</cdr:y>
    </cdr:to>
    <cdr:sp macro="" textlink="">
      <cdr:nvSpPr>
        <cdr:cNvPr id="5271" name="NDMPlot_ElementConcrete81">
          <a:extLst xmlns:a="http://schemas.openxmlformats.org/drawingml/2006/main">
            <a:ext uri="{FF2B5EF4-FFF2-40B4-BE49-F238E27FC236}">
              <a16:creationId xmlns:a16="http://schemas.microsoft.com/office/drawing/2014/main" id="{3BECFBB8-894A-4372-9B29-21A41ED79790}"/>
            </a:ext>
          </a:extLst>
        </cdr:cNvPr>
        <cdr:cNvSpPr/>
      </cdr:nvSpPr>
      <cdr:spPr>
        <a:xfrm xmlns:a="http://schemas.openxmlformats.org/drawingml/2006/main">
          <a:off x="3336594" y="2743821"/>
          <a:ext cx="278478" cy="278478"/>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0.35573</cdr:x>
      <cdr:y>0.42474</cdr:y>
    </cdr:from>
    <cdr:to>
      <cdr:x>0.3691</cdr:x>
      <cdr:y>0.44505</cdr:y>
    </cdr:to>
    <cdr:sp macro="" textlink="">
      <cdr:nvSpPr>
        <cdr:cNvPr id="5272" name="NDMPlot_ElementConcrete82">
          <a:extLst xmlns:a="http://schemas.openxmlformats.org/drawingml/2006/main">
            <a:ext uri="{FF2B5EF4-FFF2-40B4-BE49-F238E27FC236}">
              <a16:creationId xmlns:a16="http://schemas.microsoft.com/office/drawing/2014/main" id="{BFBCC815-9103-4551-96E3-5EFDE150B308}"/>
            </a:ext>
          </a:extLst>
        </cdr:cNvPr>
        <cdr:cNvSpPr/>
      </cdr:nvSpPr>
      <cdr:spPr>
        <a:xfrm xmlns:a="http://schemas.openxmlformats.org/drawingml/2006/main">
          <a:off x="3704584" y="2912897"/>
          <a:ext cx="139239" cy="13923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0.35573</cdr:x>
      <cdr:y>0.39574</cdr:y>
    </cdr:from>
    <cdr:to>
      <cdr:x>0.3691</cdr:x>
      <cdr:y>0.41604</cdr:y>
    </cdr:to>
    <cdr:sp macro="" textlink="">
      <cdr:nvSpPr>
        <cdr:cNvPr id="5273" name="NDMPlot_ElementConcrete83">
          <a:extLst xmlns:a="http://schemas.openxmlformats.org/drawingml/2006/main">
            <a:ext uri="{FF2B5EF4-FFF2-40B4-BE49-F238E27FC236}">
              <a16:creationId xmlns:a16="http://schemas.microsoft.com/office/drawing/2014/main" id="{532E4AE3-0232-4890-9507-44CAA30D05E1}"/>
            </a:ext>
          </a:extLst>
        </cdr:cNvPr>
        <cdr:cNvSpPr/>
      </cdr:nvSpPr>
      <cdr:spPr>
        <a:xfrm xmlns:a="http://schemas.openxmlformats.org/drawingml/2006/main">
          <a:off x="3704584" y="2713983"/>
          <a:ext cx="139239" cy="13924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0.37483</cdr:x>
      <cdr:y>0.39574</cdr:y>
    </cdr:from>
    <cdr:to>
      <cdr:x>0.3882</cdr:x>
      <cdr:y>0.41604</cdr:y>
    </cdr:to>
    <cdr:sp macro="" textlink="">
      <cdr:nvSpPr>
        <cdr:cNvPr id="5274" name="NDMPlot_ElementConcrete84">
          <a:extLst xmlns:a="http://schemas.openxmlformats.org/drawingml/2006/main">
            <a:ext uri="{FF2B5EF4-FFF2-40B4-BE49-F238E27FC236}">
              <a16:creationId xmlns:a16="http://schemas.microsoft.com/office/drawing/2014/main" id="{4CA4BF7A-A4C4-4E2A-B51F-3321C597AD1F}"/>
            </a:ext>
          </a:extLst>
        </cdr:cNvPr>
        <cdr:cNvSpPr/>
      </cdr:nvSpPr>
      <cdr:spPr>
        <a:xfrm xmlns:a="http://schemas.openxmlformats.org/drawingml/2006/main">
          <a:off x="3903497" y="2713983"/>
          <a:ext cx="139239" cy="13924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0.39393</cdr:x>
      <cdr:y>0.39574</cdr:y>
    </cdr:from>
    <cdr:to>
      <cdr:x>0.4073</cdr:x>
      <cdr:y>0.41604</cdr:y>
    </cdr:to>
    <cdr:sp macro="" textlink="">
      <cdr:nvSpPr>
        <cdr:cNvPr id="5275" name="NDMPlot_ElementConcrete85">
          <a:extLst xmlns:a="http://schemas.openxmlformats.org/drawingml/2006/main">
            <a:ext uri="{FF2B5EF4-FFF2-40B4-BE49-F238E27FC236}">
              <a16:creationId xmlns:a16="http://schemas.microsoft.com/office/drawing/2014/main" id="{F94C720F-C139-4E8F-A5A8-E56ACAC2B2F7}"/>
            </a:ext>
          </a:extLst>
        </cdr:cNvPr>
        <cdr:cNvSpPr/>
      </cdr:nvSpPr>
      <cdr:spPr>
        <a:xfrm xmlns:a="http://schemas.openxmlformats.org/drawingml/2006/main">
          <a:off x="4102410" y="2713983"/>
          <a:ext cx="139240" cy="13924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0.41303</cdr:x>
      <cdr:y>0.39574</cdr:y>
    </cdr:from>
    <cdr:to>
      <cdr:x>0.4264</cdr:x>
      <cdr:y>0.41604</cdr:y>
    </cdr:to>
    <cdr:sp macro="" textlink="">
      <cdr:nvSpPr>
        <cdr:cNvPr id="5276" name="NDMPlot_ElementConcrete86">
          <a:extLst xmlns:a="http://schemas.openxmlformats.org/drawingml/2006/main">
            <a:ext uri="{FF2B5EF4-FFF2-40B4-BE49-F238E27FC236}">
              <a16:creationId xmlns:a16="http://schemas.microsoft.com/office/drawing/2014/main" id="{2E8F6297-915D-4950-BAA2-2BCDA3821CBC}"/>
            </a:ext>
          </a:extLst>
        </cdr:cNvPr>
        <cdr:cNvSpPr/>
      </cdr:nvSpPr>
      <cdr:spPr>
        <a:xfrm xmlns:a="http://schemas.openxmlformats.org/drawingml/2006/main">
          <a:off x="4301323" y="2713983"/>
          <a:ext cx="139240" cy="13924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0.43213</cdr:x>
      <cdr:y>0.39574</cdr:y>
    </cdr:from>
    <cdr:to>
      <cdr:x>0.4455</cdr:x>
      <cdr:y>0.41604</cdr:y>
    </cdr:to>
    <cdr:sp macro="" textlink="">
      <cdr:nvSpPr>
        <cdr:cNvPr id="5277" name="NDMPlot_ElementConcrete87">
          <a:extLst xmlns:a="http://schemas.openxmlformats.org/drawingml/2006/main">
            <a:ext uri="{FF2B5EF4-FFF2-40B4-BE49-F238E27FC236}">
              <a16:creationId xmlns:a16="http://schemas.microsoft.com/office/drawing/2014/main" id="{8B590AF1-F3A5-474B-99D9-8D63B33F194A}"/>
            </a:ext>
          </a:extLst>
        </cdr:cNvPr>
        <cdr:cNvSpPr/>
      </cdr:nvSpPr>
      <cdr:spPr>
        <a:xfrm xmlns:a="http://schemas.openxmlformats.org/drawingml/2006/main">
          <a:off x="4500237" y="2713983"/>
          <a:ext cx="139240" cy="13924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0.45123</cdr:x>
      <cdr:y>0.39574</cdr:y>
    </cdr:from>
    <cdr:to>
      <cdr:x>0.4646</cdr:x>
      <cdr:y>0.41604</cdr:y>
    </cdr:to>
    <cdr:sp macro="" textlink="">
      <cdr:nvSpPr>
        <cdr:cNvPr id="5278" name="NDMPlot_ElementConcrete88">
          <a:extLst xmlns:a="http://schemas.openxmlformats.org/drawingml/2006/main">
            <a:ext uri="{FF2B5EF4-FFF2-40B4-BE49-F238E27FC236}">
              <a16:creationId xmlns:a16="http://schemas.microsoft.com/office/drawing/2014/main" id="{233CF890-F179-476B-8E8C-CA9E28074B2D}"/>
            </a:ext>
          </a:extLst>
        </cdr:cNvPr>
        <cdr:cNvSpPr/>
      </cdr:nvSpPr>
      <cdr:spPr>
        <a:xfrm xmlns:a="http://schemas.openxmlformats.org/drawingml/2006/main">
          <a:off x="4699150" y="2713983"/>
          <a:ext cx="139240" cy="13924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0.48944</cdr:x>
      <cdr:y>0.42474</cdr:y>
    </cdr:from>
    <cdr:to>
      <cdr:x>0.50281</cdr:x>
      <cdr:y>0.44505</cdr:y>
    </cdr:to>
    <cdr:sp macro="" textlink="">
      <cdr:nvSpPr>
        <cdr:cNvPr id="5279" name="NDMPlot_ElementConcrete89">
          <a:extLst xmlns:a="http://schemas.openxmlformats.org/drawingml/2006/main">
            <a:ext uri="{FF2B5EF4-FFF2-40B4-BE49-F238E27FC236}">
              <a16:creationId xmlns:a16="http://schemas.microsoft.com/office/drawing/2014/main" id="{822BC6DE-1289-4CFA-A53E-95E04F103915}"/>
            </a:ext>
          </a:extLst>
        </cdr:cNvPr>
        <cdr:cNvSpPr/>
      </cdr:nvSpPr>
      <cdr:spPr>
        <a:xfrm xmlns:a="http://schemas.openxmlformats.org/drawingml/2006/main">
          <a:off x="5096977" y="2912897"/>
          <a:ext cx="139240" cy="13923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0.47033</cdr:x>
      <cdr:y>0.39574</cdr:y>
    </cdr:from>
    <cdr:to>
      <cdr:x>0.4837</cdr:x>
      <cdr:y>0.41604</cdr:y>
    </cdr:to>
    <cdr:sp macro="" textlink="">
      <cdr:nvSpPr>
        <cdr:cNvPr id="5280" name="NDMPlot_ElementConcrete90">
          <a:extLst xmlns:a="http://schemas.openxmlformats.org/drawingml/2006/main">
            <a:ext uri="{FF2B5EF4-FFF2-40B4-BE49-F238E27FC236}">
              <a16:creationId xmlns:a16="http://schemas.microsoft.com/office/drawing/2014/main" id="{EA0626FE-B0AD-47DC-B527-DD43FDAF26FE}"/>
            </a:ext>
          </a:extLst>
        </cdr:cNvPr>
        <cdr:cNvSpPr/>
      </cdr:nvSpPr>
      <cdr:spPr>
        <a:xfrm xmlns:a="http://schemas.openxmlformats.org/drawingml/2006/main">
          <a:off x="4898064" y="2713983"/>
          <a:ext cx="139239" cy="13924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0.48944</cdr:x>
      <cdr:y>0.39574</cdr:y>
    </cdr:from>
    <cdr:to>
      <cdr:x>0.50281</cdr:x>
      <cdr:y>0.41604</cdr:y>
    </cdr:to>
    <cdr:sp macro="" textlink="">
      <cdr:nvSpPr>
        <cdr:cNvPr id="5281" name="NDMPlot_ElementConcrete91">
          <a:extLst xmlns:a="http://schemas.openxmlformats.org/drawingml/2006/main">
            <a:ext uri="{FF2B5EF4-FFF2-40B4-BE49-F238E27FC236}">
              <a16:creationId xmlns:a16="http://schemas.microsoft.com/office/drawing/2014/main" id="{4E8CF455-707F-4558-A0EF-84AEF4F37630}"/>
            </a:ext>
          </a:extLst>
        </cdr:cNvPr>
        <cdr:cNvSpPr/>
      </cdr:nvSpPr>
      <cdr:spPr>
        <a:xfrm xmlns:a="http://schemas.openxmlformats.org/drawingml/2006/main">
          <a:off x="5096977" y="2713983"/>
          <a:ext cx="139240" cy="13924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0.5114</cdr:x>
      <cdr:y>0.40009</cdr:y>
    </cdr:from>
    <cdr:to>
      <cdr:x>0.53814</cdr:x>
      <cdr:y>0.4407</cdr:y>
    </cdr:to>
    <cdr:sp macro="" textlink="">
      <cdr:nvSpPr>
        <cdr:cNvPr id="5282" name="NDMPlot_ElementConcrete92">
          <a:extLst xmlns:a="http://schemas.openxmlformats.org/drawingml/2006/main">
            <a:ext uri="{FF2B5EF4-FFF2-40B4-BE49-F238E27FC236}">
              <a16:creationId xmlns:a16="http://schemas.microsoft.com/office/drawing/2014/main" id="{9AD8B938-8EF6-43C8-98B1-C8FFB516F21C}"/>
            </a:ext>
          </a:extLst>
        </cdr:cNvPr>
        <cdr:cNvSpPr/>
      </cdr:nvSpPr>
      <cdr:spPr>
        <a:xfrm xmlns:a="http://schemas.openxmlformats.org/drawingml/2006/main">
          <a:off x="5325728" y="2743821"/>
          <a:ext cx="278478" cy="278478"/>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0.5496</cdr:x>
      <cdr:y>0.40009</cdr:y>
    </cdr:from>
    <cdr:to>
      <cdr:x>0.57634</cdr:x>
      <cdr:y>0.4407</cdr:y>
    </cdr:to>
    <cdr:sp macro="" textlink="">
      <cdr:nvSpPr>
        <cdr:cNvPr id="5283" name="NDMPlot_ElementConcrete93">
          <a:extLst xmlns:a="http://schemas.openxmlformats.org/drawingml/2006/main">
            <a:ext uri="{FF2B5EF4-FFF2-40B4-BE49-F238E27FC236}">
              <a16:creationId xmlns:a16="http://schemas.microsoft.com/office/drawing/2014/main" id="{D258198F-88A5-420D-8CA2-0AEFEC29146B}"/>
            </a:ext>
          </a:extLst>
        </cdr:cNvPr>
        <cdr:cNvSpPr/>
      </cdr:nvSpPr>
      <cdr:spPr>
        <a:xfrm xmlns:a="http://schemas.openxmlformats.org/drawingml/2006/main">
          <a:off x="5723555" y="2743821"/>
          <a:ext cx="278478" cy="278478"/>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0.5878</cdr:x>
      <cdr:y>0.40009</cdr:y>
    </cdr:from>
    <cdr:to>
      <cdr:x>0.61454</cdr:x>
      <cdr:y>0.4407</cdr:y>
    </cdr:to>
    <cdr:sp macro="" textlink="">
      <cdr:nvSpPr>
        <cdr:cNvPr id="5284" name="NDMPlot_ElementConcrete94">
          <a:extLst xmlns:a="http://schemas.openxmlformats.org/drawingml/2006/main">
            <a:ext uri="{FF2B5EF4-FFF2-40B4-BE49-F238E27FC236}">
              <a16:creationId xmlns:a16="http://schemas.microsoft.com/office/drawing/2014/main" id="{77B735B3-95E4-4171-8E09-E1CB121F8317}"/>
            </a:ext>
          </a:extLst>
        </cdr:cNvPr>
        <cdr:cNvSpPr/>
      </cdr:nvSpPr>
      <cdr:spPr>
        <a:xfrm xmlns:a="http://schemas.openxmlformats.org/drawingml/2006/main">
          <a:off x="6121381" y="2743821"/>
          <a:ext cx="278479" cy="278478"/>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0.24399</cdr:x>
      <cdr:y>0.34208</cdr:y>
    </cdr:from>
    <cdr:to>
      <cdr:x>0.27073</cdr:x>
      <cdr:y>0.38269</cdr:y>
    </cdr:to>
    <cdr:sp macro="" textlink="">
      <cdr:nvSpPr>
        <cdr:cNvPr id="5285" name="NDMPlot_ElementConcrete95">
          <a:extLst xmlns:a="http://schemas.openxmlformats.org/drawingml/2006/main">
            <a:ext uri="{FF2B5EF4-FFF2-40B4-BE49-F238E27FC236}">
              <a16:creationId xmlns:a16="http://schemas.microsoft.com/office/drawing/2014/main" id="{4E13E3C8-057D-4354-8C6B-BAA1A6F7BFBD}"/>
            </a:ext>
          </a:extLst>
        </cdr:cNvPr>
        <cdr:cNvSpPr/>
      </cdr:nvSpPr>
      <cdr:spPr>
        <a:xfrm xmlns:a="http://schemas.openxmlformats.org/drawingml/2006/main">
          <a:off x="2540940" y="2345994"/>
          <a:ext cx="278479" cy="278478"/>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0.28219</cdr:x>
      <cdr:y>0.34208</cdr:y>
    </cdr:from>
    <cdr:to>
      <cdr:x>0.30893</cdr:x>
      <cdr:y>0.38269</cdr:y>
    </cdr:to>
    <cdr:sp macro="" textlink="">
      <cdr:nvSpPr>
        <cdr:cNvPr id="5286" name="NDMPlot_ElementConcrete96">
          <a:extLst xmlns:a="http://schemas.openxmlformats.org/drawingml/2006/main">
            <a:ext uri="{FF2B5EF4-FFF2-40B4-BE49-F238E27FC236}">
              <a16:creationId xmlns:a16="http://schemas.microsoft.com/office/drawing/2014/main" id="{7591353B-F5A8-4000-954E-5F5F62EA29DC}"/>
            </a:ext>
          </a:extLst>
        </cdr:cNvPr>
        <cdr:cNvSpPr/>
      </cdr:nvSpPr>
      <cdr:spPr>
        <a:xfrm xmlns:a="http://schemas.openxmlformats.org/drawingml/2006/main">
          <a:off x="2938767" y="2345994"/>
          <a:ext cx="278479" cy="278478"/>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0.3204</cdr:x>
      <cdr:y>0.34208</cdr:y>
    </cdr:from>
    <cdr:to>
      <cdr:x>0.34714</cdr:x>
      <cdr:y>0.38269</cdr:y>
    </cdr:to>
    <cdr:sp macro="" textlink="">
      <cdr:nvSpPr>
        <cdr:cNvPr id="5287" name="NDMPlot_ElementConcrete97">
          <a:extLst xmlns:a="http://schemas.openxmlformats.org/drawingml/2006/main">
            <a:ext uri="{FF2B5EF4-FFF2-40B4-BE49-F238E27FC236}">
              <a16:creationId xmlns:a16="http://schemas.microsoft.com/office/drawing/2014/main" id="{829AEF68-8069-4B15-9D3F-D344F5595629}"/>
            </a:ext>
          </a:extLst>
        </cdr:cNvPr>
        <cdr:cNvSpPr/>
      </cdr:nvSpPr>
      <cdr:spPr>
        <a:xfrm xmlns:a="http://schemas.openxmlformats.org/drawingml/2006/main">
          <a:off x="3336594" y="2345994"/>
          <a:ext cx="278478" cy="278478"/>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0.3586</cdr:x>
      <cdr:y>0.34208</cdr:y>
    </cdr:from>
    <cdr:to>
      <cdr:x>0.38534</cdr:x>
      <cdr:y>0.38269</cdr:y>
    </cdr:to>
    <cdr:sp macro="" textlink="">
      <cdr:nvSpPr>
        <cdr:cNvPr id="5288" name="NDMPlot_ElementConcrete98">
          <a:extLst xmlns:a="http://schemas.openxmlformats.org/drawingml/2006/main">
            <a:ext uri="{FF2B5EF4-FFF2-40B4-BE49-F238E27FC236}">
              <a16:creationId xmlns:a16="http://schemas.microsoft.com/office/drawing/2014/main" id="{64E890A6-D16C-4439-9E27-DAD6C6BEDD56}"/>
            </a:ext>
          </a:extLst>
        </cdr:cNvPr>
        <cdr:cNvSpPr/>
      </cdr:nvSpPr>
      <cdr:spPr>
        <a:xfrm xmlns:a="http://schemas.openxmlformats.org/drawingml/2006/main">
          <a:off x="3734421" y="2345994"/>
          <a:ext cx="278478" cy="278478"/>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0.3968</cdr:x>
      <cdr:y>0.34208</cdr:y>
    </cdr:from>
    <cdr:to>
      <cdr:x>0.42354</cdr:x>
      <cdr:y>0.38269</cdr:y>
    </cdr:to>
    <cdr:sp macro="" textlink="">
      <cdr:nvSpPr>
        <cdr:cNvPr id="5289" name="NDMPlot_ElementConcrete99">
          <a:extLst xmlns:a="http://schemas.openxmlformats.org/drawingml/2006/main">
            <a:ext uri="{FF2B5EF4-FFF2-40B4-BE49-F238E27FC236}">
              <a16:creationId xmlns:a16="http://schemas.microsoft.com/office/drawing/2014/main" id="{5CF880D3-2603-4F2E-8F7B-E1510F3D4202}"/>
            </a:ext>
          </a:extLst>
        </cdr:cNvPr>
        <cdr:cNvSpPr/>
      </cdr:nvSpPr>
      <cdr:spPr>
        <a:xfrm xmlns:a="http://schemas.openxmlformats.org/drawingml/2006/main">
          <a:off x="4132247" y="2345994"/>
          <a:ext cx="278479" cy="278478"/>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0.435</cdr:x>
      <cdr:y>0.34208</cdr:y>
    </cdr:from>
    <cdr:to>
      <cdr:x>0.46174</cdr:x>
      <cdr:y>0.38269</cdr:y>
    </cdr:to>
    <cdr:sp macro="" textlink="">
      <cdr:nvSpPr>
        <cdr:cNvPr id="5290" name="NDMPlot_ElementConcrete100">
          <a:extLst xmlns:a="http://schemas.openxmlformats.org/drawingml/2006/main">
            <a:ext uri="{FF2B5EF4-FFF2-40B4-BE49-F238E27FC236}">
              <a16:creationId xmlns:a16="http://schemas.microsoft.com/office/drawing/2014/main" id="{E3454022-27A0-410A-A6EB-CE039DF36A9E}"/>
            </a:ext>
          </a:extLst>
        </cdr:cNvPr>
        <cdr:cNvSpPr/>
      </cdr:nvSpPr>
      <cdr:spPr>
        <a:xfrm xmlns:a="http://schemas.openxmlformats.org/drawingml/2006/main">
          <a:off x="4530074" y="2345994"/>
          <a:ext cx="278479" cy="278478"/>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0.4732</cdr:x>
      <cdr:y>0.34208</cdr:y>
    </cdr:from>
    <cdr:to>
      <cdr:x>0.49994</cdr:x>
      <cdr:y>0.38269</cdr:y>
    </cdr:to>
    <cdr:sp macro="" textlink="">
      <cdr:nvSpPr>
        <cdr:cNvPr id="5291" name="NDMPlot_ElementConcrete101">
          <a:extLst xmlns:a="http://schemas.openxmlformats.org/drawingml/2006/main">
            <a:ext uri="{FF2B5EF4-FFF2-40B4-BE49-F238E27FC236}">
              <a16:creationId xmlns:a16="http://schemas.microsoft.com/office/drawing/2014/main" id="{6ADE6007-3C10-44DA-8575-5BE2B5A24A19}"/>
            </a:ext>
          </a:extLst>
        </cdr:cNvPr>
        <cdr:cNvSpPr/>
      </cdr:nvSpPr>
      <cdr:spPr>
        <a:xfrm xmlns:a="http://schemas.openxmlformats.org/drawingml/2006/main">
          <a:off x="4927901" y="2345994"/>
          <a:ext cx="278478" cy="278478"/>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0.5114</cdr:x>
      <cdr:y>0.34208</cdr:y>
    </cdr:from>
    <cdr:to>
      <cdr:x>0.53814</cdr:x>
      <cdr:y>0.38269</cdr:y>
    </cdr:to>
    <cdr:sp macro="" textlink="">
      <cdr:nvSpPr>
        <cdr:cNvPr id="5292" name="NDMPlot_ElementConcrete102">
          <a:extLst xmlns:a="http://schemas.openxmlformats.org/drawingml/2006/main">
            <a:ext uri="{FF2B5EF4-FFF2-40B4-BE49-F238E27FC236}">
              <a16:creationId xmlns:a16="http://schemas.microsoft.com/office/drawing/2014/main" id="{1376115D-6531-4288-8F4B-FB53C96B3739}"/>
            </a:ext>
          </a:extLst>
        </cdr:cNvPr>
        <cdr:cNvSpPr/>
      </cdr:nvSpPr>
      <cdr:spPr>
        <a:xfrm xmlns:a="http://schemas.openxmlformats.org/drawingml/2006/main">
          <a:off x="5325728" y="2345994"/>
          <a:ext cx="278478" cy="278478"/>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0.5496</cdr:x>
      <cdr:y>0.34208</cdr:y>
    </cdr:from>
    <cdr:to>
      <cdr:x>0.57634</cdr:x>
      <cdr:y>0.38269</cdr:y>
    </cdr:to>
    <cdr:sp macro="" textlink="">
      <cdr:nvSpPr>
        <cdr:cNvPr id="5293" name="NDMPlot_ElementConcrete103">
          <a:extLst xmlns:a="http://schemas.openxmlformats.org/drawingml/2006/main">
            <a:ext uri="{FF2B5EF4-FFF2-40B4-BE49-F238E27FC236}">
              <a16:creationId xmlns:a16="http://schemas.microsoft.com/office/drawing/2014/main" id="{55885250-F0F5-4195-9C36-D5F510956DA1}"/>
            </a:ext>
          </a:extLst>
        </cdr:cNvPr>
        <cdr:cNvSpPr/>
      </cdr:nvSpPr>
      <cdr:spPr>
        <a:xfrm xmlns:a="http://schemas.openxmlformats.org/drawingml/2006/main">
          <a:off x="5723555" y="2345994"/>
          <a:ext cx="278478" cy="278478"/>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0.5878</cdr:x>
      <cdr:y>0.34208</cdr:y>
    </cdr:from>
    <cdr:to>
      <cdr:x>0.61454</cdr:x>
      <cdr:y>0.38269</cdr:y>
    </cdr:to>
    <cdr:sp macro="" textlink="">
      <cdr:nvSpPr>
        <cdr:cNvPr id="5294" name="NDMPlot_ElementConcrete104">
          <a:extLst xmlns:a="http://schemas.openxmlformats.org/drawingml/2006/main">
            <a:ext uri="{FF2B5EF4-FFF2-40B4-BE49-F238E27FC236}">
              <a16:creationId xmlns:a16="http://schemas.microsoft.com/office/drawing/2014/main" id="{61EDB61C-8F45-422E-A397-6943A0A0257C}"/>
            </a:ext>
          </a:extLst>
        </cdr:cNvPr>
        <cdr:cNvSpPr/>
      </cdr:nvSpPr>
      <cdr:spPr>
        <a:xfrm xmlns:a="http://schemas.openxmlformats.org/drawingml/2006/main">
          <a:off x="6121381" y="2345994"/>
          <a:ext cx="278479" cy="278478"/>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0.24113</cdr:x>
      <cdr:y>0.30873</cdr:y>
    </cdr:from>
    <cdr:to>
      <cdr:x>0.2545</cdr:x>
      <cdr:y>0.32903</cdr:y>
    </cdr:to>
    <cdr:sp macro="" textlink="">
      <cdr:nvSpPr>
        <cdr:cNvPr id="5295" name="NDMPlot_ElementConcrete105">
          <a:extLst xmlns:a="http://schemas.openxmlformats.org/drawingml/2006/main">
            <a:ext uri="{FF2B5EF4-FFF2-40B4-BE49-F238E27FC236}">
              <a16:creationId xmlns:a16="http://schemas.microsoft.com/office/drawing/2014/main" id="{9B553337-6D77-40C5-97BF-5BC9E34A9734}"/>
            </a:ext>
          </a:extLst>
        </cdr:cNvPr>
        <cdr:cNvSpPr/>
      </cdr:nvSpPr>
      <cdr:spPr>
        <a:xfrm xmlns:a="http://schemas.openxmlformats.org/drawingml/2006/main">
          <a:off x="2511103" y="2117243"/>
          <a:ext cx="139239" cy="13924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0.26023</cdr:x>
      <cdr:y>0.30873</cdr:y>
    </cdr:from>
    <cdr:to>
      <cdr:x>0.2736</cdr:x>
      <cdr:y>0.32903</cdr:y>
    </cdr:to>
    <cdr:sp macro="" textlink="">
      <cdr:nvSpPr>
        <cdr:cNvPr id="5296" name="NDMPlot_ElementConcrete106">
          <a:extLst xmlns:a="http://schemas.openxmlformats.org/drawingml/2006/main">
            <a:ext uri="{FF2B5EF4-FFF2-40B4-BE49-F238E27FC236}">
              <a16:creationId xmlns:a16="http://schemas.microsoft.com/office/drawing/2014/main" id="{E5F8F063-6010-46A8-B869-7C41D9E5BD50}"/>
            </a:ext>
          </a:extLst>
        </cdr:cNvPr>
        <cdr:cNvSpPr/>
      </cdr:nvSpPr>
      <cdr:spPr>
        <a:xfrm xmlns:a="http://schemas.openxmlformats.org/drawingml/2006/main">
          <a:off x="2710017" y="2117243"/>
          <a:ext cx="139239" cy="13924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0.24113</cdr:x>
      <cdr:y>0.27972</cdr:y>
    </cdr:from>
    <cdr:to>
      <cdr:x>0.2545</cdr:x>
      <cdr:y>0.30002</cdr:y>
    </cdr:to>
    <cdr:sp macro="" textlink="">
      <cdr:nvSpPr>
        <cdr:cNvPr id="5297" name="NDMPlot_ElementConcrete107">
          <a:extLst xmlns:a="http://schemas.openxmlformats.org/drawingml/2006/main">
            <a:ext uri="{FF2B5EF4-FFF2-40B4-BE49-F238E27FC236}">
              <a16:creationId xmlns:a16="http://schemas.microsoft.com/office/drawing/2014/main" id="{2809547C-3818-485B-8E6C-D0399E931086}"/>
            </a:ext>
          </a:extLst>
        </cdr:cNvPr>
        <cdr:cNvSpPr/>
      </cdr:nvSpPr>
      <cdr:spPr>
        <a:xfrm xmlns:a="http://schemas.openxmlformats.org/drawingml/2006/main">
          <a:off x="2511103" y="1918330"/>
          <a:ext cx="139239" cy="13923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0.26023</cdr:x>
      <cdr:y>0.27972</cdr:y>
    </cdr:from>
    <cdr:to>
      <cdr:x>0.2736</cdr:x>
      <cdr:y>0.30002</cdr:y>
    </cdr:to>
    <cdr:sp macro="" textlink="">
      <cdr:nvSpPr>
        <cdr:cNvPr id="5298" name="NDMPlot_ElementConcrete108">
          <a:extLst xmlns:a="http://schemas.openxmlformats.org/drawingml/2006/main">
            <a:ext uri="{FF2B5EF4-FFF2-40B4-BE49-F238E27FC236}">
              <a16:creationId xmlns:a16="http://schemas.microsoft.com/office/drawing/2014/main" id="{1757ACF8-04AE-48C6-8228-0BD35DDF4236}"/>
            </a:ext>
          </a:extLst>
        </cdr:cNvPr>
        <cdr:cNvSpPr/>
      </cdr:nvSpPr>
      <cdr:spPr>
        <a:xfrm xmlns:a="http://schemas.openxmlformats.org/drawingml/2006/main">
          <a:off x="2710017" y="1918330"/>
          <a:ext cx="139239" cy="13923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0.28219</cdr:x>
      <cdr:y>0.28407</cdr:y>
    </cdr:from>
    <cdr:to>
      <cdr:x>0.30893</cdr:x>
      <cdr:y>0.32468</cdr:y>
    </cdr:to>
    <cdr:sp macro="" textlink="">
      <cdr:nvSpPr>
        <cdr:cNvPr id="5299" name="NDMPlot_ElementConcrete109">
          <a:extLst xmlns:a="http://schemas.openxmlformats.org/drawingml/2006/main">
            <a:ext uri="{FF2B5EF4-FFF2-40B4-BE49-F238E27FC236}">
              <a16:creationId xmlns:a16="http://schemas.microsoft.com/office/drawing/2014/main" id="{23883DF9-084E-4E29-A543-005A0AF8B9E3}"/>
            </a:ext>
          </a:extLst>
        </cdr:cNvPr>
        <cdr:cNvSpPr/>
      </cdr:nvSpPr>
      <cdr:spPr>
        <a:xfrm xmlns:a="http://schemas.openxmlformats.org/drawingml/2006/main">
          <a:off x="2938767" y="1948167"/>
          <a:ext cx="278479" cy="27847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0.3204</cdr:x>
      <cdr:y>0.28407</cdr:y>
    </cdr:from>
    <cdr:to>
      <cdr:x>0.34714</cdr:x>
      <cdr:y>0.32468</cdr:y>
    </cdr:to>
    <cdr:sp macro="" textlink="">
      <cdr:nvSpPr>
        <cdr:cNvPr id="5300" name="NDMPlot_ElementConcrete110">
          <a:extLst xmlns:a="http://schemas.openxmlformats.org/drawingml/2006/main">
            <a:ext uri="{FF2B5EF4-FFF2-40B4-BE49-F238E27FC236}">
              <a16:creationId xmlns:a16="http://schemas.microsoft.com/office/drawing/2014/main" id="{4D2479D4-A229-4324-8E7A-EFE94F98AB56}"/>
            </a:ext>
          </a:extLst>
        </cdr:cNvPr>
        <cdr:cNvSpPr/>
      </cdr:nvSpPr>
      <cdr:spPr>
        <a:xfrm xmlns:a="http://schemas.openxmlformats.org/drawingml/2006/main">
          <a:off x="3336594" y="1948167"/>
          <a:ext cx="278478" cy="27847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0.3586</cdr:x>
      <cdr:y>0.28407</cdr:y>
    </cdr:from>
    <cdr:to>
      <cdr:x>0.38534</cdr:x>
      <cdr:y>0.32468</cdr:y>
    </cdr:to>
    <cdr:sp macro="" textlink="">
      <cdr:nvSpPr>
        <cdr:cNvPr id="5301" name="NDMPlot_ElementConcrete111">
          <a:extLst xmlns:a="http://schemas.openxmlformats.org/drawingml/2006/main">
            <a:ext uri="{FF2B5EF4-FFF2-40B4-BE49-F238E27FC236}">
              <a16:creationId xmlns:a16="http://schemas.microsoft.com/office/drawing/2014/main" id="{E5FF885A-6387-4FC6-BDDD-84E39B3DFFD2}"/>
            </a:ext>
          </a:extLst>
        </cdr:cNvPr>
        <cdr:cNvSpPr/>
      </cdr:nvSpPr>
      <cdr:spPr>
        <a:xfrm xmlns:a="http://schemas.openxmlformats.org/drawingml/2006/main">
          <a:off x="3734421" y="1948167"/>
          <a:ext cx="278478" cy="27847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0.3968</cdr:x>
      <cdr:y>0.28407</cdr:y>
    </cdr:from>
    <cdr:to>
      <cdr:x>0.42354</cdr:x>
      <cdr:y>0.32468</cdr:y>
    </cdr:to>
    <cdr:sp macro="" textlink="">
      <cdr:nvSpPr>
        <cdr:cNvPr id="5302" name="NDMPlot_ElementConcrete112">
          <a:extLst xmlns:a="http://schemas.openxmlformats.org/drawingml/2006/main">
            <a:ext uri="{FF2B5EF4-FFF2-40B4-BE49-F238E27FC236}">
              <a16:creationId xmlns:a16="http://schemas.microsoft.com/office/drawing/2014/main" id="{912B6623-62B4-4041-80A8-0D6E722B573A}"/>
            </a:ext>
          </a:extLst>
        </cdr:cNvPr>
        <cdr:cNvSpPr/>
      </cdr:nvSpPr>
      <cdr:spPr>
        <a:xfrm xmlns:a="http://schemas.openxmlformats.org/drawingml/2006/main">
          <a:off x="4132247" y="1948167"/>
          <a:ext cx="278479" cy="27847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0.435</cdr:x>
      <cdr:y>0.28407</cdr:y>
    </cdr:from>
    <cdr:to>
      <cdr:x>0.46174</cdr:x>
      <cdr:y>0.32468</cdr:y>
    </cdr:to>
    <cdr:sp macro="" textlink="">
      <cdr:nvSpPr>
        <cdr:cNvPr id="5303" name="NDMPlot_ElementConcrete113">
          <a:extLst xmlns:a="http://schemas.openxmlformats.org/drawingml/2006/main">
            <a:ext uri="{FF2B5EF4-FFF2-40B4-BE49-F238E27FC236}">
              <a16:creationId xmlns:a16="http://schemas.microsoft.com/office/drawing/2014/main" id="{05D73012-9130-407E-93F7-315404A0F85C}"/>
            </a:ext>
          </a:extLst>
        </cdr:cNvPr>
        <cdr:cNvSpPr/>
      </cdr:nvSpPr>
      <cdr:spPr>
        <a:xfrm xmlns:a="http://schemas.openxmlformats.org/drawingml/2006/main">
          <a:off x="4530074" y="1948167"/>
          <a:ext cx="278479" cy="27847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0.4732</cdr:x>
      <cdr:y>0.28407</cdr:y>
    </cdr:from>
    <cdr:to>
      <cdr:x>0.49994</cdr:x>
      <cdr:y>0.32468</cdr:y>
    </cdr:to>
    <cdr:sp macro="" textlink="">
      <cdr:nvSpPr>
        <cdr:cNvPr id="5304" name="NDMPlot_ElementConcrete114">
          <a:extLst xmlns:a="http://schemas.openxmlformats.org/drawingml/2006/main">
            <a:ext uri="{FF2B5EF4-FFF2-40B4-BE49-F238E27FC236}">
              <a16:creationId xmlns:a16="http://schemas.microsoft.com/office/drawing/2014/main" id="{FEDC758A-9AB3-4D68-ACC7-050C03861746}"/>
            </a:ext>
          </a:extLst>
        </cdr:cNvPr>
        <cdr:cNvSpPr/>
      </cdr:nvSpPr>
      <cdr:spPr>
        <a:xfrm xmlns:a="http://schemas.openxmlformats.org/drawingml/2006/main">
          <a:off x="4927901" y="1948167"/>
          <a:ext cx="278478" cy="27847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0.5114</cdr:x>
      <cdr:y>0.28407</cdr:y>
    </cdr:from>
    <cdr:to>
      <cdr:x>0.53814</cdr:x>
      <cdr:y>0.32468</cdr:y>
    </cdr:to>
    <cdr:sp macro="" textlink="">
      <cdr:nvSpPr>
        <cdr:cNvPr id="5305" name="NDMPlot_ElementConcrete115">
          <a:extLst xmlns:a="http://schemas.openxmlformats.org/drawingml/2006/main">
            <a:ext uri="{FF2B5EF4-FFF2-40B4-BE49-F238E27FC236}">
              <a16:creationId xmlns:a16="http://schemas.microsoft.com/office/drawing/2014/main" id="{CA72F224-2ABF-424B-8AE8-760464073EF3}"/>
            </a:ext>
          </a:extLst>
        </cdr:cNvPr>
        <cdr:cNvSpPr/>
      </cdr:nvSpPr>
      <cdr:spPr>
        <a:xfrm xmlns:a="http://schemas.openxmlformats.org/drawingml/2006/main">
          <a:off x="5325728" y="1948167"/>
          <a:ext cx="278478" cy="27847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0.5496</cdr:x>
      <cdr:y>0.28407</cdr:y>
    </cdr:from>
    <cdr:to>
      <cdr:x>0.57634</cdr:x>
      <cdr:y>0.32468</cdr:y>
    </cdr:to>
    <cdr:sp macro="" textlink="">
      <cdr:nvSpPr>
        <cdr:cNvPr id="5306" name="NDMPlot_ElementConcrete116">
          <a:extLst xmlns:a="http://schemas.openxmlformats.org/drawingml/2006/main">
            <a:ext uri="{FF2B5EF4-FFF2-40B4-BE49-F238E27FC236}">
              <a16:creationId xmlns:a16="http://schemas.microsoft.com/office/drawing/2014/main" id="{510F4226-5EEF-4A8C-88E4-A062BD5A29BE}"/>
            </a:ext>
          </a:extLst>
        </cdr:cNvPr>
        <cdr:cNvSpPr/>
      </cdr:nvSpPr>
      <cdr:spPr>
        <a:xfrm xmlns:a="http://schemas.openxmlformats.org/drawingml/2006/main">
          <a:off x="5723555" y="1948167"/>
          <a:ext cx="278478" cy="27847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0.58494</cdr:x>
      <cdr:y>0.30873</cdr:y>
    </cdr:from>
    <cdr:to>
      <cdr:x>0.59831</cdr:x>
      <cdr:y>0.32903</cdr:y>
    </cdr:to>
    <cdr:sp macro="" textlink="">
      <cdr:nvSpPr>
        <cdr:cNvPr id="5307" name="NDMPlot_ElementConcrete117">
          <a:extLst xmlns:a="http://schemas.openxmlformats.org/drawingml/2006/main">
            <a:ext uri="{FF2B5EF4-FFF2-40B4-BE49-F238E27FC236}">
              <a16:creationId xmlns:a16="http://schemas.microsoft.com/office/drawing/2014/main" id="{166C194C-FAF3-4FEF-AD82-CE3E2DAC7B32}"/>
            </a:ext>
          </a:extLst>
        </cdr:cNvPr>
        <cdr:cNvSpPr/>
      </cdr:nvSpPr>
      <cdr:spPr>
        <a:xfrm xmlns:a="http://schemas.openxmlformats.org/drawingml/2006/main">
          <a:off x="6091544" y="2117243"/>
          <a:ext cx="139239" cy="13924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0.60404</cdr:x>
      <cdr:y>0.30873</cdr:y>
    </cdr:from>
    <cdr:to>
      <cdr:x>0.61741</cdr:x>
      <cdr:y>0.32903</cdr:y>
    </cdr:to>
    <cdr:sp macro="" textlink="">
      <cdr:nvSpPr>
        <cdr:cNvPr id="5308" name="NDMPlot_ElementConcrete118">
          <a:extLst xmlns:a="http://schemas.openxmlformats.org/drawingml/2006/main">
            <a:ext uri="{FF2B5EF4-FFF2-40B4-BE49-F238E27FC236}">
              <a16:creationId xmlns:a16="http://schemas.microsoft.com/office/drawing/2014/main" id="{E930F4A3-5AD1-4937-A59E-B1BF769BBE1D}"/>
            </a:ext>
          </a:extLst>
        </cdr:cNvPr>
        <cdr:cNvSpPr/>
      </cdr:nvSpPr>
      <cdr:spPr>
        <a:xfrm xmlns:a="http://schemas.openxmlformats.org/drawingml/2006/main">
          <a:off x="6290458" y="2117243"/>
          <a:ext cx="139239" cy="13924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0.58494</cdr:x>
      <cdr:y>0.27972</cdr:y>
    </cdr:from>
    <cdr:to>
      <cdr:x>0.59831</cdr:x>
      <cdr:y>0.30002</cdr:y>
    </cdr:to>
    <cdr:sp macro="" textlink="">
      <cdr:nvSpPr>
        <cdr:cNvPr id="5309" name="NDMPlot_ElementConcrete119">
          <a:extLst xmlns:a="http://schemas.openxmlformats.org/drawingml/2006/main">
            <a:ext uri="{FF2B5EF4-FFF2-40B4-BE49-F238E27FC236}">
              <a16:creationId xmlns:a16="http://schemas.microsoft.com/office/drawing/2014/main" id="{AF8056BB-22E8-4DE8-B527-98A97AB03D04}"/>
            </a:ext>
          </a:extLst>
        </cdr:cNvPr>
        <cdr:cNvSpPr/>
      </cdr:nvSpPr>
      <cdr:spPr>
        <a:xfrm xmlns:a="http://schemas.openxmlformats.org/drawingml/2006/main">
          <a:off x="6091544" y="1918330"/>
          <a:ext cx="139239" cy="13923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0.60404</cdr:x>
      <cdr:y>0.27972</cdr:y>
    </cdr:from>
    <cdr:to>
      <cdr:x>0.61741</cdr:x>
      <cdr:y>0.30002</cdr:y>
    </cdr:to>
    <cdr:sp macro="" textlink="">
      <cdr:nvSpPr>
        <cdr:cNvPr id="5310" name="NDMPlot_ElementConcrete120">
          <a:extLst xmlns:a="http://schemas.openxmlformats.org/drawingml/2006/main">
            <a:ext uri="{FF2B5EF4-FFF2-40B4-BE49-F238E27FC236}">
              <a16:creationId xmlns:a16="http://schemas.microsoft.com/office/drawing/2014/main" id="{BA6A22CE-CE9F-4246-894C-A895400C1975}"/>
            </a:ext>
          </a:extLst>
        </cdr:cNvPr>
        <cdr:cNvSpPr/>
      </cdr:nvSpPr>
      <cdr:spPr>
        <a:xfrm xmlns:a="http://schemas.openxmlformats.org/drawingml/2006/main">
          <a:off x="6290458" y="1918330"/>
          <a:ext cx="139239" cy="13923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0.26023</cdr:x>
      <cdr:y>0.25072</cdr:y>
    </cdr:from>
    <cdr:to>
      <cdr:x>0.2736</cdr:x>
      <cdr:y>0.27102</cdr:y>
    </cdr:to>
    <cdr:sp macro="" textlink="">
      <cdr:nvSpPr>
        <cdr:cNvPr id="5311" name="NDMPlot_ElementConcrete121">
          <a:extLst xmlns:a="http://schemas.openxmlformats.org/drawingml/2006/main">
            <a:ext uri="{FF2B5EF4-FFF2-40B4-BE49-F238E27FC236}">
              <a16:creationId xmlns:a16="http://schemas.microsoft.com/office/drawing/2014/main" id="{713A5CEF-65C7-4609-BF73-4682F4E8EF0C}"/>
            </a:ext>
          </a:extLst>
        </cdr:cNvPr>
        <cdr:cNvSpPr/>
      </cdr:nvSpPr>
      <cdr:spPr>
        <a:xfrm xmlns:a="http://schemas.openxmlformats.org/drawingml/2006/main">
          <a:off x="2710017" y="1719417"/>
          <a:ext cx="139239" cy="13923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0.27933</cdr:x>
      <cdr:y>0.25072</cdr:y>
    </cdr:from>
    <cdr:to>
      <cdr:x>0.2927</cdr:x>
      <cdr:y>0.27102</cdr:y>
    </cdr:to>
    <cdr:sp macro="" textlink="">
      <cdr:nvSpPr>
        <cdr:cNvPr id="5312" name="NDMPlot_ElementConcrete122">
          <a:extLst xmlns:a="http://schemas.openxmlformats.org/drawingml/2006/main">
            <a:ext uri="{FF2B5EF4-FFF2-40B4-BE49-F238E27FC236}">
              <a16:creationId xmlns:a16="http://schemas.microsoft.com/office/drawing/2014/main" id="{E8CBF3A5-D787-437C-BFC6-95F90A5E3CBC}"/>
            </a:ext>
          </a:extLst>
        </cdr:cNvPr>
        <cdr:cNvSpPr/>
      </cdr:nvSpPr>
      <cdr:spPr>
        <a:xfrm xmlns:a="http://schemas.openxmlformats.org/drawingml/2006/main">
          <a:off x="2908930" y="1719417"/>
          <a:ext cx="139239" cy="13923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0.29843</cdr:x>
      <cdr:y>0.25072</cdr:y>
    </cdr:from>
    <cdr:to>
      <cdr:x>0.3118</cdr:x>
      <cdr:y>0.27102</cdr:y>
    </cdr:to>
    <cdr:sp macro="" textlink="">
      <cdr:nvSpPr>
        <cdr:cNvPr id="5313" name="NDMPlot_ElementConcrete123">
          <a:extLst xmlns:a="http://schemas.openxmlformats.org/drawingml/2006/main">
            <a:ext uri="{FF2B5EF4-FFF2-40B4-BE49-F238E27FC236}">
              <a16:creationId xmlns:a16="http://schemas.microsoft.com/office/drawing/2014/main" id="{624A7171-230C-49D1-AE2C-0F323F38C6AA}"/>
            </a:ext>
          </a:extLst>
        </cdr:cNvPr>
        <cdr:cNvSpPr/>
      </cdr:nvSpPr>
      <cdr:spPr>
        <a:xfrm xmlns:a="http://schemas.openxmlformats.org/drawingml/2006/main">
          <a:off x="3107843" y="1719417"/>
          <a:ext cx="139240" cy="13923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0.27933</cdr:x>
      <cdr:y>0.22171</cdr:y>
    </cdr:from>
    <cdr:to>
      <cdr:x>0.2927</cdr:x>
      <cdr:y>0.24202</cdr:y>
    </cdr:to>
    <cdr:sp macro="" textlink="">
      <cdr:nvSpPr>
        <cdr:cNvPr id="5314" name="NDMPlot_ElementConcrete124">
          <a:extLst xmlns:a="http://schemas.openxmlformats.org/drawingml/2006/main">
            <a:ext uri="{FF2B5EF4-FFF2-40B4-BE49-F238E27FC236}">
              <a16:creationId xmlns:a16="http://schemas.microsoft.com/office/drawing/2014/main" id="{031C08CF-B2DE-4E9A-BA6A-1FA6CC6EE634}"/>
            </a:ext>
          </a:extLst>
        </cdr:cNvPr>
        <cdr:cNvSpPr/>
      </cdr:nvSpPr>
      <cdr:spPr>
        <a:xfrm xmlns:a="http://schemas.openxmlformats.org/drawingml/2006/main">
          <a:off x="2908930" y="1520503"/>
          <a:ext cx="139239" cy="13923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0.29843</cdr:x>
      <cdr:y>0.22171</cdr:y>
    </cdr:from>
    <cdr:to>
      <cdr:x>0.3118</cdr:x>
      <cdr:y>0.24202</cdr:y>
    </cdr:to>
    <cdr:sp macro="" textlink="">
      <cdr:nvSpPr>
        <cdr:cNvPr id="5315" name="NDMPlot_ElementConcrete125">
          <a:extLst xmlns:a="http://schemas.openxmlformats.org/drawingml/2006/main">
            <a:ext uri="{FF2B5EF4-FFF2-40B4-BE49-F238E27FC236}">
              <a16:creationId xmlns:a16="http://schemas.microsoft.com/office/drawing/2014/main" id="{1903F4D8-3CC7-4870-B439-304313788412}"/>
            </a:ext>
          </a:extLst>
        </cdr:cNvPr>
        <cdr:cNvSpPr/>
      </cdr:nvSpPr>
      <cdr:spPr>
        <a:xfrm xmlns:a="http://schemas.openxmlformats.org/drawingml/2006/main">
          <a:off x="3107843" y="1520503"/>
          <a:ext cx="139240" cy="13923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0.3204</cdr:x>
      <cdr:y>0.22606</cdr:y>
    </cdr:from>
    <cdr:to>
      <cdr:x>0.34714</cdr:x>
      <cdr:y>0.26667</cdr:y>
    </cdr:to>
    <cdr:sp macro="" textlink="">
      <cdr:nvSpPr>
        <cdr:cNvPr id="5316" name="NDMPlot_ElementConcrete126">
          <a:extLst xmlns:a="http://schemas.openxmlformats.org/drawingml/2006/main">
            <a:ext uri="{FF2B5EF4-FFF2-40B4-BE49-F238E27FC236}">
              <a16:creationId xmlns:a16="http://schemas.microsoft.com/office/drawing/2014/main" id="{1521F033-C45E-47CE-B860-91D4B152B9DA}"/>
            </a:ext>
          </a:extLst>
        </cdr:cNvPr>
        <cdr:cNvSpPr/>
      </cdr:nvSpPr>
      <cdr:spPr>
        <a:xfrm xmlns:a="http://schemas.openxmlformats.org/drawingml/2006/main">
          <a:off x="3336594" y="1550340"/>
          <a:ext cx="278478" cy="27847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0.3586</cdr:x>
      <cdr:y>0.22606</cdr:y>
    </cdr:from>
    <cdr:to>
      <cdr:x>0.38534</cdr:x>
      <cdr:y>0.26667</cdr:y>
    </cdr:to>
    <cdr:sp macro="" textlink="">
      <cdr:nvSpPr>
        <cdr:cNvPr id="5317" name="NDMPlot_ElementConcrete127">
          <a:extLst xmlns:a="http://schemas.openxmlformats.org/drawingml/2006/main">
            <a:ext uri="{FF2B5EF4-FFF2-40B4-BE49-F238E27FC236}">
              <a16:creationId xmlns:a16="http://schemas.microsoft.com/office/drawing/2014/main" id="{1DF54DFA-3A27-4BA7-A89C-F8DFD3E72AFB}"/>
            </a:ext>
          </a:extLst>
        </cdr:cNvPr>
        <cdr:cNvSpPr/>
      </cdr:nvSpPr>
      <cdr:spPr>
        <a:xfrm xmlns:a="http://schemas.openxmlformats.org/drawingml/2006/main">
          <a:off x="3734421" y="1550340"/>
          <a:ext cx="278478" cy="27847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0.3968</cdr:x>
      <cdr:y>0.22606</cdr:y>
    </cdr:from>
    <cdr:to>
      <cdr:x>0.42354</cdr:x>
      <cdr:y>0.26667</cdr:y>
    </cdr:to>
    <cdr:sp macro="" textlink="">
      <cdr:nvSpPr>
        <cdr:cNvPr id="5318" name="NDMPlot_ElementConcrete128">
          <a:extLst xmlns:a="http://schemas.openxmlformats.org/drawingml/2006/main">
            <a:ext uri="{FF2B5EF4-FFF2-40B4-BE49-F238E27FC236}">
              <a16:creationId xmlns:a16="http://schemas.microsoft.com/office/drawing/2014/main" id="{41FD48ED-3AFD-4404-847B-A88F547DDFBC}"/>
            </a:ext>
          </a:extLst>
        </cdr:cNvPr>
        <cdr:cNvSpPr/>
      </cdr:nvSpPr>
      <cdr:spPr>
        <a:xfrm xmlns:a="http://schemas.openxmlformats.org/drawingml/2006/main">
          <a:off x="4132247" y="1550340"/>
          <a:ext cx="278479" cy="27847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0.435</cdr:x>
      <cdr:y>0.22606</cdr:y>
    </cdr:from>
    <cdr:to>
      <cdr:x>0.46174</cdr:x>
      <cdr:y>0.26667</cdr:y>
    </cdr:to>
    <cdr:sp macro="" textlink="">
      <cdr:nvSpPr>
        <cdr:cNvPr id="5319" name="NDMPlot_ElementConcrete129">
          <a:extLst xmlns:a="http://schemas.openxmlformats.org/drawingml/2006/main">
            <a:ext uri="{FF2B5EF4-FFF2-40B4-BE49-F238E27FC236}">
              <a16:creationId xmlns:a16="http://schemas.microsoft.com/office/drawing/2014/main" id="{E0BE5541-6FB7-45DB-8021-5863246FE4A5}"/>
            </a:ext>
          </a:extLst>
        </cdr:cNvPr>
        <cdr:cNvSpPr/>
      </cdr:nvSpPr>
      <cdr:spPr>
        <a:xfrm xmlns:a="http://schemas.openxmlformats.org/drawingml/2006/main">
          <a:off x="4530074" y="1550340"/>
          <a:ext cx="278479" cy="27847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0.4732</cdr:x>
      <cdr:y>0.22606</cdr:y>
    </cdr:from>
    <cdr:to>
      <cdr:x>0.49994</cdr:x>
      <cdr:y>0.26667</cdr:y>
    </cdr:to>
    <cdr:sp macro="" textlink="">
      <cdr:nvSpPr>
        <cdr:cNvPr id="5320" name="NDMPlot_ElementConcrete130">
          <a:extLst xmlns:a="http://schemas.openxmlformats.org/drawingml/2006/main">
            <a:ext uri="{FF2B5EF4-FFF2-40B4-BE49-F238E27FC236}">
              <a16:creationId xmlns:a16="http://schemas.microsoft.com/office/drawing/2014/main" id="{8F186902-9DFB-40FD-A80D-7AFCDDA1A4A7}"/>
            </a:ext>
          </a:extLst>
        </cdr:cNvPr>
        <cdr:cNvSpPr/>
      </cdr:nvSpPr>
      <cdr:spPr>
        <a:xfrm xmlns:a="http://schemas.openxmlformats.org/drawingml/2006/main">
          <a:off x="4927901" y="1550340"/>
          <a:ext cx="278478" cy="27847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0.5114</cdr:x>
      <cdr:y>0.22606</cdr:y>
    </cdr:from>
    <cdr:to>
      <cdr:x>0.53814</cdr:x>
      <cdr:y>0.26667</cdr:y>
    </cdr:to>
    <cdr:sp macro="" textlink="">
      <cdr:nvSpPr>
        <cdr:cNvPr id="5321" name="NDMPlot_ElementConcrete131">
          <a:extLst xmlns:a="http://schemas.openxmlformats.org/drawingml/2006/main">
            <a:ext uri="{FF2B5EF4-FFF2-40B4-BE49-F238E27FC236}">
              <a16:creationId xmlns:a16="http://schemas.microsoft.com/office/drawing/2014/main" id="{01F5C017-D3A9-4558-890F-DA6C16BA845F}"/>
            </a:ext>
          </a:extLst>
        </cdr:cNvPr>
        <cdr:cNvSpPr/>
      </cdr:nvSpPr>
      <cdr:spPr>
        <a:xfrm xmlns:a="http://schemas.openxmlformats.org/drawingml/2006/main">
          <a:off x="5325728" y="1550340"/>
          <a:ext cx="278478" cy="27847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0.54674</cdr:x>
      <cdr:y>0.25072</cdr:y>
    </cdr:from>
    <cdr:to>
      <cdr:x>0.56011</cdr:x>
      <cdr:y>0.27102</cdr:y>
    </cdr:to>
    <cdr:sp macro="" textlink="">
      <cdr:nvSpPr>
        <cdr:cNvPr id="5322" name="NDMPlot_ElementConcrete132">
          <a:extLst xmlns:a="http://schemas.openxmlformats.org/drawingml/2006/main">
            <a:ext uri="{FF2B5EF4-FFF2-40B4-BE49-F238E27FC236}">
              <a16:creationId xmlns:a16="http://schemas.microsoft.com/office/drawing/2014/main" id="{E3A14C79-E112-41B6-A674-D1310666232B}"/>
            </a:ext>
          </a:extLst>
        </cdr:cNvPr>
        <cdr:cNvSpPr/>
      </cdr:nvSpPr>
      <cdr:spPr>
        <a:xfrm xmlns:a="http://schemas.openxmlformats.org/drawingml/2006/main">
          <a:off x="5693717" y="1719417"/>
          <a:ext cx="139239" cy="13923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0.56584</cdr:x>
      <cdr:y>0.25072</cdr:y>
    </cdr:from>
    <cdr:to>
      <cdr:x>0.57921</cdr:x>
      <cdr:y>0.27102</cdr:y>
    </cdr:to>
    <cdr:sp macro="" textlink="">
      <cdr:nvSpPr>
        <cdr:cNvPr id="5323" name="NDMPlot_ElementConcrete133">
          <a:extLst xmlns:a="http://schemas.openxmlformats.org/drawingml/2006/main">
            <a:ext uri="{FF2B5EF4-FFF2-40B4-BE49-F238E27FC236}">
              <a16:creationId xmlns:a16="http://schemas.microsoft.com/office/drawing/2014/main" id="{8D196243-9B36-4EF6-B2D8-4080FBE9D810}"/>
            </a:ext>
          </a:extLst>
        </cdr:cNvPr>
        <cdr:cNvSpPr/>
      </cdr:nvSpPr>
      <cdr:spPr>
        <a:xfrm xmlns:a="http://schemas.openxmlformats.org/drawingml/2006/main">
          <a:off x="5892631" y="1719417"/>
          <a:ext cx="139239" cy="13923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0.54674</cdr:x>
      <cdr:y>0.22171</cdr:y>
    </cdr:from>
    <cdr:to>
      <cdr:x>0.56011</cdr:x>
      <cdr:y>0.24202</cdr:y>
    </cdr:to>
    <cdr:sp macro="" textlink="">
      <cdr:nvSpPr>
        <cdr:cNvPr id="5324" name="NDMPlot_ElementConcrete134">
          <a:extLst xmlns:a="http://schemas.openxmlformats.org/drawingml/2006/main">
            <a:ext uri="{FF2B5EF4-FFF2-40B4-BE49-F238E27FC236}">
              <a16:creationId xmlns:a16="http://schemas.microsoft.com/office/drawing/2014/main" id="{2E95509E-CBDD-40A8-9215-908F5F1BAF26}"/>
            </a:ext>
          </a:extLst>
        </cdr:cNvPr>
        <cdr:cNvSpPr/>
      </cdr:nvSpPr>
      <cdr:spPr>
        <a:xfrm xmlns:a="http://schemas.openxmlformats.org/drawingml/2006/main">
          <a:off x="5693717" y="1520503"/>
          <a:ext cx="139239" cy="13923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0.56584</cdr:x>
      <cdr:y>0.22171</cdr:y>
    </cdr:from>
    <cdr:to>
      <cdr:x>0.57921</cdr:x>
      <cdr:y>0.24202</cdr:y>
    </cdr:to>
    <cdr:sp macro="" textlink="">
      <cdr:nvSpPr>
        <cdr:cNvPr id="5325" name="NDMPlot_ElementConcrete135">
          <a:extLst xmlns:a="http://schemas.openxmlformats.org/drawingml/2006/main">
            <a:ext uri="{FF2B5EF4-FFF2-40B4-BE49-F238E27FC236}">
              <a16:creationId xmlns:a16="http://schemas.microsoft.com/office/drawing/2014/main" id="{D8DBE221-3336-4210-A90D-CBA91F908A69}"/>
            </a:ext>
          </a:extLst>
        </cdr:cNvPr>
        <cdr:cNvSpPr/>
      </cdr:nvSpPr>
      <cdr:spPr>
        <a:xfrm xmlns:a="http://schemas.openxmlformats.org/drawingml/2006/main">
          <a:off x="5892631" y="1520503"/>
          <a:ext cx="139239" cy="13923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0.58494</cdr:x>
      <cdr:y>0.25072</cdr:y>
    </cdr:from>
    <cdr:to>
      <cdr:x>0.59831</cdr:x>
      <cdr:y>0.27102</cdr:y>
    </cdr:to>
    <cdr:sp macro="" textlink="">
      <cdr:nvSpPr>
        <cdr:cNvPr id="5326" name="NDMPlot_ElementConcrete136">
          <a:extLst xmlns:a="http://schemas.openxmlformats.org/drawingml/2006/main">
            <a:ext uri="{FF2B5EF4-FFF2-40B4-BE49-F238E27FC236}">
              <a16:creationId xmlns:a16="http://schemas.microsoft.com/office/drawing/2014/main" id="{81CD0B0F-65DA-46C3-91AC-FA7228722820}"/>
            </a:ext>
          </a:extLst>
        </cdr:cNvPr>
        <cdr:cNvSpPr/>
      </cdr:nvSpPr>
      <cdr:spPr>
        <a:xfrm xmlns:a="http://schemas.openxmlformats.org/drawingml/2006/main">
          <a:off x="6091544" y="1719417"/>
          <a:ext cx="139239" cy="13923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0.2787</cdr:x>
      <cdr:y>0.26705</cdr:y>
    </cdr:from>
    <cdr:to>
      <cdr:x>0.29398</cdr:x>
      <cdr:y>0.29025</cdr:y>
    </cdr:to>
    <cdr:sp macro="" textlink="">
      <cdr:nvSpPr>
        <cdr:cNvPr id="5327" name="NDMPlot_ElementRebar137">
          <a:extLst xmlns:a="http://schemas.openxmlformats.org/drawingml/2006/main">
            <a:ext uri="{FF2B5EF4-FFF2-40B4-BE49-F238E27FC236}">
              <a16:creationId xmlns:a16="http://schemas.microsoft.com/office/drawing/2014/main" id="{F4FEAF86-C42C-453A-9135-52D185FB3B02}"/>
            </a:ext>
          </a:extLst>
        </cdr:cNvPr>
        <cdr:cNvSpPr/>
      </cdr:nvSpPr>
      <cdr:spPr>
        <a:xfrm xmlns:a="http://schemas.openxmlformats.org/drawingml/2006/main">
          <a:off x="2902334" y="1831433"/>
          <a:ext cx="159131" cy="159131"/>
        </a:xfrm>
        <a:prstGeom xmlns:a="http://schemas.openxmlformats.org/drawingml/2006/main" prst="ellipse">
          <a:avLst/>
        </a:prstGeom>
        <a:solidFill xmlns:a="http://schemas.openxmlformats.org/drawingml/2006/main">
          <a:srgbClr val="D2271D"/>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0.31796</cdr:x>
      <cdr:y>0.25217</cdr:y>
    </cdr:from>
    <cdr:to>
      <cdr:x>0.33324</cdr:x>
      <cdr:y>0.27537</cdr:y>
    </cdr:to>
    <cdr:sp macro="" textlink="">
      <cdr:nvSpPr>
        <cdr:cNvPr id="5328" name="NDMPlot_ElementRebar138">
          <a:extLst xmlns:a="http://schemas.openxmlformats.org/drawingml/2006/main">
            <a:ext uri="{FF2B5EF4-FFF2-40B4-BE49-F238E27FC236}">
              <a16:creationId xmlns:a16="http://schemas.microsoft.com/office/drawing/2014/main" id="{F0DD51A1-0B37-40E5-AF54-66A3271FD90E}"/>
            </a:ext>
          </a:extLst>
        </cdr:cNvPr>
        <cdr:cNvSpPr/>
      </cdr:nvSpPr>
      <cdr:spPr>
        <a:xfrm xmlns:a="http://schemas.openxmlformats.org/drawingml/2006/main">
          <a:off x="3311187" y="1729362"/>
          <a:ext cx="159130" cy="159131"/>
        </a:xfrm>
        <a:prstGeom xmlns:a="http://schemas.openxmlformats.org/drawingml/2006/main" prst="ellipse">
          <a:avLst/>
        </a:prstGeom>
        <a:solidFill xmlns:a="http://schemas.openxmlformats.org/drawingml/2006/main">
          <a:srgbClr val="D21E14"/>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0.35942</cdr:x>
      <cdr:y>0.25217</cdr:y>
    </cdr:from>
    <cdr:to>
      <cdr:x>0.3747</cdr:x>
      <cdr:y>0.27537</cdr:y>
    </cdr:to>
    <cdr:sp macro="" textlink="">
      <cdr:nvSpPr>
        <cdr:cNvPr id="5329" name="NDMPlot_ElementRebar139">
          <a:extLst xmlns:a="http://schemas.openxmlformats.org/drawingml/2006/main">
            <a:ext uri="{FF2B5EF4-FFF2-40B4-BE49-F238E27FC236}">
              <a16:creationId xmlns:a16="http://schemas.microsoft.com/office/drawing/2014/main" id="{CAC81BCC-99D4-4549-8702-E397C79A3D1B}"/>
            </a:ext>
          </a:extLst>
        </cdr:cNvPr>
        <cdr:cNvSpPr/>
      </cdr:nvSpPr>
      <cdr:spPr>
        <a:xfrm xmlns:a="http://schemas.openxmlformats.org/drawingml/2006/main">
          <a:off x="3743046" y="1729362"/>
          <a:ext cx="159131" cy="159131"/>
        </a:xfrm>
        <a:prstGeom xmlns:a="http://schemas.openxmlformats.org/drawingml/2006/main" prst="ellipse">
          <a:avLst/>
        </a:prstGeom>
        <a:solidFill xmlns:a="http://schemas.openxmlformats.org/drawingml/2006/main">
          <a:srgbClr val="D21E14"/>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0.40089</cdr:x>
      <cdr:y>0.25217</cdr:y>
    </cdr:from>
    <cdr:to>
      <cdr:x>0.41617</cdr:x>
      <cdr:y>0.27537</cdr:y>
    </cdr:to>
    <cdr:sp macro="" textlink="">
      <cdr:nvSpPr>
        <cdr:cNvPr id="5330" name="NDMPlot_ElementRebar140">
          <a:extLst xmlns:a="http://schemas.openxmlformats.org/drawingml/2006/main">
            <a:ext uri="{FF2B5EF4-FFF2-40B4-BE49-F238E27FC236}">
              <a16:creationId xmlns:a16="http://schemas.microsoft.com/office/drawing/2014/main" id="{C294D491-4885-4B5E-A6F0-0C9F5D540A67}"/>
            </a:ext>
          </a:extLst>
        </cdr:cNvPr>
        <cdr:cNvSpPr/>
      </cdr:nvSpPr>
      <cdr:spPr>
        <a:xfrm xmlns:a="http://schemas.openxmlformats.org/drawingml/2006/main">
          <a:off x="4174905" y="1729362"/>
          <a:ext cx="159131" cy="159131"/>
        </a:xfrm>
        <a:prstGeom xmlns:a="http://schemas.openxmlformats.org/drawingml/2006/main" prst="ellipse">
          <a:avLst/>
        </a:prstGeom>
        <a:solidFill xmlns:a="http://schemas.openxmlformats.org/drawingml/2006/main">
          <a:srgbClr val="D21E14"/>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0.44236</cdr:x>
      <cdr:y>0.25217</cdr:y>
    </cdr:from>
    <cdr:to>
      <cdr:x>0.45764</cdr:x>
      <cdr:y>0.27537</cdr:y>
    </cdr:to>
    <cdr:sp macro="" textlink="">
      <cdr:nvSpPr>
        <cdr:cNvPr id="5331" name="NDMPlot_ElementRebar141">
          <a:extLst xmlns:a="http://schemas.openxmlformats.org/drawingml/2006/main">
            <a:ext uri="{FF2B5EF4-FFF2-40B4-BE49-F238E27FC236}">
              <a16:creationId xmlns:a16="http://schemas.microsoft.com/office/drawing/2014/main" id="{8385D6A0-F943-40DC-A35B-3E6F878E6605}"/>
            </a:ext>
          </a:extLst>
        </cdr:cNvPr>
        <cdr:cNvSpPr/>
      </cdr:nvSpPr>
      <cdr:spPr>
        <a:xfrm xmlns:a="http://schemas.openxmlformats.org/drawingml/2006/main">
          <a:off x="4606764" y="1729362"/>
          <a:ext cx="159131" cy="159131"/>
        </a:xfrm>
        <a:prstGeom xmlns:a="http://schemas.openxmlformats.org/drawingml/2006/main" prst="ellipse">
          <a:avLst/>
        </a:prstGeom>
        <a:solidFill xmlns:a="http://schemas.openxmlformats.org/drawingml/2006/main">
          <a:srgbClr val="D21E14"/>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0.48383</cdr:x>
      <cdr:y>0.25217</cdr:y>
    </cdr:from>
    <cdr:to>
      <cdr:x>0.49911</cdr:x>
      <cdr:y>0.27537</cdr:y>
    </cdr:to>
    <cdr:sp macro="" textlink="">
      <cdr:nvSpPr>
        <cdr:cNvPr id="5332" name="NDMPlot_ElementRebar142">
          <a:extLst xmlns:a="http://schemas.openxmlformats.org/drawingml/2006/main">
            <a:ext uri="{FF2B5EF4-FFF2-40B4-BE49-F238E27FC236}">
              <a16:creationId xmlns:a16="http://schemas.microsoft.com/office/drawing/2014/main" id="{E7B2C4BC-E40C-479D-96BD-5D7F9DB2C254}"/>
            </a:ext>
          </a:extLst>
        </cdr:cNvPr>
        <cdr:cNvSpPr/>
      </cdr:nvSpPr>
      <cdr:spPr>
        <a:xfrm xmlns:a="http://schemas.openxmlformats.org/drawingml/2006/main">
          <a:off x="5038623" y="1729362"/>
          <a:ext cx="159131" cy="159131"/>
        </a:xfrm>
        <a:prstGeom xmlns:a="http://schemas.openxmlformats.org/drawingml/2006/main" prst="ellipse">
          <a:avLst/>
        </a:prstGeom>
        <a:solidFill xmlns:a="http://schemas.openxmlformats.org/drawingml/2006/main">
          <a:srgbClr val="D21E14"/>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0.5253</cdr:x>
      <cdr:y>0.25217</cdr:y>
    </cdr:from>
    <cdr:to>
      <cdr:x>0.54058</cdr:x>
      <cdr:y>0.27537</cdr:y>
    </cdr:to>
    <cdr:sp macro="" textlink="">
      <cdr:nvSpPr>
        <cdr:cNvPr id="5333" name="NDMPlot_ElementRebar143">
          <a:extLst xmlns:a="http://schemas.openxmlformats.org/drawingml/2006/main">
            <a:ext uri="{FF2B5EF4-FFF2-40B4-BE49-F238E27FC236}">
              <a16:creationId xmlns:a16="http://schemas.microsoft.com/office/drawing/2014/main" id="{966397E6-5FAF-41DE-884F-6A70B73E82E7}"/>
            </a:ext>
          </a:extLst>
        </cdr:cNvPr>
        <cdr:cNvSpPr/>
      </cdr:nvSpPr>
      <cdr:spPr>
        <a:xfrm xmlns:a="http://schemas.openxmlformats.org/drawingml/2006/main">
          <a:off x="5470482" y="1729362"/>
          <a:ext cx="159131" cy="159131"/>
        </a:xfrm>
        <a:prstGeom xmlns:a="http://schemas.openxmlformats.org/drawingml/2006/main" prst="ellipse">
          <a:avLst/>
        </a:prstGeom>
        <a:solidFill xmlns:a="http://schemas.openxmlformats.org/drawingml/2006/main">
          <a:srgbClr val="D21E14"/>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0.56456</cdr:x>
      <cdr:y>0.26705</cdr:y>
    </cdr:from>
    <cdr:to>
      <cdr:x>0.57984</cdr:x>
      <cdr:y>0.29025</cdr:y>
    </cdr:to>
    <cdr:sp macro="" textlink="">
      <cdr:nvSpPr>
        <cdr:cNvPr id="5334" name="NDMPlot_ElementRebar144">
          <a:extLst xmlns:a="http://schemas.openxmlformats.org/drawingml/2006/main">
            <a:ext uri="{FF2B5EF4-FFF2-40B4-BE49-F238E27FC236}">
              <a16:creationId xmlns:a16="http://schemas.microsoft.com/office/drawing/2014/main" id="{52CC32F6-EEE4-4D1D-8A34-07F39A105B15}"/>
            </a:ext>
          </a:extLst>
        </cdr:cNvPr>
        <cdr:cNvSpPr/>
      </cdr:nvSpPr>
      <cdr:spPr>
        <a:xfrm xmlns:a="http://schemas.openxmlformats.org/drawingml/2006/main">
          <a:off x="5879335" y="1831433"/>
          <a:ext cx="159131" cy="159131"/>
        </a:xfrm>
        <a:prstGeom xmlns:a="http://schemas.openxmlformats.org/drawingml/2006/main" prst="ellipse">
          <a:avLst/>
        </a:prstGeom>
        <a:solidFill xmlns:a="http://schemas.openxmlformats.org/drawingml/2006/main">
          <a:srgbClr val="D2271D"/>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0.2787</cdr:x>
      <cdr:y>0.72456</cdr:y>
    </cdr:from>
    <cdr:to>
      <cdr:x>0.29398</cdr:x>
      <cdr:y>0.74776</cdr:y>
    </cdr:to>
    <cdr:sp macro="" textlink="">
      <cdr:nvSpPr>
        <cdr:cNvPr id="5335" name="NDMPlot_ElementRebar145">
          <a:extLst xmlns:a="http://schemas.openxmlformats.org/drawingml/2006/main">
            <a:ext uri="{FF2B5EF4-FFF2-40B4-BE49-F238E27FC236}">
              <a16:creationId xmlns:a16="http://schemas.microsoft.com/office/drawing/2014/main" id="{88500D6B-5B81-4849-A317-4762DAA9E80C}"/>
            </a:ext>
          </a:extLst>
        </cdr:cNvPr>
        <cdr:cNvSpPr/>
      </cdr:nvSpPr>
      <cdr:spPr>
        <a:xfrm xmlns:a="http://schemas.openxmlformats.org/drawingml/2006/main">
          <a:off x="2902334" y="4969037"/>
          <a:ext cx="159131" cy="159130"/>
        </a:xfrm>
        <a:prstGeom xmlns:a="http://schemas.openxmlformats.org/drawingml/2006/main" prst="ellipse">
          <a:avLst/>
        </a:prstGeom>
        <a:solidFill xmlns:a="http://schemas.openxmlformats.org/drawingml/2006/main">
          <a:srgbClr val="2E5C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0.31796</cdr:x>
      <cdr:y>0.73944</cdr:y>
    </cdr:from>
    <cdr:to>
      <cdr:x>0.33324</cdr:x>
      <cdr:y>0.76265</cdr:y>
    </cdr:to>
    <cdr:sp macro="" textlink="">
      <cdr:nvSpPr>
        <cdr:cNvPr id="5336" name="NDMPlot_ElementRebar146">
          <a:extLst xmlns:a="http://schemas.openxmlformats.org/drawingml/2006/main">
            <a:ext uri="{FF2B5EF4-FFF2-40B4-BE49-F238E27FC236}">
              <a16:creationId xmlns:a16="http://schemas.microsoft.com/office/drawing/2014/main" id="{CCFB1C0E-55CE-4C8B-BD51-E7937C814156}"/>
            </a:ext>
          </a:extLst>
        </cdr:cNvPr>
        <cdr:cNvSpPr/>
      </cdr:nvSpPr>
      <cdr:spPr>
        <a:xfrm xmlns:a="http://schemas.openxmlformats.org/drawingml/2006/main">
          <a:off x="3311187" y="5071107"/>
          <a:ext cx="159130" cy="159131"/>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0.35942</cdr:x>
      <cdr:y>0.73944</cdr:y>
    </cdr:from>
    <cdr:to>
      <cdr:x>0.3747</cdr:x>
      <cdr:y>0.76265</cdr:y>
    </cdr:to>
    <cdr:sp macro="" textlink="">
      <cdr:nvSpPr>
        <cdr:cNvPr id="5337" name="NDMPlot_ElementRebar147">
          <a:extLst xmlns:a="http://schemas.openxmlformats.org/drawingml/2006/main">
            <a:ext uri="{FF2B5EF4-FFF2-40B4-BE49-F238E27FC236}">
              <a16:creationId xmlns:a16="http://schemas.microsoft.com/office/drawing/2014/main" id="{7CA62068-76EA-4CC9-9D2E-328BBE950687}"/>
            </a:ext>
          </a:extLst>
        </cdr:cNvPr>
        <cdr:cNvSpPr/>
      </cdr:nvSpPr>
      <cdr:spPr>
        <a:xfrm xmlns:a="http://schemas.openxmlformats.org/drawingml/2006/main">
          <a:off x="3743046" y="5071107"/>
          <a:ext cx="159131" cy="159131"/>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0.40089</cdr:x>
      <cdr:y>0.73944</cdr:y>
    </cdr:from>
    <cdr:to>
      <cdr:x>0.41617</cdr:x>
      <cdr:y>0.76265</cdr:y>
    </cdr:to>
    <cdr:sp macro="" textlink="">
      <cdr:nvSpPr>
        <cdr:cNvPr id="5338" name="NDMPlot_ElementRebar148">
          <a:extLst xmlns:a="http://schemas.openxmlformats.org/drawingml/2006/main">
            <a:ext uri="{FF2B5EF4-FFF2-40B4-BE49-F238E27FC236}">
              <a16:creationId xmlns:a16="http://schemas.microsoft.com/office/drawing/2014/main" id="{CE2D0D4A-3D3A-4DD3-B574-AC53F55C3C5E}"/>
            </a:ext>
          </a:extLst>
        </cdr:cNvPr>
        <cdr:cNvSpPr/>
      </cdr:nvSpPr>
      <cdr:spPr>
        <a:xfrm xmlns:a="http://schemas.openxmlformats.org/drawingml/2006/main">
          <a:off x="4174905" y="5071107"/>
          <a:ext cx="159131" cy="159131"/>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0.44236</cdr:x>
      <cdr:y>0.73944</cdr:y>
    </cdr:from>
    <cdr:to>
      <cdr:x>0.45764</cdr:x>
      <cdr:y>0.76265</cdr:y>
    </cdr:to>
    <cdr:sp macro="" textlink="">
      <cdr:nvSpPr>
        <cdr:cNvPr id="5339" name="NDMPlot_ElementRebar149">
          <a:extLst xmlns:a="http://schemas.openxmlformats.org/drawingml/2006/main">
            <a:ext uri="{FF2B5EF4-FFF2-40B4-BE49-F238E27FC236}">
              <a16:creationId xmlns:a16="http://schemas.microsoft.com/office/drawing/2014/main" id="{C112A643-116C-4BD7-B20A-9B1AA51E8A2C}"/>
            </a:ext>
          </a:extLst>
        </cdr:cNvPr>
        <cdr:cNvSpPr/>
      </cdr:nvSpPr>
      <cdr:spPr>
        <a:xfrm xmlns:a="http://schemas.openxmlformats.org/drawingml/2006/main">
          <a:off x="4606764" y="5071107"/>
          <a:ext cx="159131" cy="159131"/>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0.48383</cdr:x>
      <cdr:y>0.73944</cdr:y>
    </cdr:from>
    <cdr:to>
      <cdr:x>0.49911</cdr:x>
      <cdr:y>0.76265</cdr:y>
    </cdr:to>
    <cdr:sp macro="" textlink="">
      <cdr:nvSpPr>
        <cdr:cNvPr id="5340" name="NDMPlot_ElementRebar150">
          <a:extLst xmlns:a="http://schemas.openxmlformats.org/drawingml/2006/main">
            <a:ext uri="{FF2B5EF4-FFF2-40B4-BE49-F238E27FC236}">
              <a16:creationId xmlns:a16="http://schemas.microsoft.com/office/drawing/2014/main" id="{5450B787-FFDF-4C8D-A7D3-79117D082F7B}"/>
            </a:ext>
          </a:extLst>
        </cdr:cNvPr>
        <cdr:cNvSpPr/>
      </cdr:nvSpPr>
      <cdr:spPr>
        <a:xfrm xmlns:a="http://schemas.openxmlformats.org/drawingml/2006/main">
          <a:off x="5038623" y="5071107"/>
          <a:ext cx="159131" cy="159131"/>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0.5253</cdr:x>
      <cdr:y>0.73944</cdr:y>
    </cdr:from>
    <cdr:to>
      <cdr:x>0.54058</cdr:x>
      <cdr:y>0.76265</cdr:y>
    </cdr:to>
    <cdr:sp macro="" textlink="">
      <cdr:nvSpPr>
        <cdr:cNvPr id="5341" name="NDMPlot_ElementRebar151">
          <a:extLst xmlns:a="http://schemas.openxmlformats.org/drawingml/2006/main">
            <a:ext uri="{FF2B5EF4-FFF2-40B4-BE49-F238E27FC236}">
              <a16:creationId xmlns:a16="http://schemas.microsoft.com/office/drawing/2014/main" id="{5C929A67-296C-4219-BCEC-C4F600ED2B14}"/>
            </a:ext>
          </a:extLst>
        </cdr:cNvPr>
        <cdr:cNvSpPr/>
      </cdr:nvSpPr>
      <cdr:spPr>
        <a:xfrm xmlns:a="http://schemas.openxmlformats.org/drawingml/2006/main">
          <a:off x="5470482" y="5071107"/>
          <a:ext cx="159131" cy="159131"/>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0.56456</cdr:x>
      <cdr:y>0.72456</cdr:y>
    </cdr:from>
    <cdr:to>
      <cdr:x>0.57984</cdr:x>
      <cdr:y>0.74776</cdr:y>
    </cdr:to>
    <cdr:sp macro="" textlink="">
      <cdr:nvSpPr>
        <cdr:cNvPr id="5342" name="NDMPlot_ElementRebar152">
          <a:extLst xmlns:a="http://schemas.openxmlformats.org/drawingml/2006/main">
            <a:ext uri="{FF2B5EF4-FFF2-40B4-BE49-F238E27FC236}">
              <a16:creationId xmlns:a16="http://schemas.microsoft.com/office/drawing/2014/main" id="{FA6189C9-4767-42DE-9544-3ADD70691962}"/>
            </a:ext>
          </a:extLst>
        </cdr:cNvPr>
        <cdr:cNvSpPr/>
      </cdr:nvSpPr>
      <cdr:spPr>
        <a:xfrm xmlns:a="http://schemas.openxmlformats.org/drawingml/2006/main">
          <a:off x="5879335" y="4969037"/>
          <a:ext cx="159131" cy="159130"/>
        </a:xfrm>
        <a:prstGeom xmlns:a="http://schemas.openxmlformats.org/drawingml/2006/main" prst="ellipse">
          <a:avLst/>
        </a:prstGeom>
        <a:solidFill xmlns:a="http://schemas.openxmlformats.org/drawingml/2006/main">
          <a:srgbClr val="2E5C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0.26118</cdr:x>
      <cdr:y>0.66983</cdr:y>
    </cdr:from>
    <cdr:to>
      <cdr:x>0.27646</cdr:x>
      <cdr:y>0.69304</cdr:y>
    </cdr:to>
    <cdr:sp macro="" textlink="">
      <cdr:nvSpPr>
        <cdr:cNvPr id="5343" name="NDMPlot_ElementRebar153">
          <a:extLst xmlns:a="http://schemas.openxmlformats.org/drawingml/2006/main">
            <a:ext uri="{FF2B5EF4-FFF2-40B4-BE49-F238E27FC236}">
              <a16:creationId xmlns:a16="http://schemas.microsoft.com/office/drawing/2014/main" id="{74EA57A1-418C-4C70-B6C9-62A32945FE4C}"/>
            </a:ext>
          </a:extLst>
        </cdr:cNvPr>
        <cdr:cNvSpPr/>
      </cdr:nvSpPr>
      <cdr:spPr>
        <a:xfrm xmlns:a="http://schemas.openxmlformats.org/drawingml/2006/main">
          <a:off x="2719962" y="4593715"/>
          <a:ext cx="159131" cy="159131"/>
        </a:xfrm>
        <a:prstGeom xmlns:a="http://schemas.openxmlformats.org/drawingml/2006/main" prst="ellipse">
          <a:avLst/>
        </a:prstGeom>
        <a:solidFill xmlns:a="http://schemas.openxmlformats.org/drawingml/2006/main">
          <a:srgbClr val="6887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0.26118</cdr:x>
      <cdr:y>0.60022</cdr:y>
    </cdr:from>
    <cdr:to>
      <cdr:x>0.27646</cdr:x>
      <cdr:y>0.62343</cdr:y>
    </cdr:to>
    <cdr:sp macro="" textlink="">
      <cdr:nvSpPr>
        <cdr:cNvPr id="5344" name="NDMPlot_ElementRebar154">
          <a:extLst xmlns:a="http://schemas.openxmlformats.org/drawingml/2006/main">
            <a:ext uri="{FF2B5EF4-FFF2-40B4-BE49-F238E27FC236}">
              <a16:creationId xmlns:a16="http://schemas.microsoft.com/office/drawing/2014/main" id="{C84C93CB-9A06-43C3-9426-D9050C165B1B}"/>
            </a:ext>
          </a:extLst>
        </cdr:cNvPr>
        <cdr:cNvSpPr/>
      </cdr:nvSpPr>
      <cdr:spPr>
        <a:xfrm xmlns:a="http://schemas.openxmlformats.org/drawingml/2006/main">
          <a:off x="2719962" y="4116323"/>
          <a:ext cx="159131" cy="159130"/>
        </a:xfrm>
        <a:prstGeom xmlns:a="http://schemas.openxmlformats.org/drawingml/2006/main" prst="ellipse">
          <a:avLst/>
        </a:prstGeom>
        <a:solidFill xmlns:a="http://schemas.openxmlformats.org/drawingml/2006/main">
          <a:srgbClr val="B3BDDA"/>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0.26118</cdr:x>
      <cdr:y>0.53061</cdr:y>
    </cdr:from>
    <cdr:to>
      <cdr:x>0.27646</cdr:x>
      <cdr:y>0.55381</cdr:y>
    </cdr:to>
    <cdr:sp macro="" textlink="">
      <cdr:nvSpPr>
        <cdr:cNvPr id="5345" name="NDMPlot_ElementRebar155">
          <a:extLst xmlns:a="http://schemas.openxmlformats.org/drawingml/2006/main">
            <a:ext uri="{FF2B5EF4-FFF2-40B4-BE49-F238E27FC236}">
              <a16:creationId xmlns:a16="http://schemas.microsoft.com/office/drawing/2014/main" id="{8626A8D4-27D4-4B11-9D72-85883227ADD4}"/>
            </a:ext>
          </a:extLst>
        </cdr:cNvPr>
        <cdr:cNvSpPr/>
      </cdr:nvSpPr>
      <cdr:spPr>
        <a:xfrm xmlns:a="http://schemas.openxmlformats.org/drawingml/2006/main">
          <a:off x="2719962" y="3638931"/>
          <a:ext cx="159131" cy="159130"/>
        </a:xfrm>
        <a:prstGeom xmlns:a="http://schemas.openxmlformats.org/drawingml/2006/main" prst="ellipse">
          <a:avLst/>
        </a:prstGeom>
        <a:solidFill xmlns:a="http://schemas.openxmlformats.org/drawingml/2006/main">
          <a:srgbClr val="D9C6C5"/>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0.26118</cdr:x>
      <cdr:y>0.461</cdr:y>
    </cdr:from>
    <cdr:to>
      <cdr:x>0.27646</cdr:x>
      <cdr:y>0.4842</cdr:y>
    </cdr:to>
    <cdr:sp macro="" textlink="">
      <cdr:nvSpPr>
        <cdr:cNvPr id="5346" name="NDMPlot_ElementRebar156">
          <a:extLst xmlns:a="http://schemas.openxmlformats.org/drawingml/2006/main">
            <a:ext uri="{FF2B5EF4-FFF2-40B4-BE49-F238E27FC236}">
              <a16:creationId xmlns:a16="http://schemas.microsoft.com/office/drawing/2014/main" id="{662510EA-AAFB-411D-9291-BBE337FFE6D4}"/>
            </a:ext>
          </a:extLst>
        </cdr:cNvPr>
        <cdr:cNvSpPr/>
      </cdr:nvSpPr>
      <cdr:spPr>
        <a:xfrm xmlns:a="http://schemas.openxmlformats.org/drawingml/2006/main">
          <a:off x="2719962" y="3161539"/>
          <a:ext cx="159131" cy="159130"/>
        </a:xfrm>
        <a:prstGeom xmlns:a="http://schemas.openxmlformats.org/drawingml/2006/main" prst="ellipse">
          <a:avLst/>
        </a:prstGeom>
        <a:solidFill xmlns:a="http://schemas.openxmlformats.org/drawingml/2006/main">
          <a:srgbClr val="D79C99"/>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0.26118</cdr:x>
      <cdr:y>0.39139</cdr:y>
    </cdr:from>
    <cdr:to>
      <cdr:x>0.27646</cdr:x>
      <cdr:y>0.41459</cdr:y>
    </cdr:to>
    <cdr:sp macro="" textlink="">
      <cdr:nvSpPr>
        <cdr:cNvPr id="5347" name="NDMPlot_ElementRebar157">
          <a:extLst xmlns:a="http://schemas.openxmlformats.org/drawingml/2006/main">
            <a:ext uri="{FF2B5EF4-FFF2-40B4-BE49-F238E27FC236}">
              <a16:creationId xmlns:a16="http://schemas.microsoft.com/office/drawing/2014/main" id="{98BF335D-E0C5-434D-A00F-78346F9EF1E9}"/>
            </a:ext>
          </a:extLst>
        </cdr:cNvPr>
        <cdr:cNvSpPr/>
      </cdr:nvSpPr>
      <cdr:spPr>
        <a:xfrm xmlns:a="http://schemas.openxmlformats.org/drawingml/2006/main">
          <a:off x="2719962" y="2684146"/>
          <a:ext cx="159131" cy="159131"/>
        </a:xfrm>
        <a:prstGeom xmlns:a="http://schemas.openxmlformats.org/drawingml/2006/main" prst="ellipse">
          <a:avLst/>
        </a:prstGeom>
        <a:solidFill xmlns:a="http://schemas.openxmlformats.org/drawingml/2006/main">
          <a:srgbClr val="D6726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0.26118</cdr:x>
      <cdr:y>0.32178</cdr:y>
    </cdr:from>
    <cdr:to>
      <cdr:x>0.27646</cdr:x>
      <cdr:y>0.34498</cdr:y>
    </cdr:to>
    <cdr:sp macro="" textlink="">
      <cdr:nvSpPr>
        <cdr:cNvPr id="5348" name="NDMPlot_ElementRebar158">
          <a:extLst xmlns:a="http://schemas.openxmlformats.org/drawingml/2006/main">
            <a:ext uri="{FF2B5EF4-FFF2-40B4-BE49-F238E27FC236}">
              <a16:creationId xmlns:a16="http://schemas.microsoft.com/office/drawing/2014/main" id="{E082A39F-3C00-4D49-8F2A-8CE6CE26FD9A}"/>
            </a:ext>
          </a:extLst>
        </cdr:cNvPr>
        <cdr:cNvSpPr/>
      </cdr:nvSpPr>
      <cdr:spPr>
        <a:xfrm xmlns:a="http://schemas.openxmlformats.org/drawingml/2006/main">
          <a:off x="2719962" y="2206754"/>
          <a:ext cx="159131" cy="159131"/>
        </a:xfrm>
        <a:prstGeom xmlns:a="http://schemas.openxmlformats.org/drawingml/2006/main" prst="ellipse">
          <a:avLst/>
        </a:prstGeom>
        <a:solidFill xmlns:a="http://schemas.openxmlformats.org/drawingml/2006/main">
          <a:srgbClr val="D44840"/>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0.58207</cdr:x>
      <cdr:y>0.66983</cdr:y>
    </cdr:from>
    <cdr:to>
      <cdr:x>0.59735</cdr:x>
      <cdr:y>0.69304</cdr:y>
    </cdr:to>
    <cdr:sp macro="" textlink="">
      <cdr:nvSpPr>
        <cdr:cNvPr id="5349" name="NDMPlot_ElementRebar159">
          <a:extLst xmlns:a="http://schemas.openxmlformats.org/drawingml/2006/main">
            <a:ext uri="{FF2B5EF4-FFF2-40B4-BE49-F238E27FC236}">
              <a16:creationId xmlns:a16="http://schemas.microsoft.com/office/drawing/2014/main" id="{6DB3202D-17D8-4A53-A017-ED91AF3DD1E2}"/>
            </a:ext>
          </a:extLst>
        </cdr:cNvPr>
        <cdr:cNvSpPr/>
      </cdr:nvSpPr>
      <cdr:spPr>
        <a:xfrm xmlns:a="http://schemas.openxmlformats.org/drawingml/2006/main">
          <a:off x="6061707" y="4593715"/>
          <a:ext cx="159131" cy="159131"/>
        </a:xfrm>
        <a:prstGeom xmlns:a="http://schemas.openxmlformats.org/drawingml/2006/main" prst="ellipse">
          <a:avLst/>
        </a:prstGeom>
        <a:solidFill xmlns:a="http://schemas.openxmlformats.org/drawingml/2006/main">
          <a:srgbClr val="6887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0.58207</cdr:x>
      <cdr:y>0.60022</cdr:y>
    </cdr:from>
    <cdr:to>
      <cdr:x>0.59735</cdr:x>
      <cdr:y>0.62343</cdr:y>
    </cdr:to>
    <cdr:sp macro="" textlink="">
      <cdr:nvSpPr>
        <cdr:cNvPr id="5350" name="NDMPlot_ElementRebar160">
          <a:extLst xmlns:a="http://schemas.openxmlformats.org/drawingml/2006/main">
            <a:ext uri="{FF2B5EF4-FFF2-40B4-BE49-F238E27FC236}">
              <a16:creationId xmlns:a16="http://schemas.microsoft.com/office/drawing/2014/main" id="{999ECB68-99EC-4D63-8E53-435BD3C0541B}"/>
            </a:ext>
          </a:extLst>
        </cdr:cNvPr>
        <cdr:cNvSpPr/>
      </cdr:nvSpPr>
      <cdr:spPr>
        <a:xfrm xmlns:a="http://schemas.openxmlformats.org/drawingml/2006/main">
          <a:off x="6061707" y="4116323"/>
          <a:ext cx="159131" cy="159130"/>
        </a:xfrm>
        <a:prstGeom xmlns:a="http://schemas.openxmlformats.org/drawingml/2006/main" prst="ellipse">
          <a:avLst/>
        </a:prstGeom>
        <a:solidFill xmlns:a="http://schemas.openxmlformats.org/drawingml/2006/main">
          <a:srgbClr val="B3BDDA"/>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0.58207</cdr:x>
      <cdr:y>0.53061</cdr:y>
    </cdr:from>
    <cdr:to>
      <cdr:x>0.59735</cdr:x>
      <cdr:y>0.55381</cdr:y>
    </cdr:to>
    <cdr:sp macro="" textlink="">
      <cdr:nvSpPr>
        <cdr:cNvPr id="5351" name="NDMPlot_ElementRebar161">
          <a:extLst xmlns:a="http://schemas.openxmlformats.org/drawingml/2006/main">
            <a:ext uri="{FF2B5EF4-FFF2-40B4-BE49-F238E27FC236}">
              <a16:creationId xmlns:a16="http://schemas.microsoft.com/office/drawing/2014/main" id="{01B0EF1B-71AA-4BD6-BD60-CA64A80289F5}"/>
            </a:ext>
          </a:extLst>
        </cdr:cNvPr>
        <cdr:cNvSpPr/>
      </cdr:nvSpPr>
      <cdr:spPr>
        <a:xfrm xmlns:a="http://schemas.openxmlformats.org/drawingml/2006/main">
          <a:off x="6061707" y="3638931"/>
          <a:ext cx="159131" cy="159130"/>
        </a:xfrm>
        <a:prstGeom xmlns:a="http://schemas.openxmlformats.org/drawingml/2006/main" prst="ellipse">
          <a:avLst/>
        </a:prstGeom>
        <a:solidFill xmlns:a="http://schemas.openxmlformats.org/drawingml/2006/main">
          <a:srgbClr val="D9C6C5"/>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0.58207</cdr:x>
      <cdr:y>0.461</cdr:y>
    </cdr:from>
    <cdr:to>
      <cdr:x>0.59735</cdr:x>
      <cdr:y>0.4842</cdr:y>
    </cdr:to>
    <cdr:sp macro="" textlink="">
      <cdr:nvSpPr>
        <cdr:cNvPr id="5352" name="NDMPlot_ElementRebar162">
          <a:extLst xmlns:a="http://schemas.openxmlformats.org/drawingml/2006/main">
            <a:ext uri="{FF2B5EF4-FFF2-40B4-BE49-F238E27FC236}">
              <a16:creationId xmlns:a16="http://schemas.microsoft.com/office/drawing/2014/main" id="{609EBBAD-9C54-41F0-A74B-2CFCABDE70E4}"/>
            </a:ext>
          </a:extLst>
        </cdr:cNvPr>
        <cdr:cNvSpPr/>
      </cdr:nvSpPr>
      <cdr:spPr>
        <a:xfrm xmlns:a="http://schemas.openxmlformats.org/drawingml/2006/main">
          <a:off x="6061707" y="3161539"/>
          <a:ext cx="159131" cy="159130"/>
        </a:xfrm>
        <a:prstGeom xmlns:a="http://schemas.openxmlformats.org/drawingml/2006/main" prst="ellipse">
          <a:avLst/>
        </a:prstGeom>
        <a:solidFill xmlns:a="http://schemas.openxmlformats.org/drawingml/2006/main">
          <a:srgbClr val="D79C99"/>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0.58207</cdr:x>
      <cdr:y>0.39139</cdr:y>
    </cdr:from>
    <cdr:to>
      <cdr:x>0.59735</cdr:x>
      <cdr:y>0.41459</cdr:y>
    </cdr:to>
    <cdr:sp macro="" textlink="">
      <cdr:nvSpPr>
        <cdr:cNvPr id="5353" name="NDMPlot_ElementRebar163">
          <a:extLst xmlns:a="http://schemas.openxmlformats.org/drawingml/2006/main">
            <a:ext uri="{FF2B5EF4-FFF2-40B4-BE49-F238E27FC236}">
              <a16:creationId xmlns:a16="http://schemas.microsoft.com/office/drawing/2014/main" id="{04809434-697E-498F-83F1-51DA6FEE51F4}"/>
            </a:ext>
          </a:extLst>
        </cdr:cNvPr>
        <cdr:cNvSpPr/>
      </cdr:nvSpPr>
      <cdr:spPr>
        <a:xfrm xmlns:a="http://schemas.openxmlformats.org/drawingml/2006/main">
          <a:off x="6061707" y="2684146"/>
          <a:ext cx="159131" cy="159131"/>
        </a:xfrm>
        <a:prstGeom xmlns:a="http://schemas.openxmlformats.org/drawingml/2006/main" prst="ellipse">
          <a:avLst/>
        </a:prstGeom>
        <a:solidFill xmlns:a="http://schemas.openxmlformats.org/drawingml/2006/main">
          <a:srgbClr val="D6726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0.58207</cdr:x>
      <cdr:y>0.32178</cdr:y>
    </cdr:from>
    <cdr:to>
      <cdr:x>0.59735</cdr:x>
      <cdr:y>0.34498</cdr:y>
    </cdr:to>
    <cdr:sp macro="" textlink="">
      <cdr:nvSpPr>
        <cdr:cNvPr id="5354" name="NDMPlot_ElementRebar164">
          <a:extLst xmlns:a="http://schemas.openxmlformats.org/drawingml/2006/main">
            <a:ext uri="{FF2B5EF4-FFF2-40B4-BE49-F238E27FC236}">
              <a16:creationId xmlns:a16="http://schemas.microsoft.com/office/drawing/2014/main" id="{2F560620-D4B8-425B-A07A-82E451529D9E}"/>
            </a:ext>
          </a:extLst>
        </cdr:cNvPr>
        <cdr:cNvSpPr/>
      </cdr:nvSpPr>
      <cdr:spPr>
        <a:xfrm xmlns:a="http://schemas.openxmlformats.org/drawingml/2006/main">
          <a:off x="6061707" y="2206754"/>
          <a:ext cx="159131" cy="159131"/>
        </a:xfrm>
        <a:prstGeom xmlns:a="http://schemas.openxmlformats.org/drawingml/2006/main" prst="ellipse">
          <a:avLst/>
        </a:prstGeom>
        <a:solidFill xmlns:a="http://schemas.openxmlformats.org/drawingml/2006/main">
          <a:srgbClr val="D44840"/>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0.34662</cdr:x>
      <cdr:y>0.39826</cdr:y>
    </cdr:from>
    <cdr:to>
      <cdr:x>0.3619</cdr:x>
      <cdr:y>0.42147</cdr:y>
    </cdr:to>
    <cdr:sp macro="" textlink="">
      <cdr:nvSpPr>
        <cdr:cNvPr id="5355" name="NDMPlot_ElementRebar165">
          <a:extLst xmlns:a="http://schemas.openxmlformats.org/drawingml/2006/main">
            <a:ext uri="{FF2B5EF4-FFF2-40B4-BE49-F238E27FC236}">
              <a16:creationId xmlns:a16="http://schemas.microsoft.com/office/drawing/2014/main" id="{A1F2C564-A793-405C-8EAD-ABC18DF05CFD}"/>
            </a:ext>
          </a:extLst>
        </cdr:cNvPr>
        <cdr:cNvSpPr/>
      </cdr:nvSpPr>
      <cdr:spPr>
        <a:xfrm xmlns:a="http://schemas.openxmlformats.org/drawingml/2006/main">
          <a:off x="3609665" y="2731291"/>
          <a:ext cx="159130" cy="159131"/>
        </a:xfrm>
        <a:prstGeom xmlns:a="http://schemas.openxmlformats.org/drawingml/2006/main" prst="ellipse">
          <a:avLst/>
        </a:prstGeom>
        <a:solidFill xmlns:a="http://schemas.openxmlformats.org/drawingml/2006/main">
          <a:srgbClr val="D67671"/>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0.35942</cdr:x>
      <cdr:y>0.3796</cdr:y>
    </cdr:from>
    <cdr:to>
      <cdr:x>0.3747</cdr:x>
      <cdr:y>0.40281</cdr:y>
    </cdr:to>
    <cdr:sp macro="" textlink="">
      <cdr:nvSpPr>
        <cdr:cNvPr id="5356" name="NDMPlot_ElementRebar166">
          <a:extLst xmlns:a="http://schemas.openxmlformats.org/drawingml/2006/main">
            <a:ext uri="{FF2B5EF4-FFF2-40B4-BE49-F238E27FC236}">
              <a16:creationId xmlns:a16="http://schemas.microsoft.com/office/drawing/2014/main" id="{1474653F-CC43-4231-96C8-E28CEE1AC712}"/>
            </a:ext>
          </a:extLst>
        </cdr:cNvPr>
        <cdr:cNvSpPr/>
      </cdr:nvSpPr>
      <cdr:spPr>
        <a:xfrm xmlns:a="http://schemas.openxmlformats.org/drawingml/2006/main">
          <a:off x="3743046" y="2603324"/>
          <a:ext cx="159131" cy="159131"/>
        </a:xfrm>
        <a:prstGeom xmlns:a="http://schemas.openxmlformats.org/drawingml/2006/main" prst="ellipse">
          <a:avLst/>
        </a:prstGeom>
        <a:solidFill xmlns:a="http://schemas.openxmlformats.org/drawingml/2006/main">
          <a:srgbClr val="D56B65"/>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0.40089</cdr:x>
      <cdr:y>0.36238</cdr:y>
    </cdr:from>
    <cdr:to>
      <cdr:x>0.41617</cdr:x>
      <cdr:y>0.38559</cdr:y>
    </cdr:to>
    <cdr:sp macro="" textlink="">
      <cdr:nvSpPr>
        <cdr:cNvPr id="5357" name="NDMPlot_ElementRebar167">
          <a:extLst xmlns:a="http://schemas.openxmlformats.org/drawingml/2006/main">
            <a:ext uri="{FF2B5EF4-FFF2-40B4-BE49-F238E27FC236}">
              <a16:creationId xmlns:a16="http://schemas.microsoft.com/office/drawing/2014/main" id="{1C98F9E4-E966-4604-A636-9616124E2135}"/>
            </a:ext>
          </a:extLst>
        </cdr:cNvPr>
        <cdr:cNvSpPr/>
      </cdr:nvSpPr>
      <cdr:spPr>
        <a:xfrm xmlns:a="http://schemas.openxmlformats.org/drawingml/2006/main">
          <a:off x="4174905" y="2485233"/>
          <a:ext cx="159131" cy="159131"/>
        </a:xfrm>
        <a:prstGeom xmlns:a="http://schemas.openxmlformats.org/drawingml/2006/main" prst="ellipse">
          <a:avLst/>
        </a:prstGeom>
        <a:solidFill xmlns:a="http://schemas.openxmlformats.org/drawingml/2006/main">
          <a:srgbClr val="D5605A"/>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0.44236</cdr:x>
      <cdr:y>0.36238</cdr:y>
    </cdr:from>
    <cdr:to>
      <cdr:x>0.45764</cdr:x>
      <cdr:y>0.38559</cdr:y>
    </cdr:to>
    <cdr:sp macro="" textlink="">
      <cdr:nvSpPr>
        <cdr:cNvPr id="5358" name="NDMPlot_ElementRebar168">
          <a:extLst xmlns:a="http://schemas.openxmlformats.org/drawingml/2006/main">
            <a:ext uri="{FF2B5EF4-FFF2-40B4-BE49-F238E27FC236}">
              <a16:creationId xmlns:a16="http://schemas.microsoft.com/office/drawing/2014/main" id="{659D2718-0D84-417D-9844-CE4ECA987683}"/>
            </a:ext>
          </a:extLst>
        </cdr:cNvPr>
        <cdr:cNvSpPr/>
      </cdr:nvSpPr>
      <cdr:spPr>
        <a:xfrm xmlns:a="http://schemas.openxmlformats.org/drawingml/2006/main">
          <a:off x="4606764" y="2485233"/>
          <a:ext cx="159131" cy="159131"/>
        </a:xfrm>
        <a:prstGeom xmlns:a="http://schemas.openxmlformats.org/drawingml/2006/main" prst="ellipse">
          <a:avLst/>
        </a:prstGeom>
        <a:solidFill xmlns:a="http://schemas.openxmlformats.org/drawingml/2006/main">
          <a:srgbClr val="D5605A"/>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0.48383</cdr:x>
      <cdr:y>0.3796</cdr:y>
    </cdr:from>
    <cdr:to>
      <cdr:x>0.49911</cdr:x>
      <cdr:y>0.40281</cdr:y>
    </cdr:to>
    <cdr:sp macro="" textlink="">
      <cdr:nvSpPr>
        <cdr:cNvPr id="5359" name="NDMPlot_ElementRebar169">
          <a:extLst xmlns:a="http://schemas.openxmlformats.org/drawingml/2006/main">
            <a:ext uri="{FF2B5EF4-FFF2-40B4-BE49-F238E27FC236}">
              <a16:creationId xmlns:a16="http://schemas.microsoft.com/office/drawing/2014/main" id="{52EF514F-7C94-40EB-9D87-7372B1CF36F0}"/>
            </a:ext>
          </a:extLst>
        </cdr:cNvPr>
        <cdr:cNvSpPr/>
      </cdr:nvSpPr>
      <cdr:spPr>
        <a:xfrm xmlns:a="http://schemas.openxmlformats.org/drawingml/2006/main">
          <a:off x="5038623" y="2603324"/>
          <a:ext cx="159131" cy="159131"/>
        </a:xfrm>
        <a:prstGeom xmlns:a="http://schemas.openxmlformats.org/drawingml/2006/main" prst="ellipse">
          <a:avLst/>
        </a:prstGeom>
        <a:solidFill xmlns:a="http://schemas.openxmlformats.org/drawingml/2006/main">
          <a:srgbClr val="D56B65"/>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0.49664</cdr:x>
      <cdr:y>0.39826</cdr:y>
    </cdr:from>
    <cdr:to>
      <cdr:x>0.51192</cdr:x>
      <cdr:y>0.42147</cdr:y>
    </cdr:to>
    <cdr:sp macro="" textlink="">
      <cdr:nvSpPr>
        <cdr:cNvPr id="5360" name="NDMPlot_ElementRebar170">
          <a:extLst xmlns:a="http://schemas.openxmlformats.org/drawingml/2006/main">
            <a:ext uri="{FF2B5EF4-FFF2-40B4-BE49-F238E27FC236}">
              <a16:creationId xmlns:a16="http://schemas.microsoft.com/office/drawing/2014/main" id="{9E3B2617-B5FB-4EDD-90BF-2557B401E50B}"/>
            </a:ext>
          </a:extLst>
        </cdr:cNvPr>
        <cdr:cNvSpPr/>
      </cdr:nvSpPr>
      <cdr:spPr>
        <a:xfrm xmlns:a="http://schemas.openxmlformats.org/drawingml/2006/main">
          <a:off x="5172004" y="2731291"/>
          <a:ext cx="159131" cy="159131"/>
        </a:xfrm>
        <a:prstGeom xmlns:a="http://schemas.openxmlformats.org/drawingml/2006/main" prst="ellipse">
          <a:avLst/>
        </a:prstGeom>
        <a:solidFill xmlns:a="http://schemas.openxmlformats.org/drawingml/2006/main">
          <a:srgbClr val="D67671"/>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0.34662</cdr:x>
      <cdr:y>0.59335</cdr:y>
    </cdr:from>
    <cdr:to>
      <cdr:x>0.3619</cdr:x>
      <cdr:y>0.61655</cdr:y>
    </cdr:to>
    <cdr:sp macro="" textlink="">
      <cdr:nvSpPr>
        <cdr:cNvPr id="5361" name="NDMPlot_ElementRebar171">
          <a:extLst xmlns:a="http://schemas.openxmlformats.org/drawingml/2006/main">
            <a:ext uri="{FF2B5EF4-FFF2-40B4-BE49-F238E27FC236}">
              <a16:creationId xmlns:a16="http://schemas.microsoft.com/office/drawing/2014/main" id="{1D7B7AD0-DBF5-4B27-8726-01383B1EAE4A}"/>
            </a:ext>
          </a:extLst>
        </cdr:cNvPr>
        <cdr:cNvSpPr/>
      </cdr:nvSpPr>
      <cdr:spPr>
        <a:xfrm xmlns:a="http://schemas.openxmlformats.org/drawingml/2006/main">
          <a:off x="3609665" y="4069178"/>
          <a:ext cx="159130" cy="159131"/>
        </a:xfrm>
        <a:prstGeom xmlns:a="http://schemas.openxmlformats.org/drawingml/2006/main" prst="ellipse">
          <a:avLst/>
        </a:prstGeom>
        <a:solidFill xmlns:a="http://schemas.openxmlformats.org/drawingml/2006/main">
          <a:srgbClr val="BAC3DA"/>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0.35942</cdr:x>
      <cdr:y>0.61201</cdr:y>
    </cdr:from>
    <cdr:to>
      <cdr:x>0.3747</cdr:x>
      <cdr:y>0.63521</cdr:y>
    </cdr:to>
    <cdr:sp macro="" textlink="">
      <cdr:nvSpPr>
        <cdr:cNvPr id="5362" name="NDMPlot_ElementRebar172">
          <a:extLst xmlns:a="http://schemas.openxmlformats.org/drawingml/2006/main">
            <a:ext uri="{FF2B5EF4-FFF2-40B4-BE49-F238E27FC236}">
              <a16:creationId xmlns:a16="http://schemas.microsoft.com/office/drawing/2014/main" id="{4AE424D8-53BD-4C7A-9828-275D3554812F}"/>
            </a:ext>
          </a:extLst>
        </cdr:cNvPr>
        <cdr:cNvSpPr/>
      </cdr:nvSpPr>
      <cdr:spPr>
        <a:xfrm xmlns:a="http://schemas.openxmlformats.org/drawingml/2006/main">
          <a:off x="3743046" y="4197145"/>
          <a:ext cx="159131" cy="159131"/>
        </a:xfrm>
        <a:prstGeom xmlns:a="http://schemas.openxmlformats.org/drawingml/2006/main" prst="ellipse">
          <a:avLst/>
        </a:prstGeom>
        <a:solidFill xmlns:a="http://schemas.openxmlformats.org/drawingml/2006/main">
          <a:srgbClr val="A6B4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0.40089</cdr:x>
      <cdr:y>0.62923</cdr:y>
    </cdr:from>
    <cdr:to>
      <cdr:x>0.41617</cdr:x>
      <cdr:y>0.65243</cdr:y>
    </cdr:to>
    <cdr:sp macro="" textlink="">
      <cdr:nvSpPr>
        <cdr:cNvPr id="5363" name="NDMPlot_ElementRebar173">
          <a:extLst xmlns:a="http://schemas.openxmlformats.org/drawingml/2006/main">
            <a:ext uri="{FF2B5EF4-FFF2-40B4-BE49-F238E27FC236}">
              <a16:creationId xmlns:a16="http://schemas.microsoft.com/office/drawing/2014/main" id="{9DB46724-EDF2-4832-BEF2-1FA61F2D82D9}"/>
            </a:ext>
          </a:extLst>
        </cdr:cNvPr>
        <cdr:cNvSpPr/>
      </cdr:nvSpPr>
      <cdr:spPr>
        <a:xfrm xmlns:a="http://schemas.openxmlformats.org/drawingml/2006/main">
          <a:off x="4174905" y="4315236"/>
          <a:ext cx="159131" cy="159131"/>
        </a:xfrm>
        <a:prstGeom xmlns:a="http://schemas.openxmlformats.org/drawingml/2006/main" prst="ellipse">
          <a:avLst/>
        </a:prstGeom>
        <a:solidFill xmlns:a="http://schemas.openxmlformats.org/drawingml/2006/main">
          <a:srgbClr val="94A7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0.44236</cdr:x>
      <cdr:y>0.62923</cdr:y>
    </cdr:from>
    <cdr:to>
      <cdr:x>0.45764</cdr:x>
      <cdr:y>0.65243</cdr:y>
    </cdr:to>
    <cdr:sp macro="" textlink="">
      <cdr:nvSpPr>
        <cdr:cNvPr id="5364" name="NDMPlot_ElementRebar174">
          <a:extLst xmlns:a="http://schemas.openxmlformats.org/drawingml/2006/main">
            <a:ext uri="{FF2B5EF4-FFF2-40B4-BE49-F238E27FC236}">
              <a16:creationId xmlns:a16="http://schemas.microsoft.com/office/drawing/2014/main" id="{C3F89071-0AFD-46D0-AAD3-668DE7558AC7}"/>
            </a:ext>
          </a:extLst>
        </cdr:cNvPr>
        <cdr:cNvSpPr/>
      </cdr:nvSpPr>
      <cdr:spPr>
        <a:xfrm xmlns:a="http://schemas.openxmlformats.org/drawingml/2006/main">
          <a:off x="4606764" y="4315236"/>
          <a:ext cx="159131" cy="159131"/>
        </a:xfrm>
        <a:prstGeom xmlns:a="http://schemas.openxmlformats.org/drawingml/2006/main" prst="ellipse">
          <a:avLst/>
        </a:prstGeom>
        <a:solidFill xmlns:a="http://schemas.openxmlformats.org/drawingml/2006/main">
          <a:srgbClr val="94A7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0.48383</cdr:x>
      <cdr:y>0.61201</cdr:y>
    </cdr:from>
    <cdr:to>
      <cdr:x>0.49911</cdr:x>
      <cdr:y>0.63521</cdr:y>
    </cdr:to>
    <cdr:sp macro="" textlink="">
      <cdr:nvSpPr>
        <cdr:cNvPr id="5365" name="NDMPlot_ElementRebar175">
          <a:extLst xmlns:a="http://schemas.openxmlformats.org/drawingml/2006/main">
            <a:ext uri="{FF2B5EF4-FFF2-40B4-BE49-F238E27FC236}">
              <a16:creationId xmlns:a16="http://schemas.microsoft.com/office/drawing/2014/main" id="{F6BD5F8D-F669-45B0-8971-8DCCEBF4729A}"/>
            </a:ext>
          </a:extLst>
        </cdr:cNvPr>
        <cdr:cNvSpPr/>
      </cdr:nvSpPr>
      <cdr:spPr>
        <a:xfrm xmlns:a="http://schemas.openxmlformats.org/drawingml/2006/main">
          <a:off x="5038623" y="4197145"/>
          <a:ext cx="159131" cy="159131"/>
        </a:xfrm>
        <a:prstGeom xmlns:a="http://schemas.openxmlformats.org/drawingml/2006/main" prst="ellipse">
          <a:avLst/>
        </a:prstGeom>
        <a:solidFill xmlns:a="http://schemas.openxmlformats.org/drawingml/2006/main">
          <a:srgbClr val="A6B4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0.49664</cdr:x>
      <cdr:y>0.59335</cdr:y>
    </cdr:from>
    <cdr:to>
      <cdr:x>0.51192</cdr:x>
      <cdr:y>0.61655</cdr:y>
    </cdr:to>
    <cdr:sp macro="" textlink="">
      <cdr:nvSpPr>
        <cdr:cNvPr id="5366" name="NDMPlot_ElementRebar176">
          <a:extLst xmlns:a="http://schemas.openxmlformats.org/drawingml/2006/main">
            <a:ext uri="{FF2B5EF4-FFF2-40B4-BE49-F238E27FC236}">
              <a16:creationId xmlns:a16="http://schemas.microsoft.com/office/drawing/2014/main" id="{8F2E02D5-0A6E-4E87-A114-AD3F897C914D}"/>
            </a:ext>
          </a:extLst>
        </cdr:cNvPr>
        <cdr:cNvSpPr/>
      </cdr:nvSpPr>
      <cdr:spPr>
        <a:xfrm xmlns:a="http://schemas.openxmlformats.org/drawingml/2006/main">
          <a:off x="5172004" y="4069178"/>
          <a:ext cx="159131" cy="159131"/>
        </a:xfrm>
        <a:prstGeom xmlns:a="http://schemas.openxmlformats.org/drawingml/2006/main" prst="ellipse">
          <a:avLst/>
        </a:prstGeom>
        <a:solidFill xmlns:a="http://schemas.openxmlformats.org/drawingml/2006/main">
          <a:srgbClr val="BAC3DA"/>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0.33377</cdr:x>
      <cdr:y>0.53061</cdr:y>
    </cdr:from>
    <cdr:to>
      <cdr:x>0.34905</cdr:x>
      <cdr:y>0.55381</cdr:y>
    </cdr:to>
    <cdr:sp macro="" textlink="">
      <cdr:nvSpPr>
        <cdr:cNvPr id="5367" name="NDMPlot_ElementRebar177">
          <a:extLst xmlns:a="http://schemas.openxmlformats.org/drawingml/2006/main">
            <a:ext uri="{FF2B5EF4-FFF2-40B4-BE49-F238E27FC236}">
              <a16:creationId xmlns:a16="http://schemas.microsoft.com/office/drawing/2014/main" id="{42A3482F-988D-4868-A03C-EC3C9D299932}"/>
            </a:ext>
          </a:extLst>
        </cdr:cNvPr>
        <cdr:cNvSpPr/>
      </cdr:nvSpPr>
      <cdr:spPr>
        <a:xfrm xmlns:a="http://schemas.openxmlformats.org/drawingml/2006/main">
          <a:off x="3475833" y="3638931"/>
          <a:ext cx="159131" cy="159130"/>
        </a:xfrm>
        <a:prstGeom xmlns:a="http://schemas.openxmlformats.org/drawingml/2006/main" prst="ellipse">
          <a:avLst/>
        </a:prstGeom>
        <a:solidFill xmlns:a="http://schemas.openxmlformats.org/drawingml/2006/main">
          <a:srgbClr val="D9C6C5"/>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0.33377</cdr:x>
      <cdr:y>0.461</cdr:y>
    </cdr:from>
    <cdr:to>
      <cdr:x>0.34905</cdr:x>
      <cdr:y>0.4842</cdr:y>
    </cdr:to>
    <cdr:sp macro="" textlink="">
      <cdr:nvSpPr>
        <cdr:cNvPr id="5368" name="NDMPlot_ElementRebar178">
          <a:extLst xmlns:a="http://schemas.openxmlformats.org/drawingml/2006/main">
            <a:ext uri="{FF2B5EF4-FFF2-40B4-BE49-F238E27FC236}">
              <a16:creationId xmlns:a16="http://schemas.microsoft.com/office/drawing/2014/main" id="{F88D4F4C-E52C-464B-BAA6-9282CC9B56BB}"/>
            </a:ext>
          </a:extLst>
        </cdr:cNvPr>
        <cdr:cNvSpPr/>
      </cdr:nvSpPr>
      <cdr:spPr>
        <a:xfrm xmlns:a="http://schemas.openxmlformats.org/drawingml/2006/main">
          <a:off x="3475833" y="3161539"/>
          <a:ext cx="159131" cy="159130"/>
        </a:xfrm>
        <a:prstGeom xmlns:a="http://schemas.openxmlformats.org/drawingml/2006/main" prst="ellipse">
          <a:avLst/>
        </a:prstGeom>
        <a:solidFill xmlns:a="http://schemas.openxmlformats.org/drawingml/2006/main">
          <a:srgbClr val="D79C99"/>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0.50949</cdr:x>
      <cdr:y>0.53061</cdr:y>
    </cdr:from>
    <cdr:to>
      <cdr:x>0.52477</cdr:x>
      <cdr:y>0.55381</cdr:y>
    </cdr:to>
    <cdr:sp macro="" textlink="">
      <cdr:nvSpPr>
        <cdr:cNvPr id="5369" name="NDMPlot_ElementRebar179">
          <a:extLst xmlns:a="http://schemas.openxmlformats.org/drawingml/2006/main">
            <a:ext uri="{FF2B5EF4-FFF2-40B4-BE49-F238E27FC236}">
              <a16:creationId xmlns:a16="http://schemas.microsoft.com/office/drawing/2014/main" id="{0E7E9248-D781-476B-8B46-346ADF9436BE}"/>
            </a:ext>
          </a:extLst>
        </cdr:cNvPr>
        <cdr:cNvSpPr/>
      </cdr:nvSpPr>
      <cdr:spPr>
        <a:xfrm xmlns:a="http://schemas.openxmlformats.org/drawingml/2006/main">
          <a:off x="5305836" y="3638931"/>
          <a:ext cx="159131" cy="159130"/>
        </a:xfrm>
        <a:prstGeom xmlns:a="http://schemas.openxmlformats.org/drawingml/2006/main" prst="ellipse">
          <a:avLst/>
        </a:prstGeom>
        <a:solidFill xmlns:a="http://schemas.openxmlformats.org/drawingml/2006/main">
          <a:srgbClr val="D9C6C5"/>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0.50949</cdr:x>
      <cdr:y>0.461</cdr:y>
    </cdr:from>
    <cdr:to>
      <cdr:x>0.52477</cdr:x>
      <cdr:y>0.4842</cdr:y>
    </cdr:to>
    <cdr:sp macro="" textlink="">
      <cdr:nvSpPr>
        <cdr:cNvPr id="5370" name="NDMPlot_ElementRebar180">
          <a:extLst xmlns:a="http://schemas.openxmlformats.org/drawingml/2006/main">
            <a:ext uri="{FF2B5EF4-FFF2-40B4-BE49-F238E27FC236}">
              <a16:creationId xmlns:a16="http://schemas.microsoft.com/office/drawing/2014/main" id="{BBDFCBEA-9B31-4BDD-9C2A-32A186D3879D}"/>
            </a:ext>
          </a:extLst>
        </cdr:cNvPr>
        <cdr:cNvSpPr/>
      </cdr:nvSpPr>
      <cdr:spPr>
        <a:xfrm xmlns:a="http://schemas.openxmlformats.org/drawingml/2006/main">
          <a:off x="5305836" y="3161539"/>
          <a:ext cx="159131" cy="159130"/>
        </a:xfrm>
        <a:prstGeom xmlns:a="http://schemas.openxmlformats.org/drawingml/2006/main" prst="ellipse">
          <a:avLst/>
        </a:prstGeom>
        <a:solidFill xmlns:a="http://schemas.openxmlformats.org/drawingml/2006/main">
          <a:srgbClr val="D79C99"/>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0.23826</cdr:x>
      <cdr:y>0.21736</cdr:y>
    </cdr:from>
    <cdr:to>
      <cdr:x>0.31466</cdr:x>
      <cdr:y>0.33338</cdr:y>
    </cdr:to>
    <cdr:sp macro="" textlink="">
      <cdr:nvSpPr>
        <cdr:cNvPr id="5371" name="NDMPlot_ContourArcLine181">
          <a:extLst xmlns:a="http://schemas.openxmlformats.org/drawingml/2006/main">
            <a:ext uri="{FF2B5EF4-FFF2-40B4-BE49-F238E27FC236}">
              <a16:creationId xmlns:a16="http://schemas.microsoft.com/office/drawing/2014/main" id="{AC1F8FF9-B0ED-48FF-851C-51272892F140}"/>
            </a:ext>
          </a:extLst>
        </cdr:cNvPr>
        <cdr:cNvSpPr/>
      </cdr:nvSpPr>
      <cdr:spPr>
        <a:xfrm xmlns:a="http://schemas.openxmlformats.org/drawingml/2006/main">
          <a:off x="2481266" y="1490666"/>
          <a:ext cx="795655" cy="795655"/>
        </a:xfrm>
        <a:custGeom xmlns:a="http://schemas.openxmlformats.org/drawingml/2006/main">
          <a:avLst/>
          <a:gdLst/>
          <a:ahLst/>
          <a:cxnLst/>
          <a:rect l="0" t="0" r="0" b="0"/>
          <a:pathLst>
            <a:path w="795655" h="795655">
              <a:moveTo>
                <a:pt x="0" y="795654"/>
              </a:moveTo>
              <a:lnTo>
                <a:pt x="3028" y="726308"/>
              </a:lnTo>
              <a:lnTo>
                <a:pt x="12088" y="657490"/>
              </a:lnTo>
              <a:lnTo>
                <a:pt x="27111" y="589723"/>
              </a:lnTo>
              <a:lnTo>
                <a:pt x="47984" y="523524"/>
              </a:lnTo>
              <a:lnTo>
                <a:pt x="74547" y="459396"/>
              </a:lnTo>
              <a:lnTo>
                <a:pt x="106598" y="397827"/>
              </a:lnTo>
              <a:lnTo>
                <a:pt x="143892" y="339285"/>
              </a:lnTo>
              <a:lnTo>
                <a:pt x="186148" y="284218"/>
              </a:lnTo>
              <a:lnTo>
                <a:pt x="233042" y="233042"/>
              </a:lnTo>
              <a:lnTo>
                <a:pt x="284218" y="186148"/>
              </a:lnTo>
              <a:lnTo>
                <a:pt x="339285" y="143892"/>
              </a:lnTo>
              <a:lnTo>
                <a:pt x="397827" y="106597"/>
              </a:lnTo>
              <a:lnTo>
                <a:pt x="459396" y="74547"/>
              </a:lnTo>
              <a:lnTo>
                <a:pt x="523524" y="47984"/>
              </a:lnTo>
              <a:lnTo>
                <a:pt x="589723" y="27111"/>
              </a:lnTo>
              <a:lnTo>
                <a:pt x="657490" y="12088"/>
              </a:lnTo>
              <a:lnTo>
                <a:pt x="726308" y="3028"/>
              </a:lnTo>
              <a:lnTo>
                <a:pt x="795654" y="0"/>
              </a:lnTo>
            </a:path>
          </a:pathLst>
        </a:cu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0.31466</cdr:x>
      <cdr:y>0.21736</cdr:y>
    </cdr:from>
    <cdr:to>
      <cdr:x>0.54387</cdr:x>
      <cdr:y>0.21736</cdr:y>
    </cdr:to>
    <cdr:cxnSp macro="">
      <cdr:nvCxnSpPr>
        <cdr:cNvPr id="5372" name="NDMPlot_Contour182">
          <a:extLst xmlns:a="http://schemas.openxmlformats.org/drawingml/2006/main">
            <a:ext uri="{FF2B5EF4-FFF2-40B4-BE49-F238E27FC236}">
              <a16:creationId xmlns:a16="http://schemas.microsoft.com/office/drawing/2014/main" id="{72985A04-98E4-49A7-B363-C3223683C21D}"/>
            </a:ext>
          </a:extLst>
        </cdr:cNvPr>
        <cdr:cNvCxnSpPr/>
      </cdr:nvCxnSpPr>
      <cdr:spPr>
        <a:xfrm xmlns:a="http://schemas.openxmlformats.org/drawingml/2006/main">
          <a:off x="3276920" y="1490666"/>
          <a:ext cx="2386960" cy="0"/>
        </a:xfrm>
        <a:prstGeom xmlns:a="http://schemas.openxmlformats.org/drawingml/2006/main" prst="line">
          <a:avLst/>
        </a:pr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0.54387</cdr:x>
      <cdr:y>0.21736</cdr:y>
    </cdr:from>
    <cdr:to>
      <cdr:x>0.62027</cdr:x>
      <cdr:y>0.33338</cdr:y>
    </cdr:to>
    <cdr:sp macro="" textlink="">
      <cdr:nvSpPr>
        <cdr:cNvPr id="5373" name="NDMPlot_ContourArcLine183">
          <a:extLst xmlns:a="http://schemas.openxmlformats.org/drawingml/2006/main">
            <a:ext uri="{FF2B5EF4-FFF2-40B4-BE49-F238E27FC236}">
              <a16:creationId xmlns:a16="http://schemas.microsoft.com/office/drawing/2014/main" id="{E0301B66-6DB3-489D-887C-12F6802BDF7D}"/>
            </a:ext>
          </a:extLst>
        </cdr:cNvPr>
        <cdr:cNvSpPr/>
      </cdr:nvSpPr>
      <cdr:spPr>
        <a:xfrm xmlns:a="http://schemas.openxmlformats.org/drawingml/2006/main">
          <a:off x="5663880" y="1490666"/>
          <a:ext cx="795655" cy="795655"/>
        </a:xfrm>
        <a:custGeom xmlns:a="http://schemas.openxmlformats.org/drawingml/2006/main">
          <a:avLst/>
          <a:gdLst/>
          <a:ahLst/>
          <a:cxnLst/>
          <a:rect l="0" t="0" r="0" b="0"/>
          <a:pathLst>
            <a:path w="795655" h="795655">
              <a:moveTo>
                <a:pt x="0" y="0"/>
              </a:moveTo>
              <a:lnTo>
                <a:pt x="69346" y="3028"/>
              </a:lnTo>
              <a:lnTo>
                <a:pt x="138164" y="12088"/>
              </a:lnTo>
              <a:lnTo>
                <a:pt x="205931" y="27111"/>
              </a:lnTo>
              <a:lnTo>
                <a:pt x="272130" y="47984"/>
              </a:lnTo>
              <a:lnTo>
                <a:pt x="336258" y="74547"/>
              </a:lnTo>
              <a:lnTo>
                <a:pt x="397827" y="106597"/>
              </a:lnTo>
              <a:lnTo>
                <a:pt x="456369" y="143892"/>
              </a:lnTo>
              <a:lnTo>
                <a:pt x="511436" y="186148"/>
              </a:lnTo>
              <a:lnTo>
                <a:pt x="562612" y="233042"/>
              </a:lnTo>
              <a:lnTo>
                <a:pt x="609506" y="284218"/>
              </a:lnTo>
              <a:lnTo>
                <a:pt x="651762" y="339285"/>
              </a:lnTo>
              <a:lnTo>
                <a:pt x="689057" y="397827"/>
              </a:lnTo>
              <a:lnTo>
                <a:pt x="721107" y="459396"/>
              </a:lnTo>
              <a:lnTo>
                <a:pt x="747670" y="523524"/>
              </a:lnTo>
              <a:lnTo>
                <a:pt x="768542" y="589723"/>
              </a:lnTo>
              <a:lnTo>
                <a:pt x="783566" y="657490"/>
              </a:lnTo>
              <a:lnTo>
                <a:pt x="792626" y="726308"/>
              </a:lnTo>
              <a:lnTo>
                <a:pt x="795654" y="795654"/>
              </a:lnTo>
            </a:path>
          </a:pathLst>
        </a:cu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0.62027</cdr:x>
      <cdr:y>0.33338</cdr:y>
    </cdr:from>
    <cdr:to>
      <cdr:x>0.62027</cdr:x>
      <cdr:y>0.68143</cdr:y>
    </cdr:to>
    <cdr:cxnSp macro="">
      <cdr:nvCxnSpPr>
        <cdr:cNvPr id="5374" name="NDMPlot_Contour184">
          <a:extLst xmlns:a="http://schemas.openxmlformats.org/drawingml/2006/main">
            <a:ext uri="{FF2B5EF4-FFF2-40B4-BE49-F238E27FC236}">
              <a16:creationId xmlns:a16="http://schemas.microsoft.com/office/drawing/2014/main" id="{FC9945AC-E04B-4172-984C-51E9E0BAB412}"/>
            </a:ext>
          </a:extLst>
        </cdr:cNvPr>
        <cdr:cNvCxnSpPr/>
      </cdr:nvCxnSpPr>
      <cdr:spPr>
        <a:xfrm xmlns:a="http://schemas.openxmlformats.org/drawingml/2006/main">
          <a:off x="6459534" y="2286320"/>
          <a:ext cx="0" cy="2386960"/>
        </a:xfrm>
        <a:prstGeom xmlns:a="http://schemas.openxmlformats.org/drawingml/2006/main" prst="line">
          <a:avLst/>
        </a:pr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0.54387</cdr:x>
      <cdr:y>0.68143</cdr:y>
    </cdr:from>
    <cdr:to>
      <cdr:x>0.62027</cdr:x>
      <cdr:y>0.79745</cdr:y>
    </cdr:to>
    <cdr:sp macro="" textlink="">
      <cdr:nvSpPr>
        <cdr:cNvPr id="5375" name="NDMPlot_ContourArcLine185">
          <a:extLst xmlns:a="http://schemas.openxmlformats.org/drawingml/2006/main">
            <a:ext uri="{FF2B5EF4-FFF2-40B4-BE49-F238E27FC236}">
              <a16:creationId xmlns:a16="http://schemas.microsoft.com/office/drawing/2014/main" id="{BA0BAE2E-A4B7-47A6-86F1-DBF78184EF6C}"/>
            </a:ext>
          </a:extLst>
        </cdr:cNvPr>
        <cdr:cNvSpPr/>
      </cdr:nvSpPr>
      <cdr:spPr>
        <a:xfrm xmlns:a="http://schemas.openxmlformats.org/drawingml/2006/main">
          <a:off x="5663880" y="4673280"/>
          <a:ext cx="795655" cy="795655"/>
        </a:xfrm>
        <a:custGeom xmlns:a="http://schemas.openxmlformats.org/drawingml/2006/main">
          <a:avLst/>
          <a:gdLst/>
          <a:ahLst/>
          <a:cxnLst/>
          <a:rect l="0" t="0" r="0" b="0"/>
          <a:pathLst>
            <a:path w="795655" h="795655">
              <a:moveTo>
                <a:pt x="795654" y="0"/>
              </a:moveTo>
              <a:lnTo>
                <a:pt x="792626" y="69346"/>
              </a:lnTo>
              <a:lnTo>
                <a:pt x="783566" y="138164"/>
              </a:lnTo>
              <a:lnTo>
                <a:pt x="768542" y="205931"/>
              </a:lnTo>
              <a:lnTo>
                <a:pt x="747670" y="272130"/>
              </a:lnTo>
              <a:lnTo>
                <a:pt x="721107" y="336258"/>
              </a:lnTo>
              <a:lnTo>
                <a:pt x="689057" y="397827"/>
              </a:lnTo>
              <a:lnTo>
                <a:pt x="651762" y="456369"/>
              </a:lnTo>
              <a:lnTo>
                <a:pt x="609506" y="511436"/>
              </a:lnTo>
              <a:lnTo>
                <a:pt x="562612" y="562612"/>
              </a:lnTo>
              <a:lnTo>
                <a:pt x="511436" y="609506"/>
              </a:lnTo>
              <a:lnTo>
                <a:pt x="456369" y="651762"/>
              </a:lnTo>
              <a:lnTo>
                <a:pt x="397827" y="689057"/>
              </a:lnTo>
              <a:lnTo>
                <a:pt x="336258" y="721107"/>
              </a:lnTo>
              <a:lnTo>
                <a:pt x="272130" y="747670"/>
              </a:lnTo>
              <a:lnTo>
                <a:pt x="205931" y="768542"/>
              </a:lnTo>
              <a:lnTo>
                <a:pt x="138164" y="783566"/>
              </a:lnTo>
              <a:lnTo>
                <a:pt x="69346" y="792626"/>
              </a:lnTo>
              <a:lnTo>
                <a:pt x="0" y="795654"/>
              </a:lnTo>
            </a:path>
          </a:pathLst>
        </a:cu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0.31466</cdr:x>
      <cdr:y>0.79745</cdr:y>
    </cdr:from>
    <cdr:to>
      <cdr:x>0.54387</cdr:x>
      <cdr:y>0.79745</cdr:y>
    </cdr:to>
    <cdr:cxnSp macro="">
      <cdr:nvCxnSpPr>
        <cdr:cNvPr id="5376" name="NDMPlot_Contour186">
          <a:extLst xmlns:a="http://schemas.openxmlformats.org/drawingml/2006/main">
            <a:ext uri="{FF2B5EF4-FFF2-40B4-BE49-F238E27FC236}">
              <a16:creationId xmlns:a16="http://schemas.microsoft.com/office/drawing/2014/main" id="{34D8684C-88BD-4B6F-B2B8-855F8C462E46}"/>
            </a:ext>
          </a:extLst>
        </cdr:cNvPr>
        <cdr:cNvCxnSpPr/>
      </cdr:nvCxnSpPr>
      <cdr:spPr>
        <a:xfrm xmlns:a="http://schemas.openxmlformats.org/drawingml/2006/main" flipH="1">
          <a:off x="3276920" y="5468934"/>
          <a:ext cx="2386960" cy="0"/>
        </a:xfrm>
        <a:prstGeom xmlns:a="http://schemas.openxmlformats.org/drawingml/2006/main" prst="line">
          <a:avLst/>
        </a:pr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0.23826</cdr:x>
      <cdr:y>0.68143</cdr:y>
    </cdr:from>
    <cdr:to>
      <cdr:x>0.31466</cdr:x>
      <cdr:y>0.79745</cdr:y>
    </cdr:to>
    <cdr:sp macro="" textlink="">
      <cdr:nvSpPr>
        <cdr:cNvPr id="5377" name="NDMPlot_ContourArcLine187">
          <a:extLst xmlns:a="http://schemas.openxmlformats.org/drawingml/2006/main">
            <a:ext uri="{FF2B5EF4-FFF2-40B4-BE49-F238E27FC236}">
              <a16:creationId xmlns:a16="http://schemas.microsoft.com/office/drawing/2014/main" id="{D86D08F5-158E-4078-818D-F0506D786567}"/>
            </a:ext>
          </a:extLst>
        </cdr:cNvPr>
        <cdr:cNvSpPr/>
      </cdr:nvSpPr>
      <cdr:spPr>
        <a:xfrm xmlns:a="http://schemas.openxmlformats.org/drawingml/2006/main">
          <a:off x="2481266" y="4673280"/>
          <a:ext cx="795655" cy="795655"/>
        </a:xfrm>
        <a:custGeom xmlns:a="http://schemas.openxmlformats.org/drawingml/2006/main">
          <a:avLst/>
          <a:gdLst/>
          <a:ahLst/>
          <a:cxnLst/>
          <a:rect l="0" t="0" r="0" b="0"/>
          <a:pathLst>
            <a:path w="795655" h="795655">
              <a:moveTo>
                <a:pt x="795654" y="795654"/>
              </a:moveTo>
              <a:lnTo>
                <a:pt x="726308" y="792626"/>
              </a:lnTo>
              <a:lnTo>
                <a:pt x="657490" y="783566"/>
              </a:lnTo>
              <a:lnTo>
                <a:pt x="589723" y="768542"/>
              </a:lnTo>
              <a:lnTo>
                <a:pt x="523524" y="747670"/>
              </a:lnTo>
              <a:lnTo>
                <a:pt x="459396" y="721107"/>
              </a:lnTo>
              <a:lnTo>
                <a:pt x="397827" y="689057"/>
              </a:lnTo>
              <a:lnTo>
                <a:pt x="339285" y="651762"/>
              </a:lnTo>
              <a:lnTo>
                <a:pt x="284218" y="609506"/>
              </a:lnTo>
              <a:lnTo>
                <a:pt x="233042" y="562612"/>
              </a:lnTo>
              <a:lnTo>
                <a:pt x="186148" y="511436"/>
              </a:lnTo>
              <a:lnTo>
                <a:pt x="143892" y="456369"/>
              </a:lnTo>
              <a:lnTo>
                <a:pt x="106598" y="397827"/>
              </a:lnTo>
              <a:lnTo>
                <a:pt x="74547" y="336258"/>
              </a:lnTo>
              <a:lnTo>
                <a:pt x="47984" y="272130"/>
              </a:lnTo>
              <a:lnTo>
                <a:pt x="27111" y="205931"/>
              </a:lnTo>
              <a:lnTo>
                <a:pt x="12088" y="138164"/>
              </a:lnTo>
              <a:lnTo>
                <a:pt x="3028" y="69346"/>
              </a:lnTo>
              <a:lnTo>
                <a:pt x="0" y="0"/>
              </a:lnTo>
            </a:path>
          </a:pathLst>
        </a:cu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0.23826</cdr:x>
      <cdr:y>0.33338</cdr:y>
    </cdr:from>
    <cdr:to>
      <cdr:x>0.23826</cdr:x>
      <cdr:y>0.68143</cdr:y>
    </cdr:to>
    <cdr:cxnSp macro="">
      <cdr:nvCxnSpPr>
        <cdr:cNvPr id="5378" name="NDMPlot_Contour188">
          <a:extLst xmlns:a="http://schemas.openxmlformats.org/drawingml/2006/main">
            <a:ext uri="{FF2B5EF4-FFF2-40B4-BE49-F238E27FC236}">
              <a16:creationId xmlns:a16="http://schemas.microsoft.com/office/drawing/2014/main" id="{502267FF-06D7-45C3-A176-1B2F6B3ADF65}"/>
            </a:ext>
          </a:extLst>
        </cdr:cNvPr>
        <cdr:cNvCxnSpPr/>
      </cdr:nvCxnSpPr>
      <cdr:spPr>
        <a:xfrm xmlns:a="http://schemas.openxmlformats.org/drawingml/2006/main" flipV="1">
          <a:off x="2481266" y="2286320"/>
          <a:ext cx="0" cy="2386960"/>
        </a:xfrm>
        <a:prstGeom xmlns:a="http://schemas.openxmlformats.org/drawingml/2006/main" prst="line">
          <a:avLst/>
        </a:pr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0.37197</cdr:x>
      <cdr:y>0.42039</cdr:y>
    </cdr:from>
    <cdr:to>
      <cdr:x>0.40253</cdr:x>
      <cdr:y>0.4668</cdr:y>
    </cdr:to>
    <cdr:sp macro="" textlink="">
      <cdr:nvSpPr>
        <cdr:cNvPr id="5379" name="NDMPlot_ContourArcLine189">
          <a:extLst xmlns:a="http://schemas.openxmlformats.org/drawingml/2006/main">
            <a:ext uri="{FF2B5EF4-FFF2-40B4-BE49-F238E27FC236}">
              <a16:creationId xmlns:a16="http://schemas.microsoft.com/office/drawing/2014/main" id="{0977EC2A-8F72-4116-AEB8-632A6DB1B180}"/>
            </a:ext>
          </a:extLst>
        </cdr:cNvPr>
        <cdr:cNvSpPr/>
      </cdr:nvSpPr>
      <cdr:spPr>
        <a:xfrm xmlns:a="http://schemas.openxmlformats.org/drawingml/2006/main">
          <a:off x="3873660" y="2883060"/>
          <a:ext cx="318262" cy="318262"/>
        </a:xfrm>
        <a:custGeom xmlns:a="http://schemas.openxmlformats.org/drawingml/2006/main">
          <a:avLst/>
          <a:gdLst/>
          <a:ahLst/>
          <a:cxnLst/>
          <a:rect l="0" t="0" r="0" b="0"/>
          <a:pathLst>
            <a:path w="318262" h="318262">
              <a:moveTo>
                <a:pt x="0" y="318261"/>
              </a:moveTo>
              <a:lnTo>
                <a:pt x="1211" y="290523"/>
              </a:lnTo>
              <a:lnTo>
                <a:pt x="4835" y="262996"/>
              </a:lnTo>
              <a:lnTo>
                <a:pt x="10844" y="235889"/>
              </a:lnTo>
              <a:lnTo>
                <a:pt x="19193" y="209409"/>
              </a:lnTo>
              <a:lnTo>
                <a:pt x="29818" y="183758"/>
              </a:lnTo>
              <a:lnTo>
                <a:pt x="42639" y="159130"/>
              </a:lnTo>
              <a:lnTo>
                <a:pt x="57557" y="135714"/>
              </a:lnTo>
              <a:lnTo>
                <a:pt x="74459" y="113687"/>
              </a:lnTo>
              <a:lnTo>
                <a:pt x="93216" y="93216"/>
              </a:lnTo>
              <a:lnTo>
                <a:pt x="113687" y="74459"/>
              </a:lnTo>
              <a:lnTo>
                <a:pt x="135714" y="57557"/>
              </a:lnTo>
              <a:lnTo>
                <a:pt x="159131" y="42639"/>
              </a:lnTo>
              <a:lnTo>
                <a:pt x="183758" y="29818"/>
              </a:lnTo>
              <a:lnTo>
                <a:pt x="209409" y="19193"/>
              </a:lnTo>
              <a:lnTo>
                <a:pt x="235889" y="10844"/>
              </a:lnTo>
              <a:lnTo>
                <a:pt x="262996" y="4835"/>
              </a:lnTo>
              <a:lnTo>
                <a:pt x="290523" y="1211"/>
              </a:lnTo>
              <a:lnTo>
                <a:pt x="318261" y="0"/>
              </a:lnTo>
            </a:path>
          </a:pathLst>
        </a:cu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0.40253</cdr:x>
      <cdr:y>0.42039</cdr:y>
    </cdr:from>
    <cdr:to>
      <cdr:x>0.45601</cdr:x>
      <cdr:y>0.42039</cdr:y>
    </cdr:to>
    <cdr:cxnSp macro="">
      <cdr:nvCxnSpPr>
        <cdr:cNvPr id="5380" name="NDMPlot_Contour190">
          <a:extLst xmlns:a="http://schemas.openxmlformats.org/drawingml/2006/main">
            <a:ext uri="{FF2B5EF4-FFF2-40B4-BE49-F238E27FC236}">
              <a16:creationId xmlns:a16="http://schemas.microsoft.com/office/drawing/2014/main" id="{66C88814-3BA6-4AFB-980C-47A85D2E7E11}"/>
            </a:ext>
          </a:extLst>
        </cdr:cNvPr>
        <cdr:cNvCxnSpPr/>
      </cdr:nvCxnSpPr>
      <cdr:spPr>
        <a:xfrm xmlns:a="http://schemas.openxmlformats.org/drawingml/2006/main">
          <a:off x="4191921" y="2883060"/>
          <a:ext cx="556958" cy="0"/>
        </a:xfrm>
        <a:prstGeom xmlns:a="http://schemas.openxmlformats.org/drawingml/2006/main" prst="line">
          <a:avLst/>
        </a:pr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0.45601</cdr:x>
      <cdr:y>0.42039</cdr:y>
    </cdr:from>
    <cdr:to>
      <cdr:x>0.48657</cdr:x>
      <cdr:y>0.4668</cdr:y>
    </cdr:to>
    <cdr:sp macro="" textlink="">
      <cdr:nvSpPr>
        <cdr:cNvPr id="5381" name="NDMPlot_ContourArcLine191">
          <a:extLst xmlns:a="http://schemas.openxmlformats.org/drawingml/2006/main">
            <a:ext uri="{FF2B5EF4-FFF2-40B4-BE49-F238E27FC236}">
              <a16:creationId xmlns:a16="http://schemas.microsoft.com/office/drawing/2014/main" id="{12D08A60-CB4F-4135-88F5-68D35030DBE1}"/>
            </a:ext>
          </a:extLst>
        </cdr:cNvPr>
        <cdr:cNvSpPr/>
      </cdr:nvSpPr>
      <cdr:spPr>
        <a:xfrm xmlns:a="http://schemas.openxmlformats.org/drawingml/2006/main">
          <a:off x="4748879" y="2883060"/>
          <a:ext cx="318262" cy="318262"/>
        </a:xfrm>
        <a:custGeom xmlns:a="http://schemas.openxmlformats.org/drawingml/2006/main">
          <a:avLst/>
          <a:gdLst/>
          <a:ahLst/>
          <a:cxnLst/>
          <a:rect l="0" t="0" r="0" b="0"/>
          <a:pathLst>
            <a:path w="318262" h="318262">
              <a:moveTo>
                <a:pt x="0" y="0"/>
              </a:moveTo>
              <a:lnTo>
                <a:pt x="27738" y="1211"/>
              </a:lnTo>
              <a:lnTo>
                <a:pt x="55265" y="4835"/>
              </a:lnTo>
              <a:lnTo>
                <a:pt x="82372" y="10844"/>
              </a:lnTo>
              <a:lnTo>
                <a:pt x="108852" y="19193"/>
              </a:lnTo>
              <a:lnTo>
                <a:pt x="134503" y="29818"/>
              </a:lnTo>
              <a:lnTo>
                <a:pt x="159130" y="42639"/>
              </a:lnTo>
              <a:lnTo>
                <a:pt x="182547" y="57557"/>
              </a:lnTo>
              <a:lnTo>
                <a:pt x="204574" y="74459"/>
              </a:lnTo>
              <a:lnTo>
                <a:pt x="225045" y="93216"/>
              </a:lnTo>
              <a:lnTo>
                <a:pt x="243802" y="113687"/>
              </a:lnTo>
              <a:lnTo>
                <a:pt x="260704" y="135714"/>
              </a:lnTo>
              <a:lnTo>
                <a:pt x="275622" y="159130"/>
              </a:lnTo>
              <a:lnTo>
                <a:pt x="288443" y="183758"/>
              </a:lnTo>
              <a:lnTo>
                <a:pt x="299068" y="209409"/>
              </a:lnTo>
              <a:lnTo>
                <a:pt x="307417" y="235889"/>
              </a:lnTo>
              <a:lnTo>
                <a:pt x="313426" y="262996"/>
              </a:lnTo>
              <a:lnTo>
                <a:pt x="317050" y="290523"/>
              </a:lnTo>
              <a:lnTo>
                <a:pt x="318261" y="318261"/>
              </a:lnTo>
            </a:path>
          </a:pathLst>
        </a:cu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0.48657</cdr:x>
      <cdr:y>0.4668</cdr:y>
    </cdr:from>
    <cdr:to>
      <cdr:x>0.48657</cdr:x>
      <cdr:y>0.54801</cdr:y>
    </cdr:to>
    <cdr:cxnSp macro="">
      <cdr:nvCxnSpPr>
        <cdr:cNvPr id="5382" name="NDMPlot_Contour192">
          <a:extLst xmlns:a="http://schemas.openxmlformats.org/drawingml/2006/main">
            <a:ext uri="{FF2B5EF4-FFF2-40B4-BE49-F238E27FC236}">
              <a16:creationId xmlns:a16="http://schemas.microsoft.com/office/drawing/2014/main" id="{622F7D6D-E901-4FF5-8C19-BBEA9DE8E889}"/>
            </a:ext>
          </a:extLst>
        </cdr:cNvPr>
        <cdr:cNvCxnSpPr/>
      </cdr:nvCxnSpPr>
      <cdr:spPr>
        <a:xfrm xmlns:a="http://schemas.openxmlformats.org/drawingml/2006/main">
          <a:off x="5067140" y="3201321"/>
          <a:ext cx="0" cy="556958"/>
        </a:xfrm>
        <a:prstGeom xmlns:a="http://schemas.openxmlformats.org/drawingml/2006/main" prst="line">
          <a:avLst/>
        </a:pr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0.45601</cdr:x>
      <cdr:y>0.54801</cdr:y>
    </cdr:from>
    <cdr:to>
      <cdr:x>0.48657</cdr:x>
      <cdr:y>0.59442</cdr:y>
    </cdr:to>
    <cdr:sp macro="" textlink="">
      <cdr:nvSpPr>
        <cdr:cNvPr id="5383" name="NDMPlot_ContourArcLine193">
          <a:extLst xmlns:a="http://schemas.openxmlformats.org/drawingml/2006/main">
            <a:ext uri="{FF2B5EF4-FFF2-40B4-BE49-F238E27FC236}">
              <a16:creationId xmlns:a16="http://schemas.microsoft.com/office/drawing/2014/main" id="{F74B7710-6120-404D-B26E-2324AC4557D6}"/>
            </a:ext>
          </a:extLst>
        </cdr:cNvPr>
        <cdr:cNvSpPr/>
      </cdr:nvSpPr>
      <cdr:spPr>
        <a:xfrm xmlns:a="http://schemas.openxmlformats.org/drawingml/2006/main">
          <a:off x="4748879" y="3758279"/>
          <a:ext cx="318262" cy="318262"/>
        </a:xfrm>
        <a:custGeom xmlns:a="http://schemas.openxmlformats.org/drawingml/2006/main">
          <a:avLst/>
          <a:gdLst/>
          <a:ahLst/>
          <a:cxnLst/>
          <a:rect l="0" t="0" r="0" b="0"/>
          <a:pathLst>
            <a:path w="318262" h="318262">
              <a:moveTo>
                <a:pt x="318261" y="0"/>
              </a:moveTo>
              <a:lnTo>
                <a:pt x="317050" y="27738"/>
              </a:lnTo>
              <a:lnTo>
                <a:pt x="313426" y="55265"/>
              </a:lnTo>
              <a:lnTo>
                <a:pt x="307417" y="82372"/>
              </a:lnTo>
              <a:lnTo>
                <a:pt x="299068" y="108852"/>
              </a:lnTo>
              <a:lnTo>
                <a:pt x="288443" y="134503"/>
              </a:lnTo>
              <a:lnTo>
                <a:pt x="275622" y="159130"/>
              </a:lnTo>
              <a:lnTo>
                <a:pt x="260704" y="182547"/>
              </a:lnTo>
              <a:lnTo>
                <a:pt x="243802" y="204574"/>
              </a:lnTo>
              <a:lnTo>
                <a:pt x="225045" y="225045"/>
              </a:lnTo>
              <a:lnTo>
                <a:pt x="204574" y="243802"/>
              </a:lnTo>
              <a:lnTo>
                <a:pt x="182547" y="260704"/>
              </a:lnTo>
              <a:lnTo>
                <a:pt x="159130" y="275622"/>
              </a:lnTo>
              <a:lnTo>
                <a:pt x="134503" y="288443"/>
              </a:lnTo>
              <a:lnTo>
                <a:pt x="108852" y="299068"/>
              </a:lnTo>
              <a:lnTo>
                <a:pt x="82372" y="307417"/>
              </a:lnTo>
              <a:lnTo>
                <a:pt x="55265" y="313426"/>
              </a:lnTo>
              <a:lnTo>
                <a:pt x="27738" y="317050"/>
              </a:lnTo>
              <a:lnTo>
                <a:pt x="0" y="318261"/>
              </a:lnTo>
            </a:path>
          </a:pathLst>
        </a:cu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0.40253</cdr:x>
      <cdr:y>0.59442</cdr:y>
    </cdr:from>
    <cdr:to>
      <cdr:x>0.45601</cdr:x>
      <cdr:y>0.59442</cdr:y>
    </cdr:to>
    <cdr:cxnSp macro="">
      <cdr:nvCxnSpPr>
        <cdr:cNvPr id="5384" name="NDMPlot_Contour194">
          <a:extLst xmlns:a="http://schemas.openxmlformats.org/drawingml/2006/main">
            <a:ext uri="{FF2B5EF4-FFF2-40B4-BE49-F238E27FC236}">
              <a16:creationId xmlns:a16="http://schemas.microsoft.com/office/drawing/2014/main" id="{B5E29105-546F-43FF-B4F2-1C1260A2C03E}"/>
            </a:ext>
          </a:extLst>
        </cdr:cNvPr>
        <cdr:cNvCxnSpPr/>
      </cdr:nvCxnSpPr>
      <cdr:spPr>
        <a:xfrm xmlns:a="http://schemas.openxmlformats.org/drawingml/2006/main" flipH="1">
          <a:off x="4191921" y="4076540"/>
          <a:ext cx="556958" cy="0"/>
        </a:xfrm>
        <a:prstGeom xmlns:a="http://schemas.openxmlformats.org/drawingml/2006/main" prst="line">
          <a:avLst/>
        </a:pr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0.37197</cdr:x>
      <cdr:y>0.54801</cdr:y>
    </cdr:from>
    <cdr:to>
      <cdr:x>0.40253</cdr:x>
      <cdr:y>0.59442</cdr:y>
    </cdr:to>
    <cdr:sp macro="" textlink="">
      <cdr:nvSpPr>
        <cdr:cNvPr id="5385" name="NDMPlot_ContourArcLine195">
          <a:extLst xmlns:a="http://schemas.openxmlformats.org/drawingml/2006/main">
            <a:ext uri="{FF2B5EF4-FFF2-40B4-BE49-F238E27FC236}">
              <a16:creationId xmlns:a16="http://schemas.microsoft.com/office/drawing/2014/main" id="{DC420AE8-5B81-45C9-BDF5-BC82FA2BF0A6}"/>
            </a:ext>
          </a:extLst>
        </cdr:cNvPr>
        <cdr:cNvSpPr/>
      </cdr:nvSpPr>
      <cdr:spPr>
        <a:xfrm xmlns:a="http://schemas.openxmlformats.org/drawingml/2006/main">
          <a:off x="3873660" y="3758279"/>
          <a:ext cx="318262" cy="318262"/>
        </a:xfrm>
        <a:custGeom xmlns:a="http://schemas.openxmlformats.org/drawingml/2006/main">
          <a:avLst/>
          <a:gdLst/>
          <a:ahLst/>
          <a:cxnLst/>
          <a:rect l="0" t="0" r="0" b="0"/>
          <a:pathLst>
            <a:path w="318262" h="318262">
              <a:moveTo>
                <a:pt x="318261" y="318261"/>
              </a:moveTo>
              <a:lnTo>
                <a:pt x="290523" y="317050"/>
              </a:lnTo>
              <a:lnTo>
                <a:pt x="262996" y="313426"/>
              </a:lnTo>
              <a:lnTo>
                <a:pt x="235889" y="307417"/>
              </a:lnTo>
              <a:lnTo>
                <a:pt x="209409" y="299068"/>
              </a:lnTo>
              <a:lnTo>
                <a:pt x="183758" y="288443"/>
              </a:lnTo>
              <a:lnTo>
                <a:pt x="159131" y="275622"/>
              </a:lnTo>
              <a:lnTo>
                <a:pt x="135714" y="260704"/>
              </a:lnTo>
              <a:lnTo>
                <a:pt x="113687" y="243802"/>
              </a:lnTo>
              <a:lnTo>
                <a:pt x="93216" y="225045"/>
              </a:lnTo>
              <a:lnTo>
                <a:pt x="74459" y="204574"/>
              </a:lnTo>
              <a:lnTo>
                <a:pt x="57557" y="182547"/>
              </a:lnTo>
              <a:lnTo>
                <a:pt x="42639" y="159130"/>
              </a:lnTo>
              <a:lnTo>
                <a:pt x="29818" y="134503"/>
              </a:lnTo>
              <a:lnTo>
                <a:pt x="19193" y="108852"/>
              </a:lnTo>
              <a:lnTo>
                <a:pt x="10844" y="82372"/>
              </a:lnTo>
              <a:lnTo>
                <a:pt x="4835" y="55265"/>
              </a:lnTo>
              <a:lnTo>
                <a:pt x="1211" y="27738"/>
              </a:lnTo>
              <a:lnTo>
                <a:pt x="0" y="0"/>
              </a:lnTo>
            </a:path>
          </a:pathLst>
        </a:cu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0.37197</cdr:x>
      <cdr:y>0.4668</cdr:y>
    </cdr:from>
    <cdr:to>
      <cdr:x>0.37197</cdr:x>
      <cdr:y>0.54801</cdr:y>
    </cdr:to>
    <cdr:cxnSp macro="">
      <cdr:nvCxnSpPr>
        <cdr:cNvPr id="5386" name="NDMPlot_Contour196">
          <a:extLst xmlns:a="http://schemas.openxmlformats.org/drawingml/2006/main">
            <a:ext uri="{FF2B5EF4-FFF2-40B4-BE49-F238E27FC236}">
              <a16:creationId xmlns:a16="http://schemas.microsoft.com/office/drawing/2014/main" id="{D669275E-EDBB-4D69-9631-5702814F04CD}"/>
            </a:ext>
          </a:extLst>
        </cdr:cNvPr>
        <cdr:cNvCxnSpPr/>
      </cdr:nvCxnSpPr>
      <cdr:spPr>
        <a:xfrm xmlns:a="http://schemas.openxmlformats.org/drawingml/2006/main" flipV="1">
          <a:off x="3873660" y="3201321"/>
          <a:ext cx="0" cy="556958"/>
        </a:xfrm>
        <a:prstGeom xmlns:a="http://schemas.openxmlformats.org/drawingml/2006/main" prst="line">
          <a:avLst/>
        </a:pr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0.36638</cdr:x>
      <cdr:y>0.18256</cdr:y>
    </cdr:from>
    <cdr:to>
      <cdr:x>0.49216</cdr:x>
      <cdr:y>0.18256</cdr:y>
    </cdr:to>
    <cdr:cxnSp macro="">
      <cdr:nvCxnSpPr>
        <cdr:cNvPr id="5387" name="NDMPlot_AnnotationLine197">
          <a:extLst xmlns:a="http://schemas.openxmlformats.org/drawingml/2006/main">
            <a:ext uri="{FF2B5EF4-FFF2-40B4-BE49-F238E27FC236}">
              <a16:creationId xmlns:a16="http://schemas.microsoft.com/office/drawing/2014/main" id="{53E7D87F-5D9B-42C7-B5E9-7DA73218276A}"/>
            </a:ext>
          </a:extLst>
        </cdr:cNvPr>
        <cdr:cNvCxnSpPr/>
      </cdr:nvCxnSpPr>
      <cdr:spPr>
        <a:xfrm xmlns:a="http://schemas.openxmlformats.org/drawingml/2006/main">
          <a:off x="3815460" y="1251970"/>
          <a:ext cx="1309880" cy="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0.3378</cdr:x>
      <cdr:y>0.14603</cdr:y>
    </cdr:from>
    <cdr:to>
      <cdr:x>0.52073</cdr:x>
      <cdr:y>0.18575</cdr:y>
    </cdr:to>
    <cdr:sp macro="" textlink="">
      <cdr:nvSpPr>
        <cdr:cNvPr id="5388" name="NDMPlot_Text198">
          <a:extLst xmlns:a="http://schemas.openxmlformats.org/drawingml/2006/main">
            <a:ext uri="{FF2B5EF4-FFF2-40B4-BE49-F238E27FC236}">
              <a16:creationId xmlns:a16="http://schemas.microsoft.com/office/drawing/2014/main" id="{1EDFAD93-B3E6-472C-81D0-5099449F80C8}"/>
            </a:ext>
          </a:extLst>
        </cdr:cNvPr>
        <cdr:cNvSpPr txBox="1"/>
      </cdr:nvSpPr>
      <cdr:spPr>
        <a:xfrm xmlns:a="http://schemas.openxmlformats.org/drawingml/2006/main">
          <a:off x="3517900" y="1001463"/>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8Ø20</a:t>
          </a:r>
          <a:endParaRPr lang="ru-RU" sz="1300" b="1" i="0">
            <a:solidFill>
              <a:srgbClr val="141E5A"/>
            </a:solidFill>
          </a:endParaRPr>
        </a:p>
      </cdr:txBody>
    </cdr:sp>
  </cdr:relSizeAnchor>
  <cdr:relSizeAnchor xmlns:cdr="http://schemas.openxmlformats.org/drawingml/2006/chartDrawing">
    <cdr:from>
      <cdr:x>0.36638</cdr:x>
      <cdr:y>0.83226</cdr:y>
    </cdr:from>
    <cdr:to>
      <cdr:x>0.49216</cdr:x>
      <cdr:y>0.83226</cdr:y>
    </cdr:to>
    <cdr:cxnSp macro="">
      <cdr:nvCxnSpPr>
        <cdr:cNvPr id="5389" name="NDMPlot_AnnotationLine199">
          <a:extLst xmlns:a="http://schemas.openxmlformats.org/drawingml/2006/main">
            <a:ext uri="{FF2B5EF4-FFF2-40B4-BE49-F238E27FC236}">
              <a16:creationId xmlns:a16="http://schemas.microsoft.com/office/drawing/2014/main" id="{B7E56AB0-1B02-430A-9BFB-4D9A0904DC2D}"/>
            </a:ext>
          </a:extLst>
        </cdr:cNvPr>
        <cdr:cNvCxnSpPr/>
      </cdr:nvCxnSpPr>
      <cdr:spPr>
        <a:xfrm xmlns:a="http://schemas.openxmlformats.org/drawingml/2006/main">
          <a:off x="3815460" y="5707630"/>
          <a:ext cx="1309880" cy="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0.3378</cdr:x>
      <cdr:y>0.82906</cdr:y>
    </cdr:from>
    <cdr:to>
      <cdr:x>0.52073</cdr:x>
      <cdr:y>0.86879</cdr:y>
    </cdr:to>
    <cdr:sp macro="" textlink="">
      <cdr:nvSpPr>
        <cdr:cNvPr id="5390" name="NDMPlot_Text200">
          <a:extLst xmlns:a="http://schemas.openxmlformats.org/drawingml/2006/main">
            <a:ext uri="{FF2B5EF4-FFF2-40B4-BE49-F238E27FC236}">
              <a16:creationId xmlns:a16="http://schemas.microsoft.com/office/drawing/2014/main" id="{914D3B55-0BC2-4172-8691-62D1E43F4CC9}"/>
            </a:ext>
          </a:extLst>
        </cdr:cNvPr>
        <cdr:cNvSpPr txBox="1"/>
      </cdr:nvSpPr>
      <cdr:spPr>
        <a:xfrm xmlns:a="http://schemas.openxmlformats.org/drawingml/2006/main">
          <a:off x="3517900" y="5685722"/>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8Ø20</a:t>
          </a:r>
          <a:endParaRPr lang="ru-RU" sz="1300" b="1" i="0">
            <a:solidFill>
              <a:srgbClr val="141E5A"/>
            </a:solidFill>
          </a:endParaRPr>
        </a:p>
      </cdr:txBody>
    </cdr:sp>
  </cdr:relSizeAnchor>
  <cdr:relSizeAnchor xmlns:cdr="http://schemas.openxmlformats.org/drawingml/2006/chartDrawing">
    <cdr:from>
      <cdr:x>0.21534</cdr:x>
      <cdr:y>0.43084</cdr:y>
    </cdr:from>
    <cdr:to>
      <cdr:x>0.21534</cdr:x>
      <cdr:y>0.58398</cdr:y>
    </cdr:to>
    <cdr:cxnSp macro="">
      <cdr:nvCxnSpPr>
        <cdr:cNvPr id="5391" name="NDMPlot_AnnotationLine201">
          <a:extLst xmlns:a="http://schemas.openxmlformats.org/drawingml/2006/main">
            <a:ext uri="{FF2B5EF4-FFF2-40B4-BE49-F238E27FC236}">
              <a16:creationId xmlns:a16="http://schemas.microsoft.com/office/drawing/2014/main" id="{40A3CBA5-1F85-4930-9AE7-0BE0AE45CD82}"/>
            </a:ext>
          </a:extLst>
        </cdr:cNvPr>
        <cdr:cNvCxnSpPr/>
      </cdr:nvCxnSpPr>
      <cdr:spPr>
        <a:xfrm xmlns:a="http://schemas.openxmlformats.org/drawingml/2006/main" flipV="1">
          <a:off x="2242570" y="2954669"/>
          <a:ext cx="0" cy="1050263"/>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0.19129</cdr:x>
      <cdr:y>0.36852</cdr:y>
    </cdr:from>
    <cdr:to>
      <cdr:x>0.21745</cdr:x>
      <cdr:y>0.6463</cdr:y>
    </cdr:to>
    <cdr:sp macro="" textlink="">
      <cdr:nvSpPr>
        <cdr:cNvPr id="5392" name="NDMPlot_Text202">
          <a:extLst xmlns:a="http://schemas.openxmlformats.org/drawingml/2006/main">
            <a:ext uri="{FF2B5EF4-FFF2-40B4-BE49-F238E27FC236}">
              <a16:creationId xmlns:a16="http://schemas.microsoft.com/office/drawing/2014/main" id="{A5DDA286-7AB4-4CA4-B527-AF52329E6C34}"/>
            </a:ext>
          </a:extLst>
        </cdr:cNvPr>
        <cdr:cNvSpPr txBox="1"/>
      </cdr:nvSpPr>
      <cdr:spPr>
        <a:xfrm xmlns:a="http://schemas.openxmlformats.org/drawingml/2006/main">
          <a:off x="1992063" y="2527300"/>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6Ø20</a:t>
          </a:r>
          <a:endParaRPr lang="ru-RU" sz="1300" b="1" i="0">
            <a:solidFill>
              <a:srgbClr val="141E5A"/>
            </a:solidFill>
          </a:endParaRPr>
        </a:p>
      </cdr:txBody>
    </cdr:sp>
  </cdr:relSizeAnchor>
  <cdr:relSizeAnchor xmlns:cdr="http://schemas.openxmlformats.org/drawingml/2006/chartDrawing">
    <cdr:from>
      <cdr:x>0.64319</cdr:x>
      <cdr:y>0.43084</cdr:y>
    </cdr:from>
    <cdr:to>
      <cdr:x>0.64319</cdr:x>
      <cdr:y>0.58398</cdr:y>
    </cdr:to>
    <cdr:cxnSp macro="">
      <cdr:nvCxnSpPr>
        <cdr:cNvPr id="5393" name="NDMPlot_AnnotationLine203">
          <a:extLst xmlns:a="http://schemas.openxmlformats.org/drawingml/2006/main">
            <a:ext uri="{FF2B5EF4-FFF2-40B4-BE49-F238E27FC236}">
              <a16:creationId xmlns:a16="http://schemas.microsoft.com/office/drawing/2014/main" id="{F9AE4872-6BE2-422D-8179-ACB9541FE633}"/>
            </a:ext>
          </a:extLst>
        </cdr:cNvPr>
        <cdr:cNvCxnSpPr/>
      </cdr:nvCxnSpPr>
      <cdr:spPr>
        <a:xfrm xmlns:a="http://schemas.openxmlformats.org/drawingml/2006/main" flipV="1">
          <a:off x="6698230" y="2954669"/>
          <a:ext cx="0" cy="1050263"/>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0.64109</cdr:x>
      <cdr:y>0.36852</cdr:y>
    </cdr:from>
    <cdr:to>
      <cdr:x>0.66725</cdr:x>
      <cdr:y>0.6463</cdr:y>
    </cdr:to>
    <cdr:sp macro="" textlink="">
      <cdr:nvSpPr>
        <cdr:cNvPr id="5394" name="NDMPlot_Text204">
          <a:extLst xmlns:a="http://schemas.openxmlformats.org/drawingml/2006/main">
            <a:ext uri="{FF2B5EF4-FFF2-40B4-BE49-F238E27FC236}">
              <a16:creationId xmlns:a16="http://schemas.microsoft.com/office/drawing/2014/main" id="{C2C5F23C-B8CB-4CCA-93F3-05BDB4D46677}"/>
            </a:ext>
          </a:extLst>
        </cdr:cNvPr>
        <cdr:cNvSpPr txBox="1"/>
      </cdr:nvSpPr>
      <cdr:spPr>
        <a:xfrm xmlns:a="http://schemas.openxmlformats.org/drawingml/2006/main">
          <a:off x="6676323" y="2527300"/>
          <a:ext cx="272415" cy="1905000"/>
        </a:xfrm>
        <a:prstGeom xmlns:a="http://schemas.openxmlformats.org/drawingml/2006/main" prst="rect">
          <a:avLst/>
        </a:prstGeom>
      </cdr:spPr>
      <cdr:txBody>
        <a:bodyPr xmlns:a="http://schemas.openxmlformats.org/drawingml/2006/main" vertOverflow="clip" vert="vert" lIns="0" tIns="0" rIns="0" bIns="0" rtlCol="0" anchor="ctr"/>
        <a:lstStyle xmlns:a="http://schemas.openxmlformats.org/drawingml/2006/main"/>
        <a:p xmlns:a="http://schemas.openxmlformats.org/drawingml/2006/main">
          <a:pPr algn="ctr"/>
          <a:r>
            <a:rPr lang="en-US" sz="1300" b="1" i="0">
              <a:solidFill>
                <a:srgbClr val="141E5A"/>
              </a:solidFill>
            </a:rPr>
            <a:t>6Ø20</a:t>
          </a:r>
          <a:endParaRPr lang="ru-RU" sz="1300" b="1" i="0">
            <a:solidFill>
              <a:srgbClr val="141E5A"/>
            </a:solidFill>
          </a:endParaRPr>
        </a:p>
      </cdr:txBody>
    </cdr:sp>
  </cdr:relSizeAnchor>
  <cdr:relSizeAnchor xmlns:cdr="http://schemas.openxmlformats.org/drawingml/2006/chartDrawing">
    <cdr:from>
      <cdr:x>0.39626</cdr:x>
      <cdr:y>0.4552</cdr:y>
    </cdr:from>
    <cdr:to>
      <cdr:x>0.46227</cdr:x>
      <cdr:y>0.4552</cdr:y>
    </cdr:to>
    <cdr:cxnSp macro="">
      <cdr:nvCxnSpPr>
        <cdr:cNvPr id="5395" name="NDMPlot_AnnotationLine205">
          <a:extLst xmlns:a="http://schemas.openxmlformats.org/drawingml/2006/main">
            <a:ext uri="{FF2B5EF4-FFF2-40B4-BE49-F238E27FC236}">
              <a16:creationId xmlns:a16="http://schemas.microsoft.com/office/drawing/2014/main" id="{929F7DBF-1047-43F2-9AAA-75C3000C41EC}"/>
            </a:ext>
          </a:extLst>
        </cdr:cNvPr>
        <cdr:cNvCxnSpPr/>
      </cdr:nvCxnSpPr>
      <cdr:spPr>
        <a:xfrm xmlns:a="http://schemas.openxmlformats.org/drawingml/2006/main">
          <a:off x="4126685" y="3121756"/>
          <a:ext cx="687430" cy="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0.3378</cdr:x>
      <cdr:y>0.452</cdr:y>
    </cdr:from>
    <cdr:to>
      <cdr:x>0.52073</cdr:x>
      <cdr:y>0.49173</cdr:y>
    </cdr:to>
    <cdr:sp macro="" textlink="">
      <cdr:nvSpPr>
        <cdr:cNvPr id="5396" name="NDMPlot_Text206">
          <a:extLst xmlns:a="http://schemas.openxmlformats.org/drawingml/2006/main">
            <a:ext uri="{FF2B5EF4-FFF2-40B4-BE49-F238E27FC236}">
              <a16:creationId xmlns:a16="http://schemas.microsoft.com/office/drawing/2014/main" id="{01BD0FC8-DD93-4F28-B41C-1B2ABD97F8B1}"/>
            </a:ext>
          </a:extLst>
        </cdr:cNvPr>
        <cdr:cNvSpPr txBox="1"/>
      </cdr:nvSpPr>
      <cdr:spPr>
        <a:xfrm xmlns:a="http://schemas.openxmlformats.org/drawingml/2006/main">
          <a:off x="3517900" y="3099848"/>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6Ø20</a:t>
          </a:r>
          <a:endParaRPr lang="ru-RU" sz="1300" b="1" i="0">
            <a:solidFill>
              <a:srgbClr val="141E5A"/>
            </a:solidFill>
          </a:endParaRPr>
        </a:p>
      </cdr:txBody>
    </cdr:sp>
  </cdr:relSizeAnchor>
  <cdr:relSizeAnchor xmlns:cdr="http://schemas.openxmlformats.org/drawingml/2006/chartDrawing">
    <cdr:from>
      <cdr:x>0.39626</cdr:x>
      <cdr:y>0.55962</cdr:y>
    </cdr:from>
    <cdr:to>
      <cdr:x>0.46227</cdr:x>
      <cdr:y>0.55962</cdr:y>
    </cdr:to>
    <cdr:cxnSp macro="">
      <cdr:nvCxnSpPr>
        <cdr:cNvPr id="5397" name="NDMPlot_AnnotationLine207">
          <a:extLst xmlns:a="http://schemas.openxmlformats.org/drawingml/2006/main">
            <a:ext uri="{FF2B5EF4-FFF2-40B4-BE49-F238E27FC236}">
              <a16:creationId xmlns:a16="http://schemas.microsoft.com/office/drawing/2014/main" id="{C96F751A-C55E-496A-B9A9-68660B3ECB85}"/>
            </a:ext>
          </a:extLst>
        </cdr:cNvPr>
        <cdr:cNvCxnSpPr/>
      </cdr:nvCxnSpPr>
      <cdr:spPr>
        <a:xfrm xmlns:a="http://schemas.openxmlformats.org/drawingml/2006/main">
          <a:off x="4126685" y="3837844"/>
          <a:ext cx="687430" cy="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0.3378</cdr:x>
      <cdr:y>0.52309</cdr:y>
    </cdr:from>
    <cdr:to>
      <cdr:x>0.52073</cdr:x>
      <cdr:y>0.56281</cdr:y>
    </cdr:to>
    <cdr:sp macro="" textlink="">
      <cdr:nvSpPr>
        <cdr:cNvPr id="5398" name="NDMPlot_Text208">
          <a:extLst xmlns:a="http://schemas.openxmlformats.org/drawingml/2006/main">
            <a:ext uri="{FF2B5EF4-FFF2-40B4-BE49-F238E27FC236}">
              <a16:creationId xmlns:a16="http://schemas.microsoft.com/office/drawing/2014/main" id="{5EDD3E32-5311-48F5-AF51-1949E2ECC7EF}"/>
            </a:ext>
          </a:extLst>
        </cdr:cNvPr>
        <cdr:cNvSpPr txBox="1"/>
      </cdr:nvSpPr>
      <cdr:spPr>
        <a:xfrm xmlns:a="http://schemas.openxmlformats.org/drawingml/2006/main">
          <a:off x="3517900" y="3587336"/>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6Ø20</a:t>
          </a:r>
          <a:endParaRPr lang="ru-RU" sz="1300" b="1" i="0">
            <a:solidFill>
              <a:srgbClr val="141E5A"/>
            </a:solidFill>
          </a:endParaRPr>
        </a:p>
      </cdr:txBody>
    </cdr:sp>
  </cdr:relSizeAnchor>
  <cdr:relSizeAnchor xmlns:cdr="http://schemas.openxmlformats.org/drawingml/2006/chartDrawing">
    <cdr:from>
      <cdr:x>0.39489</cdr:x>
      <cdr:y>0.45926</cdr:y>
    </cdr:from>
    <cdr:to>
      <cdr:x>0.39489</cdr:x>
      <cdr:y>0.55556</cdr:y>
    </cdr:to>
    <cdr:cxnSp macro="">
      <cdr:nvCxnSpPr>
        <cdr:cNvPr id="5399" name="NDMPlot_AnnotationLine209">
          <a:extLst xmlns:a="http://schemas.openxmlformats.org/drawingml/2006/main">
            <a:ext uri="{FF2B5EF4-FFF2-40B4-BE49-F238E27FC236}">
              <a16:creationId xmlns:a16="http://schemas.microsoft.com/office/drawing/2014/main" id="{F75BBA29-BEF8-44EF-BC66-45FCBC6EAC97}"/>
            </a:ext>
          </a:extLst>
        </cdr:cNvPr>
        <cdr:cNvCxnSpPr/>
      </cdr:nvCxnSpPr>
      <cdr:spPr>
        <a:xfrm xmlns:a="http://schemas.openxmlformats.org/drawingml/2006/main" flipV="1">
          <a:off x="4112356" y="3149600"/>
          <a:ext cx="0" cy="66040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0.39278</cdr:x>
      <cdr:y>0.36852</cdr:y>
    </cdr:from>
    <cdr:to>
      <cdr:x>0.41894</cdr:x>
      <cdr:y>0.6463</cdr:y>
    </cdr:to>
    <cdr:sp macro="" textlink="">
      <cdr:nvSpPr>
        <cdr:cNvPr id="5400" name="NDMPlot_Text210">
          <a:extLst xmlns:a="http://schemas.openxmlformats.org/drawingml/2006/main">
            <a:ext uri="{FF2B5EF4-FFF2-40B4-BE49-F238E27FC236}">
              <a16:creationId xmlns:a16="http://schemas.microsoft.com/office/drawing/2014/main" id="{19558CB2-0DC0-48C4-82B2-AE8B7166834F}"/>
            </a:ext>
          </a:extLst>
        </cdr:cNvPr>
        <cdr:cNvSpPr txBox="1"/>
      </cdr:nvSpPr>
      <cdr:spPr>
        <a:xfrm xmlns:a="http://schemas.openxmlformats.org/drawingml/2006/main">
          <a:off x="4090448" y="2527300"/>
          <a:ext cx="272415" cy="1905000"/>
        </a:xfrm>
        <a:prstGeom xmlns:a="http://schemas.openxmlformats.org/drawingml/2006/main" prst="rect">
          <a:avLst/>
        </a:prstGeom>
      </cdr:spPr>
      <cdr:txBody>
        <a:bodyPr xmlns:a="http://schemas.openxmlformats.org/drawingml/2006/main" vertOverflow="clip" vert="vert" lIns="0" tIns="0" rIns="0" bIns="0" rtlCol="0" anchor="ctr"/>
        <a:lstStyle xmlns:a="http://schemas.openxmlformats.org/drawingml/2006/main"/>
        <a:p xmlns:a="http://schemas.openxmlformats.org/drawingml/2006/main">
          <a:pPr algn="ctr"/>
          <a:r>
            <a:rPr lang="en-US" sz="1300" b="1" i="0">
              <a:solidFill>
                <a:srgbClr val="141E5A"/>
              </a:solidFill>
            </a:rPr>
            <a:t>2Ø20</a:t>
          </a:r>
          <a:endParaRPr lang="ru-RU" sz="1300" b="1" i="0">
            <a:solidFill>
              <a:srgbClr val="141E5A"/>
            </a:solidFill>
          </a:endParaRPr>
        </a:p>
      </cdr:txBody>
    </cdr:sp>
  </cdr:relSizeAnchor>
  <cdr:relSizeAnchor xmlns:cdr="http://schemas.openxmlformats.org/drawingml/2006/chartDrawing">
    <cdr:from>
      <cdr:x>0.46365</cdr:x>
      <cdr:y>0.45926</cdr:y>
    </cdr:from>
    <cdr:to>
      <cdr:x>0.46365</cdr:x>
      <cdr:y>0.55556</cdr:y>
    </cdr:to>
    <cdr:cxnSp macro="">
      <cdr:nvCxnSpPr>
        <cdr:cNvPr id="5401" name="NDMPlot_AnnotationLine211">
          <a:extLst xmlns:a="http://schemas.openxmlformats.org/drawingml/2006/main">
            <a:ext uri="{FF2B5EF4-FFF2-40B4-BE49-F238E27FC236}">
              <a16:creationId xmlns:a16="http://schemas.microsoft.com/office/drawing/2014/main" id="{FF579ACE-81A3-4B12-9BC5-D1B5E0FC3652}"/>
            </a:ext>
          </a:extLst>
        </cdr:cNvPr>
        <cdr:cNvCxnSpPr/>
      </cdr:nvCxnSpPr>
      <cdr:spPr>
        <a:xfrm xmlns:a="http://schemas.openxmlformats.org/drawingml/2006/main" flipV="1">
          <a:off x="4828444" y="3149600"/>
          <a:ext cx="0" cy="66040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0.43959</cdr:x>
      <cdr:y>0.36852</cdr:y>
    </cdr:from>
    <cdr:to>
      <cdr:x>0.46575</cdr:x>
      <cdr:y>0.6463</cdr:y>
    </cdr:to>
    <cdr:sp macro="" textlink="">
      <cdr:nvSpPr>
        <cdr:cNvPr id="5402" name="NDMPlot_Text212">
          <a:extLst xmlns:a="http://schemas.openxmlformats.org/drawingml/2006/main">
            <a:ext uri="{FF2B5EF4-FFF2-40B4-BE49-F238E27FC236}">
              <a16:creationId xmlns:a16="http://schemas.microsoft.com/office/drawing/2014/main" id="{3A4E2313-1739-4342-AB6D-F2C5C469EA56}"/>
            </a:ext>
          </a:extLst>
        </cdr:cNvPr>
        <cdr:cNvSpPr txBox="1"/>
      </cdr:nvSpPr>
      <cdr:spPr>
        <a:xfrm xmlns:a="http://schemas.openxmlformats.org/drawingml/2006/main">
          <a:off x="4577936" y="2527300"/>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2Ø20</a:t>
          </a:r>
          <a:endParaRPr lang="ru-RU" sz="1300" b="1" i="0">
            <a:solidFill>
              <a:srgbClr val="141E5A"/>
            </a:solidFill>
          </a:endParaRPr>
        </a:p>
      </cdr:txBody>
    </cdr:sp>
  </cdr:relSizeAnchor>
  <cdr:relSizeAnchor xmlns:cdr="http://schemas.openxmlformats.org/drawingml/2006/chartDrawing">
    <cdr:from>
      <cdr:x>0.23826</cdr:x>
      <cdr:y>0.10134</cdr:y>
    </cdr:from>
    <cdr:to>
      <cdr:x>0.23826</cdr:x>
      <cdr:y>0.21736</cdr:y>
    </cdr:to>
    <cdr:cxnSp macro="">
      <cdr:nvCxnSpPr>
        <cdr:cNvPr id="5403" name="NDMPlot_AnnotationLine213">
          <a:extLst xmlns:a="http://schemas.openxmlformats.org/drawingml/2006/main">
            <a:ext uri="{FF2B5EF4-FFF2-40B4-BE49-F238E27FC236}">
              <a16:creationId xmlns:a16="http://schemas.microsoft.com/office/drawing/2014/main" id="{F2F86E30-CA1C-4D19-BF74-6340FAB04502}"/>
            </a:ext>
          </a:extLst>
        </cdr:cNvPr>
        <cdr:cNvCxnSpPr/>
      </cdr:nvCxnSpPr>
      <cdr:spPr>
        <a:xfrm xmlns:a="http://schemas.openxmlformats.org/drawingml/2006/main" flipV="1">
          <a:off x="2481266" y="695013"/>
          <a:ext cx="0" cy="795653"/>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0.62027</cdr:x>
      <cdr:y>0.10134</cdr:y>
    </cdr:from>
    <cdr:to>
      <cdr:x>0.62027</cdr:x>
      <cdr:y>0.21736</cdr:y>
    </cdr:to>
    <cdr:cxnSp macro="">
      <cdr:nvCxnSpPr>
        <cdr:cNvPr id="5404" name="NDMPlot_AnnotationLine214">
          <a:extLst xmlns:a="http://schemas.openxmlformats.org/drawingml/2006/main">
            <a:ext uri="{FF2B5EF4-FFF2-40B4-BE49-F238E27FC236}">
              <a16:creationId xmlns:a16="http://schemas.microsoft.com/office/drawing/2014/main" id="{2B915BF8-3AD7-483D-9502-EF32954670D6}"/>
            </a:ext>
          </a:extLst>
        </cdr:cNvPr>
        <cdr:cNvCxnSpPr/>
      </cdr:nvCxnSpPr>
      <cdr:spPr>
        <a:xfrm xmlns:a="http://schemas.openxmlformats.org/drawingml/2006/main" flipV="1">
          <a:off x="6459534" y="695013"/>
          <a:ext cx="0" cy="795653"/>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0.23826</cdr:x>
      <cdr:y>0.10134</cdr:y>
    </cdr:from>
    <cdr:to>
      <cdr:x>0.62027</cdr:x>
      <cdr:y>0.10134</cdr:y>
    </cdr:to>
    <cdr:cxnSp macro="">
      <cdr:nvCxnSpPr>
        <cdr:cNvPr id="5405" name="NDMPlot_AnnotationLine215">
          <a:extLst xmlns:a="http://schemas.openxmlformats.org/drawingml/2006/main">
            <a:ext uri="{FF2B5EF4-FFF2-40B4-BE49-F238E27FC236}">
              <a16:creationId xmlns:a16="http://schemas.microsoft.com/office/drawing/2014/main" id="{9CBF552E-F3DC-4CE6-90EF-310B0A139A6D}"/>
            </a:ext>
          </a:extLst>
        </cdr:cNvPr>
        <cdr:cNvCxnSpPr/>
      </cdr:nvCxnSpPr>
      <cdr:spPr>
        <a:xfrm xmlns:a="http://schemas.openxmlformats.org/drawingml/2006/main">
          <a:off x="2481266" y="695013"/>
          <a:ext cx="3978268" cy="0"/>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0.3378</cdr:x>
      <cdr:y>0.06482</cdr:y>
    </cdr:from>
    <cdr:to>
      <cdr:x>0.52073</cdr:x>
      <cdr:y>0.10454</cdr:y>
    </cdr:to>
    <cdr:sp macro="" textlink="">
      <cdr:nvSpPr>
        <cdr:cNvPr id="5406" name="NDMPlot_Text216">
          <a:extLst xmlns:a="http://schemas.openxmlformats.org/drawingml/2006/main">
            <a:ext uri="{FF2B5EF4-FFF2-40B4-BE49-F238E27FC236}">
              <a16:creationId xmlns:a16="http://schemas.microsoft.com/office/drawing/2014/main" id="{91F92FB5-D3E2-414B-9210-1D826F5127A4}"/>
            </a:ext>
          </a:extLst>
        </cdr:cNvPr>
        <cdr:cNvSpPr txBox="1"/>
      </cdr:nvSpPr>
      <cdr:spPr>
        <a:xfrm xmlns:a="http://schemas.openxmlformats.org/drawingml/2006/main">
          <a:off x="3517900" y="444505"/>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B=0.5 m</a:t>
          </a:r>
          <a:endParaRPr lang="ru-RU" sz="1300" b="1" i="0">
            <a:solidFill>
              <a:srgbClr val="141E5A"/>
            </a:solidFill>
          </a:endParaRPr>
        </a:p>
      </cdr:txBody>
    </cdr:sp>
  </cdr:relSizeAnchor>
  <cdr:relSizeAnchor xmlns:cdr="http://schemas.openxmlformats.org/drawingml/2006/chartDrawing">
    <cdr:from>
      <cdr:x>0.16186</cdr:x>
      <cdr:y>0.79745</cdr:y>
    </cdr:from>
    <cdr:to>
      <cdr:x>0.23826</cdr:x>
      <cdr:y>0.79745</cdr:y>
    </cdr:to>
    <cdr:cxnSp macro="">
      <cdr:nvCxnSpPr>
        <cdr:cNvPr id="5407" name="NDMPlot_AnnotationLine217">
          <a:extLst xmlns:a="http://schemas.openxmlformats.org/drawingml/2006/main">
            <a:ext uri="{FF2B5EF4-FFF2-40B4-BE49-F238E27FC236}">
              <a16:creationId xmlns:a16="http://schemas.microsoft.com/office/drawing/2014/main" id="{9C82B1EF-3441-4686-AFF6-9FA16E7EFC07}"/>
            </a:ext>
          </a:extLst>
        </cdr:cNvPr>
        <cdr:cNvCxnSpPr/>
      </cdr:nvCxnSpPr>
      <cdr:spPr>
        <a:xfrm xmlns:a="http://schemas.openxmlformats.org/drawingml/2006/main" flipH="1">
          <a:off x="1685613" y="5468934"/>
          <a:ext cx="795653"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0.16186</cdr:x>
      <cdr:y>0.21736</cdr:y>
    </cdr:from>
    <cdr:to>
      <cdr:x>0.23826</cdr:x>
      <cdr:y>0.21736</cdr:y>
    </cdr:to>
    <cdr:cxnSp macro="">
      <cdr:nvCxnSpPr>
        <cdr:cNvPr id="5408" name="NDMPlot_AnnotationLine218">
          <a:extLst xmlns:a="http://schemas.openxmlformats.org/drawingml/2006/main">
            <a:ext uri="{FF2B5EF4-FFF2-40B4-BE49-F238E27FC236}">
              <a16:creationId xmlns:a16="http://schemas.microsoft.com/office/drawing/2014/main" id="{8FBFB5ED-34B6-426D-9D50-45876946BAE7}"/>
            </a:ext>
          </a:extLst>
        </cdr:cNvPr>
        <cdr:cNvCxnSpPr/>
      </cdr:nvCxnSpPr>
      <cdr:spPr>
        <a:xfrm xmlns:a="http://schemas.openxmlformats.org/drawingml/2006/main" flipH="1">
          <a:off x="1685613" y="1490666"/>
          <a:ext cx="795653"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0.16186</cdr:x>
      <cdr:y>0.21736</cdr:y>
    </cdr:from>
    <cdr:to>
      <cdr:x>0.16186</cdr:x>
      <cdr:y>0.79745</cdr:y>
    </cdr:to>
    <cdr:cxnSp macro="">
      <cdr:nvCxnSpPr>
        <cdr:cNvPr id="5409" name="NDMPlot_AnnotationLine219">
          <a:extLst xmlns:a="http://schemas.openxmlformats.org/drawingml/2006/main">
            <a:ext uri="{FF2B5EF4-FFF2-40B4-BE49-F238E27FC236}">
              <a16:creationId xmlns:a16="http://schemas.microsoft.com/office/drawing/2014/main" id="{D370303F-9E2D-4104-BD3C-4F2C08C13EBD}"/>
            </a:ext>
          </a:extLst>
        </cdr:cNvPr>
        <cdr:cNvCxnSpPr/>
      </cdr:nvCxnSpPr>
      <cdr:spPr>
        <a:xfrm xmlns:a="http://schemas.openxmlformats.org/drawingml/2006/main" flipV="1">
          <a:off x="1685613" y="1490666"/>
          <a:ext cx="0" cy="3978268"/>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0.13781</cdr:x>
      <cdr:y>0.36852</cdr:y>
    </cdr:from>
    <cdr:to>
      <cdr:x>0.16396</cdr:x>
      <cdr:y>0.6463</cdr:y>
    </cdr:to>
    <cdr:sp macro="" textlink="">
      <cdr:nvSpPr>
        <cdr:cNvPr id="5410" name="NDMPlot_Text220">
          <a:extLst xmlns:a="http://schemas.openxmlformats.org/drawingml/2006/main">
            <a:ext uri="{FF2B5EF4-FFF2-40B4-BE49-F238E27FC236}">
              <a16:creationId xmlns:a16="http://schemas.microsoft.com/office/drawing/2014/main" id="{5996FDDE-324D-4E0F-AA87-F31EC197FB17}"/>
            </a:ext>
          </a:extLst>
        </cdr:cNvPr>
        <cdr:cNvSpPr txBox="1"/>
      </cdr:nvSpPr>
      <cdr:spPr>
        <a:xfrm xmlns:a="http://schemas.openxmlformats.org/drawingml/2006/main">
          <a:off x="1435105" y="2527300"/>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H=0.5 m</a:t>
          </a:r>
          <a:endParaRPr lang="ru-RU" sz="1300" b="1" i="0">
            <a:solidFill>
              <a:srgbClr val="141E5A"/>
            </a:solidFill>
          </a:endParaRPr>
        </a:p>
      </cdr:txBody>
    </cdr:sp>
  </cdr:relSizeAnchor>
  <cdr:relSizeAnchor xmlns:cdr="http://schemas.openxmlformats.org/drawingml/2006/chartDrawing">
    <cdr:from>
      <cdr:x>0.37197</cdr:x>
      <cdr:y>0.79745</cdr:y>
    </cdr:from>
    <cdr:to>
      <cdr:x>0.37197</cdr:x>
      <cdr:y>0.91347</cdr:y>
    </cdr:to>
    <cdr:cxnSp macro="">
      <cdr:nvCxnSpPr>
        <cdr:cNvPr id="5411" name="NDMPlot_AnnotationLine221">
          <a:extLst xmlns:a="http://schemas.openxmlformats.org/drawingml/2006/main">
            <a:ext uri="{FF2B5EF4-FFF2-40B4-BE49-F238E27FC236}">
              <a16:creationId xmlns:a16="http://schemas.microsoft.com/office/drawing/2014/main" id="{812C3E4D-6051-4586-9249-367FAD8D28D9}"/>
            </a:ext>
          </a:extLst>
        </cdr:cNvPr>
        <cdr:cNvCxnSpPr/>
      </cdr:nvCxnSpPr>
      <cdr:spPr>
        <a:xfrm xmlns:a="http://schemas.openxmlformats.org/drawingml/2006/main">
          <a:off x="3873660" y="5468934"/>
          <a:ext cx="0" cy="795653"/>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0.48657</cdr:x>
      <cdr:y>0.79745</cdr:y>
    </cdr:from>
    <cdr:to>
      <cdr:x>0.48657</cdr:x>
      <cdr:y>0.91347</cdr:y>
    </cdr:to>
    <cdr:cxnSp macro="">
      <cdr:nvCxnSpPr>
        <cdr:cNvPr id="5412" name="NDMPlot_AnnotationLine222">
          <a:extLst xmlns:a="http://schemas.openxmlformats.org/drawingml/2006/main">
            <a:ext uri="{FF2B5EF4-FFF2-40B4-BE49-F238E27FC236}">
              <a16:creationId xmlns:a16="http://schemas.microsoft.com/office/drawing/2014/main" id="{72FE2983-8751-4D8B-9345-BF714D828F33}"/>
            </a:ext>
          </a:extLst>
        </cdr:cNvPr>
        <cdr:cNvCxnSpPr/>
      </cdr:nvCxnSpPr>
      <cdr:spPr>
        <a:xfrm xmlns:a="http://schemas.openxmlformats.org/drawingml/2006/main">
          <a:off x="5067140" y="5468934"/>
          <a:ext cx="0" cy="795653"/>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0.37197</cdr:x>
      <cdr:y>0.91347</cdr:y>
    </cdr:from>
    <cdr:to>
      <cdr:x>0.48657</cdr:x>
      <cdr:y>0.91347</cdr:y>
    </cdr:to>
    <cdr:cxnSp macro="">
      <cdr:nvCxnSpPr>
        <cdr:cNvPr id="5413" name="NDMPlot_AnnotationLine223">
          <a:extLst xmlns:a="http://schemas.openxmlformats.org/drawingml/2006/main">
            <a:ext uri="{FF2B5EF4-FFF2-40B4-BE49-F238E27FC236}">
              <a16:creationId xmlns:a16="http://schemas.microsoft.com/office/drawing/2014/main" id="{B02AB8A0-DF2C-4460-8D8F-51E108F4D1A1}"/>
            </a:ext>
          </a:extLst>
        </cdr:cNvPr>
        <cdr:cNvCxnSpPr/>
      </cdr:nvCxnSpPr>
      <cdr:spPr>
        <a:xfrm xmlns:a="http://schemas.openxmlformats.org/drawingml/2006/main">
          <a:off x="3873660" y="6264587"/>
          <a:ext cx="1193480" cy="0"/>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0.3378</cdr:x>
      <cdr:y>0.91028</cdr:y>
    </cdr:from>
    <cdr:to>
      <cdr:x>0.52073</cdr:x>
      <cdr:y>0.95</cdr:y>
    </cdr:to>
    <cdr:sp macro="" textlink="">
      <cdr:nvSpPr>
        <cdr:cNvPr id="5414" name="NDMPlot_Text224">
          <a:extLst xmlns:a="http://schemas.openxmlformats.org/drawingml/2006/main">
            <a:ext uri="{FF2B5EF4-FFF2-40B4-BE49-F238E27FC236}">
              <a16:creationId xmlns:a16="http://schemas.microsoft.com/office/drawing/2014/main" id="{C70F3B49-0FDF-4A73-9865-B92E3EBF9231}"/>
            </a:ext>
          </a:extLst>
        </cdr:cNvPr>
        <cdr:cNvSpPr txBox="1"/>
      </cdr:nvSpPr>
      <cdr:spPr>
        <a:xfrm xmlns:a="http://schemas.openxmlformats.org/drawingml/2006/main">
          <a:off x="3517900" y="6242680"/>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B_o=0.15 m</a:t>
          </a:r>
          <a:endParaRPr lang="ru-RU" sz="1300" b="1" i="0">
            <a:solidFill>
              <a:srgbClr val="141E5A"/>
            </a:solidFill>
          </a:endParaRPr>
        </a:p>
      </cdr:txBody>
    </cdr:sp>
  </cdr:relSizeAnchor>
  <cdr:relSizeAnchor xmlns:cdr="http://schemas.openxmlformats.org/drawingml/2006/chartDrawing">
    <cdr:from>
      <cdr:x>0.62027</cdr:x>
      <cdr:y>0.59442</cdr:y>
    </cdr:from>
    <cdr:to>
      <cdr:x>0.69668</cdr:x>
      <cdr:y>0.59442</cdr:y>
    </cdr:to>
    <cdr:cxnSp macro="">
      <cdr:nvCxnSpPr>
        <cdr:cNvPr id="5415" name="NDMPlot_AnnotationLine225">
          <a:extLst xmlns:a="http://schemas.openxmlformats.org/drawingml/2006/main">
            <a:ext uri="{FF2B5EF4-FFF2-40B4-BE49-F238E27FC236}">
              <a16:creationId xmlns:a16="http://schemas.microsoft.com/office/drawing/2014/main" id="{594A5DEB-5CCA-4E36-B214-1636307DC525}"/>
            </a:ext>
          </a:extLst>
        </cdr:cNvPr>
        <cdr:cNvCxnSpPr/>
      </cdr:nvCxnSpPr>
      <cdr:spPr>
        <a:xfrm xmlns:a="http://schemas.openxmlformats.org/drawingml/2006/main">
          <a:off x="6459534" y="4076540"/>
          <a:ext cx="795653"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0.62027</cdr:x>
      <cdr:y>0.42039</cdr:y>
    </cdr:from>
    <cdr:to>
      <cdr:x>0.69668</cdr:x>
      <cdr:y>0.42039</cdr:y>
    </cdr:to>
    <cdr:cxnSp macro="">
      <cdr:nvCxnSpPr>
        <cdr:cNvPr id="5416" name="NDMPlot_AnnotationLine226">
          <a:extLst xmlns:a="http://schemas.openxmlformats.org/drawingml/2006/main">
            <a:ext uri="{FF2B5EF4-FFF2-40B4-BE49-F238E27FC236}">
              <a16:creationId xmlns:a16="http://schemas.microsoft.com/office/drawing/2014/main" id="{4D097596-0EF4-46DF-8C1A-5DB09219C233}"/>
            </a:ext>
          </a:extLst>
        </cdr:cNvPr>
        <cdr:cNvCxnSpPr/>
      </cdr:nvCxnSpPr>
      <cdr:spPr>
        <a:xfrm xmlns:a="http://schemas.openxmlformats.org/drawingml/2006/main">
          <a:off x="6459534" y="2883060"/>
          <a:ext cx="795653"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0.69668</cdr:x>
      <cdr:y>0.42039</cdr:y>
    </cdr:from>
    <cdr:to>
      <cdr:x>0.69668</cdr:x>
      <cdr:y>0.59442</cdr:y>
    </cdr:to>
    <cdr:cxnSp macro="">
      <cdr:nvCxnSpPr>
        <cdr:cNvPr id="5417" name="NDMPlot_AnnotationLine227">
          <a:extLst xmlns:a="http://schemas.openxmlformats.org/drawingml/2006/main">
            <a:ext uri="{FF2B5EF4-FFF2-40B4-BE49-F238E27FC236}">
              <a16:creationId xmlns:a16="http://schemas.microsoft.com/office/drawing/2014/main" id="{2EE0A039-3A12-4AF2-8F19-D7809A365DA8}"/>
            </a:ext>
          </a:extLst>
        </cdr:cNvPr>
        <cdr:cNvCxnSpPr/>
      </cdr:nvCxnSpPr>
      <cdr:spPr>
        <a:xfrm xmlns:a="http://schemas.openxmlformats.org/drawingml/2006/main" flipV="1">
          <a:off x="7255187" y="2883060"/>
          <a:ext cx="0" cy="1193480"/>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0.69457</cdr:x>
      <cdr:y>0.36852</cdr:y>
    </cdr:from>
    <cdr:to>
      <cdr:x>0.72073</cdr:x>
      <cdr:y>0.6463</cdr:y>
    </cdr:to>
    <cdr:sp macro="" textlink="">
      <cdr:nvSpPr>
        <cdr:cNvPr id="5418" name="NDMPlot_Text228">
          <a:extLst xmlns:a="http://schemas.openxmlformats.org/drawingml/2006/main">
            <a:ext uri="{FF2B5EF4-FFF2-40B4-BE49-F238E27FC236}">
              <a16:creationId xmlns:a16="http://schemas.microsoft.com/office/drawing/2014/main" id="{2AB7EE00-1E07-4C67-AE20-68554C33E58D}"/>
            </a:ext>
          </a:extLst>
        </cdr:cNvPr>
        <cdr:cNvSpPr txBox="1"/>
      </cdr:nvSpPr>
      <cdr:spPr>
        <a:xfrm xmlns:a="http://schemas.openxmlformats.org/drawingml/2006/main">
          <a:off x="7233280" y="2527300"/>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H_o=0.15 m</a:t>
          </a:r>
          <a:endParaRPr lang="ru-RU" sz="1300" b="1" i="0">
            <a:solidFill>
              <a:srgbClr val="141E5A"/>
            </a:solidFill>
          </a:endParaRPr>
        </a:p>
      </cdr:txBody>
    </cdr:sp>
  </cdr:relSizeAnchor>
  <cdr:relSizeAnchor xmlns:cdr="http://schemas.openxmlformats.org/drawingml/2006/chartDrawing">
    <cdr:from>
      <cdr:x>0.82439</cdr:x>
      <cdr:y>0.11852</cdr:y>
    </cdr:from>
    <cdr:to>
      <cdr:x>0.98537</cdr:x>
      <cdr:y>0.15926</cdr:y>
    </cdr:to>
    <cdr:sp macro="" textlink="">
      <cdr:nvSpPr>
        <cdr:cNvPr id="5419" name="NDMPlot_Text229">
          <a:extLst xmlns:a="http://schemas.openxmlformats.org/drawingml/2006/main">
            <a:ext uri="{FF2B5EF4-FFF2-40B4-BE49-F238E27FC236}">
              <a16:creationId xmlns:a16="http://schemas.microsoft.com/office/drawing/2014/main" id="{B4406C2E-ACB7-40AA-9CB5-871EA879304A}"/>
            </a:ext>
          </a:extLst>
        </cdr:cNvPr>
        <cdr:cNvSpPr txBox="1"/>
      </cdr:nvSpPr>
      <cdr:spPr>
        <a:xfrm xmlns:a="http://schemas.openxmlformats.org/drawingml/2006/main">
          <a:off x="8585200" y="812800"/>
          <a:ext cx="1676400" cy="2794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en-US" sz="800" b="1" i="0">
              <a:solidFill>
                <a:srgbClr val="1E1E1E"/>
              </a:solidFill>
            </a:rPr>
            <a:t>Stress, MPa</a:t>
          </a:r>
          <a:endParaRPr lang="ru-RU" sz="800" b="1" i="0">
            <a:solidFill>
              <a:srgbClr val="1E1E1E"/>
            </a:solidFill>
          </a:endParaRPr>
        </a:p>
      </cdr:txBody>
    </cdr:sp>
  </cdr:relSizeAnchor>
  <cdr:relSizeAnchor xmlns:cdr="http://schemas.openxmlformats.org/drawingml/2006/chartDrawing">
    <cdr:from>
      <cdr:x>0.83171</cdr:x>
      <cdr:y>0.17037</cdr:y>
    </cdr:from>
    <cdr:to>
      <cdr:x>0.85366</cdr:x>
      <cdr:y>0.18704</cdr:y>
    </cdr:to>
    <cdr:sp macro="" textlink="">
      <cdr:nvSpPr>
        <cdr:cNvPr id="5420" name="NDMPlot_LegendGradient230">
          <a:extLst xmlns:a="http://schemas.openxmlformats.org/drawingml/2006/main">
            <a:ext uri="{FF2B5EF4-FFF2-40B4-BE49-F238E27FC236}">
              <a16:creationId xmlns:a16="http://schemas.microsoft.com/office/drawing/2014/main" id="{F9E28426-05C4-46F8-8C3E-5CCCD31FE70E}"/>
            </a:ext>
          </a:extLst>
        </cdr:cNvPr>
        <cdr:cNvSpPr/>
      </cdr:nvSpPr>
      <cdr:spPr>
        <a:xfrm xmlns:a="http://schemas.openxmlformats.org/drawingml/2006/main">
          <a:off x="8661400" y="1168400"/>
          <a:ext cx="228600" cy="114300"/>
        </a:xfrm>
        <a:prstGeom xmlns:a="http://schemas.openxmlformats.org/drawingml/2006/main" prst="rect">
          <a:avLst/>
        </a:prstGeom>
        <a:solidFill xmlns:a="http://schemas.openxmlformats.org/drawingml/2006/main">
          <a:srgbClr val="1E50DC"/>
        </a:solidFill>
        <a:ln xmlns:a="http://schemas.openxmlformats.org/drawingml/2006/main">
          <a:solidFill>
            <a:srgbClr val="1E50DC"/>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0.18519</cdr:y>
    </cdr:from>
    <cdr:to>
      <cdr:x>0.85366</cdr:x>
      <cdr:y>0.20185</cdr:y>
    </cdr:to>
    <cdr:sp macro="" textlink="">
      <cdr:nvSpPr>
        <cdr:cNvPr id="5421" name="NDMPlot_LegendGradient231">
          <a:extLst xmlns:a="http://schemas.openxmlformats.org/drawingml/2006/main">
            <a:ext uri="{FF2B5EF4-FFF2-40B4-BE49-F238E27FC236}">
              <a16:creationId xmlns:a16="http://schemas.microsoft.com/office/drawing/2014/main" id="{5271219B-E68F-4598-AD10-0941BFF5AB7D}"/>
            </a:ext>
          </a:extLst>
        </cdr:cNvPr>
        <cdr:cNvSpPr/>
      </cdr:nvSpPr>
      <cdr:spPr>
        <a:xfrm xmlns:a="http://schemas.openxmlformats.org/drawingml/2006/main">
          <a:off x="8661400" y="1270000"/>
          <a:ext cx="228600" cy="114300"/>
        </a:xfrm>
        <a:prstGeom xmlns:a="http://schemas.openxmlformats.org/drawingml/2006/main" prst="rect">
          <a:avLst/>
        </a:prstGeom>
        <a:solidFill xmlns:a="http://schemas.openxmlformats.org/drawingml/2006/main">
          <a:srgbClr val="4069DC"/>
        </a:solidFill>
        <a:ln xmlns:a="http://schemas.openxmlformats.org/drawingml/2006/main">
          <a:solidFill>
            <a:srgbClr val="4069DC"/>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cdr:y>
    </cdr:from>
    <cdr:to>
      <cdr:x>0.85366</cdr:x>
      <cdr:y>0.21667</cdr:y>
    </cdr:to>
    <cdr:sp macro="" textlink="">
      <cdr:nvSpPr>
        <cdr:cNvPr id="5422" name="NDMPlot_LegendGradient232">
          <a:extLst xmlns:a="http://schemas.openxmlformats.org/drawingml/2006/main">
            <a:ext uri="{FF2B5EF4-FFF2-40B4-BE49-F238E27FC236}">
              <a16:creationId xmlns:a16="http://schemas.microsoft.com/office/drawing/2014/main" id="{58CBF4B9-A834-44B8-8890-731F63ACBDF5}"/>
            </a:ext>
          </a:extLst>
        </cdr:cNvPr>
        <cdr:cNvSpPr/>
      </cdr:nvSpPr>
      <cdr:spPr>
        <a:xfrm xmlns:a="http://schemas.openxmlformats.org/drawingml/2006/main">
          <a:off x="8661400" y="1371600"/>
          <a:ext cx="228600" cy="114300"/>
        </a:xfrm>
        <a:prstGeom xmlns:a="http://schemas.openxmlformats.org/drawingml/2006/main" prst="rect">
          <a:avLst/>
        </a:prstGeom>
        <a:solidFill xmlns:a="http://schemas.openxmlformats.org/drawingml/2006/main">
          <a:srgbClr val="6282DB"/>
        </a:solidFill>
        <a:ln xmlns:a="http://schemas.openxmlformats.org/drawingml/2006/main">
          <a:solidFill>
            <a:srgbClr val="6282DB"/>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0.21481</cdr:y>
    </cdr:from>
    <cdr:to>
      <cdr:x>0.85366</cdr:x>
      <cdr:y>0.23148</cdr:y>
    </cdr:to>
    <cdr:sp macro="" textlink="">
      <cdr:nvSpPr>
        <cdr:cNvPr id="5423" name="NDMPlot_LegendGradient233">
          <a:extLst xmlns:a="http://schemas.openxmlformats.org/drawingml/2006/main">
            <a:ext uri="{FF2B5EF4-FFF2-40B4-BE49-F238E27FC236}">
              <a16:creationId xmlns:a16="http://schemas.microsoft.com/office/drawing/2014/main" id="{EEDD7452-9E98-4F95-A060-E6D737647CD2}"/>
            </a:ext>
          </a:extLst>
        </cdr:cNvPr>
        <cdr:cNvSpPr/>
      </cdr:nvSpPr>
      <cdr:spPr>
        <a:xfrm xmlns:a="http://schemas.openxmlformats.org/drawingml/2006/main">
          <a:off x="8661400" y="1473200"/>
          <a:ext cx="228600" cy="114300"/>
        </a:xfrm>
        <a:prstGeom xmlns:a="http://schemas.openxmlformats.org/drawingml/2006/main" prst="rect">
          <a:avLst/>
        </a:prstGeom>
        <a:solidFill xmlns:a="http://schemas.openxmlformats.org/drawingml/2006/main">
          <a:srgbClr val="859BDB"/>
        </a:solidFill>
        <a:ln xmlns:a="http://schemas.openxmlformats.org/drawingml/2006/main">
          <a:solidFill>
            <a:srgbClr val="859BDB"/>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0.22963</cdr:y>
    </cdr:from>
    <cdr:to>
      <cdr:x>0.85366</cdr:x>
      <cdr:y>0.2463</cdr:y>
    </cdr:to>
    <cdr:sp macro="" textlink="">
      <cdr:nvSpPr>
        <cdr:cNvPr id="5424" name="NDMPlot_LegendGradient234">
          <a:extLst xmlns:a="http://schemas.openxmlformats.org/drawingml/2006/main">
            <a:ext uri="{FF2B5EF4-FFF2-40B4-BE49-F238E27FC236}">
              <a16:creationId xmlns:a16="http://schemas.microsoft.com/office/drawing/2014/main" id="{831804D7-FB79-48E7-9488-1B791958D05B}"/>
            </a:ext>
          </a:extLst>
        </cdr:cNvPr>
        <cdr:cNvSpPr/>
      </cdr:nvSpPr>
      <cdr:spPr>
        <a:xfrm xmlns:a="http://schemas.openxmlformats.org/drawingml/2006/main">
          <a:off x="8661400" y="1574800"/>
          <a:ext cx="228600" cy="114300"/>
        </a:xfrm>
        <a:prstGeom xmlns:a="http://schemas.openxmlformats.org/drawingml/2006/main" prst="rect">
          <a:avLst/>
        </a:prstGeom>
        <a:solidFill xmlns:a="http://schemas.openxmlformats.org/drawingml/2006/main">
          <a:srgbClr val="A7B4DB"/>
        </a:solidFill>
        <a:ln xmlns:a="http://schemas.openxmlformats.org/drawingml/2006/main">
          <a:solidFill>
            <a:srgbClr val="A7B4DB"/>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0.24444</cdr:y>
    </cdr:from>
    <cdr:to>
      <cdr:x>0.85366</cdr:x>
      <cdr:y>0.26111</cdr:y>
    </cdr:to>
    <cdr:sp macro="" textlink="">
      <cdr:nvSpPr>
        <cdr:cNvPr id="5425" name="NDMPlot_LegendGradient235">
          <a:extLst xmlns:a="http://schemas.openxmlformats.org/drawingml/2006/main">
            <a:ext uri="{FF2B5EF4-FFF2-40B4-BE49-F238E27FC236}">
              <a16:creationId xmlns:a16="http://schemas.microsoft.com/office/drawing/2014/main" id="{61B23ABC-CD4B-4974-BE9E-C2BA0B4DF2A4}"/>
            </a:ext>
          </a:extLst>
        </cdr:cNvPr>
        <cdr:cNvSpPr/>
      </cdr:nvSpPr>
      <cdr:spPr>
        <a:xfrm xmlns:a="http://schemas.openxmlformats.org/drawingml/2006/main">
          <a:off x="8661400" y="1676400"/>
          <a:ext cx="228600" cy="114300"/>
        </a:xfrm>
        <a:prstGeom xmlns:a="http://schemas.openxmlformats.org/drawingml/2006/main" prst="rect">
          <a:avLst/>
        </a:prstGeom>
        <a:solidFill xmlns:a="http://schemas.openxmlformats.org/drawingml/2006/main">
          <a:srgbClr val="C9CDDA"/>
        </a:solidFill>
        <a:ln xmlns:a="http://schemas.openxmlformats.org/drawingml/2006/main">
          <a:solidFill>
            <a:srgbClr val="C9CD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0.25926</cdr:y>
    </cdr:from>
    <cdr:to>
      <cdr:x>0.85366</cdr:x>
      <cdr:y>0.27593</cdr:y>
    </cdr:to>
    <cdr:sp macro="" textlink="">
      <cdr:nvSpPr>
        <cdr:cNvPr id="5426" name="NDMPlot_LegendGradient236">
          <a:extLst xmlns:a="http://schemas.openxmlformats.org/drawingml/2006/main">
            <a:ext uri="{FF2B5EF4-FFF2-40B4-BE49-F238E27FC236}">
              <a16:creationId xmlns:a16="http://schemas.microsoft.com/office/drawing/2014/main" id="{10C6BE04-0BE2-4A61-9D17-717BDF54A705}"/>
            </a:ext>
          </a:extLst>
        </cdr:cNvPr>
        <cdr:cNvSpPr/>
      </cdr:nvSpPr>
      <cdr:spPr>
        <a:xfrm xmlns:a="http://schemas.openxmlformats.org/drawingml/2006/main">
          <a:off x="8661400" y="1778000"/>
          <a:ext cx="228600" cy="114300"/>
        </a:xfrm>
        <a:prstGeom xmlns:a="http://schemas.openxmlformats.org/drawingml/2006/main" prst="rect">
          <a:avLst/>
        </a:prstGeom>
        <a:solidFill xmlns:a="http://schemas.openxmlformats.org/drawingml/2006/main">
          <a:srgbClr val="D9C9C8"/>
        </a:solidFill>
        <a:ln xmlns:a="http://schemas.openxmlformats.org/drawingml/2006/main">
          <a:solidFill>
            <a:srgbClr val="D9C9C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0.27407</cdr:y>
    </cdr:from>
    <cdr:to>
      <cdr:x>0.85366</cdr:x>
      <cdr:y>0.29074</cdr:y>
    </cdr:to>
    <cdr:sp macro="" textlink="">
      <cdr:nvSpPr>
        <cdr:cNvPr id="5427" name="NDMPlot_LegendGradient237">
          <a:extLst xmlns:a="http://schemas.openxmlformats.org/drawingml/2006/main">
            <a:ext uri="{FF2B5EF4-FFF2-40B4-BE49-F238E27FC236}">
              <a16:creationId xmlns:a16="http://schemas.microsoft.com/office/drawing/2014/main" id="{18CD3C92-1DFA-4960-932B-033400BCE618}"/>
            </a:ext>
          </a:extLst>
        </cdr:cNvPr>
        <cdr:cNvSpPr/>
      </cdr:nvSpPr>
      <cdr:spPr>
        <a:xfrm xmlns:a="http://schemas.openxmlformats.org/drawingml/2006/main">
          <a:off x="8661400" y="1879600"/>
          <a:ext cx="228600" cy="114300"/>
        </a:xfrm>
        <a:prstGeom xmlns:a="http://schemas.openxmlformats.org/drawingml/2006/main" prst="rect">
          <a:avLst/>
        </a:prstGeom>
        <a:solidFill xmlns:a="http://schemas.openxmlformats.org/drawingml/2006/main">
          <a:srgbClr val="D8A7A4"/>
        </a:solidFill>
        <a:ln xmlns:a="http://schemas.openxmlformats.org/drawingml/2006/main">
          <a:solidFill>
            <a:srgbClr val="D8A7A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0.28889</cdr:y>
    </cdr:from>
    <cdr:to>
      <cdr:x>0.85366</cdr:x>
      <cdr:y>0.30556</cdr:y>
    </cdr:to>
    <cdr:sp macro="" textlink="">
      <cdr:nvSpPr>
        <cdr:cNvPr id="5428" name="NDMPlot_LegendGradient238">
          <a:extLst xmlns:a="http://schemas.openxmlformats.org/drawingml/2006/main">
            <a:ext uri="{FF2B5EF4-FFF2-40B4-BE49-F238E27FC236}">
              <a16:creationId xmlns:a16="http://schemas.microsoft.com/office/drawing/2014/main" id="{A20117CC-269E-4A9C-A0BE-65B87DBA7C5B}"/>
            </a:ext>
          </a:extLst>
        </cdr:cNvPr>
        <cdr:cNvSpPr/>
      </cdr:nvSpPr>
      <cdr:spPr>
        <a:xfrm xmlns:a="http://schemas.openxmlformats.org/drawingml/2006/main">
          <a:off x="8661400" y="1981200"/>
          <a:ext cx="228600" cy="114300"/>
        </a:xfrm>
        <a:prstGeom xmlns:a="http://schemas.openxmlformats.org/drawingml/2006/main" prst="rect">
          <a:avLst/>
        </a:prstGeom>
        <a:solidFill xmlns:a="http://schemas.openxmlformats.org/drawingml/2006/main">
          <a:srgbClr val="D68580"/>
        </a:solidFill>
        <a:ln xmlns:a="http://schemas.openxmlformats.org/drawingml/2006/main">
          <a:solidFill>
            <a:srgbClr val="D6858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0.3037</cdr:y>
    </cdr:from>
    <cdr:to>
      <cdr:x>0.85366</cdr:x>
      <cdr:y>0.32037</cdr:y>
    </cdr:to>
    <cdr:sp macro="" textlink="">
      <cdr:nvSpPr>
        <cdr:cNvPr id="5429" name="NDMPlot_LegendGradient239">
          <a:extLst xmlns:a="http://schemas.openxmlformats.org/drawingml/2006/main">
            <a:ext uri="{FF2B5EF4-FFF2-40B4-BE49-F238E27FC236}">
              <a16:creationId xmlns:a16="http://schemas.microsoft.com/office/drawing/2014/main" id="{EBD6CD7C-29EE-4A96-8142-E7542395FB57}"/>
            </a:ext>
          </a:extLst>
        </cdr:cNvPr>
        <cdr:cNvSpPr/>
      </cdr:nvSpPr>
      <cdr:spPr>
        <a:xfrm xmlns:a="http://schemas.openxmlformats.org/drawingml/2006/main">
          <a:off x="8661400" y="2082800"/>
          <a:ext cx="228600" cy="114300"/>
        </a:xfrm>
        <a:prstGeom xmlns:a="http://schemas.openxmlformats.org/drawingml/2006/main" prst="rect">
          <a:avLst/>
        </a:prstGeom>
        <a:solidFill xmlns:a="http://schemas.openxmlformats.org/drawingml/2006/main">
          <a:srgbClr val="D5625C"/>
        </a:solidFill>
        <a:ln xmlns:a="http://schemas.openxmlformats.org/drawingml/2006/main">
          <a:solidFill>
            <a:srgbClr val="D5625C"/>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0.31852</cdr:y>
    </cdr:from>
    <cdr:to>
      <cdr:x>0.85366</cdr:x>
      <cdr:y>0.33519</cdr:y>
    </cdr:to>
    <cdr:sp macro="" textlink="">
      <cdr:nvSpPr>
        <cdr:cNvPr id="5430" name="NDMPlot_LegendGradient240">
          <a:extLst xmlns:a="http://schemas.openxmlformats.org/drawingml/2006/main">
            <a:ext uri="{FF2B5EF4-FFF2-40B4-BE49-F238E27FC236}">
              <a16:creationId xmlns:a16="http://schemas.microsoft.com/office/drawing/2014/main" id="{5971BAC5-C652-4F09-9905-4F81A08A21BA}"/>
            </a:ext>
          </a:extLst>
        </cdr:cNvPr>
        <cdr:cNvSpPr/>
      </cdr:nvSpPr>
      <cdr:spPr>
        <a:xfrm xmlns:a="http://schemas.openxmlformats.org/drawingml/2006/main">
          <a:off x="8661400" y="2184400"/>
          <a:ext cx="228600" cy="114300"/>
        </a:xfrm>
        <a:prstGeom xmlns:a="http://schemas.openxmlformats.org/drawingml/2006/main" prst="rect">
          <a:avLst/>
        </a:prstGeom>
        <a:solidFill xmlns:a="http://schemas.openxmlformats.org/drawingml/2006/main">
          <a:srgbClr val="D34038"/>
        </a:solidFill>
        <a:ln xmlns:a="http://schemas.openxmlformats.org/drawingml/2006/main">
          <a:solidFill>
            <a:srgbClr val="D3403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0.33333</cdr:y>
    </cdr:from>
    <cdr:to>
      <cdr:x>0.85366</cdr:x>
      <cdr:y>0.35</cdr:y>
    </cdr:to>
    <cdr:sp macro="" textlink="">
      <cdr:nvSpPr>
        <cdr:cNvPr id="5431" name="NDMPlot_LegendGradient241">
          <a:extLst xmlns:a="http://schemas.openxmlformats.org/drawingml/2006/main">
            <a:ext uri="{FF2B5EF4-FFF2-40B4-BE49-F238E27FC236}">
              <a16:creationId xmlns:a16="http://schemas.microsoft.com/office/drawing/2014/main" id="{ACF2B922-DB22-4F92-9E35-38DAC0454A37}"/>
            </a:ext>
          </a:extLst>
        </cdr:cNvPr>
        <cdr:cNvSpPr/>
      </cdr:nvSpPr>
      <cdr:spPr>
        <a:xfrm xmlns:a="http://schemas.openxmlformats.org/drawingml/2006/main">
          <a:off x="8661400" y="2286000"/>
          <a:ext cx="228600" cy="114300"/>
        </a:xfrm>
        <a:prstGeom xmlns:a="http://schemas.openxmlformats.org/drawingml/2006/main" prst="rect">
          <a:avLst/>
        </a:prstGeom>
        <a:solidFill xmlns:a="http://schemas.openxmlformats.org/drawingml/2006/main">
          <a:srgbClr val="D21E14"/>
        </a:solidFill>
        <a:ln xmlns:a="http://schemas.openxmlformats.org/drawingml/2006/main">
          <a:solidFill>
            <a:srgbClr val="D21E1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0.86098</cdr:x>
      <cdr:y>0.14815</cdr:y>
    </cdr:from>
    <cdr:to>
      <cdr:x>0.96829</cdr:x>
      <cdr:y>0.17407</cdr:y>
    </cdr:to>
    <cdr:sp macro="" textlink="">
      <cdr:nvSpPr>
        <cdr:cNvPr id="5432" name="NDMPlot_Text242">
          <a:extLst xmlns:a="http://schemas.openxmlformats.org/drawingml/2006/main">
            <a:ext uri="{FF2B5EF4-FFF2-40B4-BE49-F238E27FC236}">
              <a16:creationId xmlns:a16="http://schemas.microsoft.com/office/drawing/2014/main" id="{3A536DAD-40B7-4DC7-A299-F605F83A0C1D}"/>
            </a:ext>
          </a:extLst>
        </cdr:cNvPr>
        <cdr:cNvSpPr txBox="1"/>
      </cdr:nvSpPr>
      <cdr:spPr>
        <a:xfrm xmlns:a="http://schemas.openxmlformats.org/drawingml/2006/main">
          <a:off x="8966200" y="10160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Сжатие</a:t>
          </a:r>
        </a:p>
      </cdr:txBody>
    </cdr:sp>
  </cdr:relSizeAnchor>
  <cdr:relSizeAnchor xmlns:cdr="http://schemas.openxmlformats.org/drawingml/2006/chartDrawing">
    <cdr:from>
      <cdr:x>0.86098</cdr:x>
      <cdr:y>0.17778</cdr:y>
    </cdr:from>
    <cdr:to>
      <cdr:x>0.96341</cdr:x>
      <cdr:y>0.20741</cdr:y>
    </cdr:to>
    <cdr:sp macro="" textlink="">
      <cdr:nvSpPr>
        <cdr:cNvPr id="5433" name="NDMPlot_Text243">
          <a:extLst xmlns:a="http://schemas.openxmlformats.org/drawingml/2006/main">
            <a:ext uri="{FF2B5EF4-FFF2-40B4-BE49-F238E27FC236}">
              <a16:creationId xmlns:a16="http://schemas.microsoft.com/office/drawing/2014/main" id="{386123F1-ED58-4400-899D-1D0D324256F5}"/>
            </a:ext>
          </a:extLst>
        </cdr:cNvPr>
        <cdr:cNvSpPr txBox="1"/>
      </cdr:nvSpPr>
      <cdr:spPr>
        <a:xfrm xmlns:a="http://schemas.openxmlformats.org/drawingml/2006/main">
          <a:off x="8966200" y="12192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-30.7</a:t>
          </a:r>
        </a:p>
      </cdr:txBody>
    </cdr:sp>
  </cdr:relSizeAnchor>
  <cdr:relSizeAnchor xmlns:cdr="http://schemas.openxmlformats.org/drawingml/2006/chartDrawing">
    <cdr:from>
      <cdr:x>0.86098</cdr:x>
      <cdr:y>0.24444</cdr:y>
    </cdr:from>
    <cdr:to>
      <cdr:x>0.96341</cdr:x>
      <cdr:y>0.27407</cdr:y>
    </cdr:to>
    <cdr:sp macro="" textlink="">
      <cdr:nvSpPr>
        <cdr:cNvPr id="5434" name="NDMPlot_Text244">
          <a:extLst xmlns:a="http://schemas.openxmlformats.org/drawingml/2006/main">
            <a:ext uri="{FF2B5EF4-FFF2-40B4-BE49-F238E27FC236}">
              <a16:creationId xmlns:a16="http://schemas.microsoft.com/office/drawing/2014/main" id="{FB270123-6BC1-4787-B259-8C7D125D5BB7}"/>
            </a:ext>
          </a:extLst>
        </cdr:cNvPr>
        <cdr:cNvSpPr txBox="1"/>
      </cdr:nvSpPr>
      <cdr:spPr>
        <a:xfrm xmlns:a="http://schemas.openxmlformats.org/drawingml/2006/main">
          <a:off x="8966200" y="16764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0</a:t>
          </a:r>
        </a:p>
      </cdr:txBody>
    </cdr:sp>
  </cdr:relSizeAnchor>
  <cdr:relSizeAnchor xmlns:cdr="http://schemas.openxmlformats.org/drawingml/2006/chartDrawing">
    <cdr:from>
      <cdr:x>0.86098</cdr:x>
      <cdr:y>0.32963</cdr:y>
    </cdr:from>
    <cdr:to>
      <cdr:x>0.96341</cdr:x>
      <cdr:y>0.35926</cdr:y>
    </cdr:to>
    <cdr:sp macro="" textlink="">
      <cdr:nvSpPr>
        <cdr:cNvPr id="5435" name="NDMPlot_Text245">
          <a:extLst xmlns:a="http://schemas.openxmlformats.org/drawingml/2006/main">
            <a:ext uri="{FF2B5EF4-FFF2-40B4-BE49-F238E27FC236}">
              <a16:creationId xmlns:a16="http://schemas.microsoft.com/office/drawing/2014/main" id="{605401B2-22E2-4F63-94EC-88D07A51D57B}"/>
            </a:ext>
          </a:extLst>
        </cdr:cNvPr>
        <cdr:cNvSpPr txBox="1"/>
      </cdr:nvSpPr>
      <cdr:spPr>
        <a:xfrm xmlns:a="http://schemas.openxmlformats.org/drawingml/2006/main">
          <a:off x="8966200" y="22606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54.4</a:t>
          </a:r>
        </a:p>
      </cdr:txBody>
    </cdr:sp>
  </cdr:relSizeAnchor>
  <cdr:relSizeAnchor xmlns:cdr="http://schemas.openxmlformats.org/drawingml/2006/chartDrawing">
    <cdr:from>
      <cdr:x>0.86098</cdr:x>
      <cdr:y>0.35556</cdr:y>
    </cdr:from>
    <cdr:to>
      <cdr:x>0.96829</cdr:x>
      <cdr:y>0.38148</cdr:y>
    </cdr:to>
    <cdr:sp macro="" textlink="">
      <cdr:nvSpPr>
        <cdr:cNvPr id="5436" name="NDMPlot_Text246">
          <a:extLst xmlns:a="http://schemas.openxmlformats.org/drawingml/2006/main">
            <a:ext uri="{FF2B5EF4-FFF2-40B4-BE49-F238E27FC236}">
              <a16:creationId xmlns:a16="http://schemas.microsoft.com/office/drawing/2014/main" id="{74E4AADE-EF25-4574-AA28-E62051CCA228}"/>
            </a:ext>
          </a:extLst>
        </cdr:cNvPr>
        <cdr:cNvSpPr txBox="1"/>
      </cdr:nvSpPr>
      <cdr:spPr>
        <a:xfrm xmlns:a="http://schemas.openxmlformats.org/drawingml/2006/main">
          <a:off x="8966200" y="24384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Растяжение</a:t>
          </a:r>
        </a:p>
      </cdr:txBody>
    </cdr:sp>
  </cdr:relSizeAnchor>
  <cdr:relSizeAnchor xmlns:cdr="http://schemas.openxmlformats.org/drawingml/2006/chartDrawing">
    <cdr:from>
      <cdr:x>0.82439</cdr:x>
      <cdr:y>0.41111</cdr:y>
    </cdr:from>
    <cdr:to>
      <cdr:x>0.98537</cdr:x>
      <cdr:y>0.45185</cdr:y>
    </cdr:to>
    <cdr:sp macro="" textlink="">
      <cdr:nvSpPr>
        <cdr:cNvPr id="5437" name="NDMPlot_Text247">
          <a:extLst xmlns:a="http://schemas.openxmlformats.org/drawingml/2006/main">
            <a:ext uri="{FF2B5EF4-FFF2-40B4-BE49-F238E27FC236}">
              <a16:creationId xmlns:a16="http://schemas.microsoft.com/office/drawing/2014/main" id="{00280E72-C92D-4D0C-918E-37DF7793A94A}"/>
            </a:ext>
          </a:extLst>
        </cdr:cNvPr>
        <cdr:cNvSpPr txBox="1"/>
      </cdr:nvSpPr>
      <cdr:spPr>
        <a:xfrm xmlns:a="http://schemas.openxmlformats.org/drawingml/2006/main">
          <a:off x="8585200" y="2819400"/>
          <a:ext cx="1676400" cy="2794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en-US" sz="800" b="1" i="0">
              <a:solidFill>
                <a:srgbClr val="1E1E1E"/>
              </a:solidFill>
            </a:rPr>
            <a:t>Stress, MPa</a:t>
          </a:r>
          <a:endParaRPr lang="ru-RU" sz="800" b="1" i="0">
            <a:solidFill>
              <a:srgbClr val="1E1E1E"/>
            </a:solidFill>
          </a:endParaRPr>
        </a:p>
      </cdr:txBody>
    </cdr:sp>
  </cdr:relSizeAnchor>
  <cdr:relSizeAnchor xmlns:cdr="http://schemas.openxmlformats.org/drawingml/2006/chartDrawing">
    <cdr:from>
      <cdr:x>0.83171</cdr:x>
      <cdr:y>0.46296</cdr:y>
    </cdr:from>
    <cdr:to>
      <cdr:x>0.85366</cdr:x>
      <cdr:y>0.47963</cdr:y>
    </cdr:to>
    <cdr:sp macro="" textlink="">
      <cdr:nvSpPr>
        <cdr:cNvPr id="5438" name="NDMPlot_LegendGradient248">
          <a:extLst xmlns:a="http://schemas.openxmlformats.org/drawingml/2006/main">
            <a:ext uri="{FF2B5EF4-FFF2-40B4-BE49-F238E27FC236}">
              <a16:creationId xmlns:a16="http://schemas.microsoft.com/office/drawing/2014/main" id="{AA174B4C-5A31-4DCB-92F9-3EFDE615D66C}"/>
            </a:ext>
          </a:extLst>
        </cdr:cNvPr>
        <cdr:cNvSpPr/>
      </cdr:nvSpPr>
      <cdr:spPr>
        <a:xfrm xmlns:a="http://schemas.openxmlformats.org/drawingml/2006/main">
          <a:off x="8661400" y="3175000"/>
          <a:ext cx="228600" cy="114300"/>
        </a:xfrm>
        <a:prstGeom xmlns:a="http://schemas.openxmlformats.org/drawingml/2006/main" prst="rect">
          <a:avLst/>
        </a:prstGeom>
        <a:solidFill xmlns:a="http://schemas.openxmlformats.org/drawingml/2006/main">
          <a:srgbClr val="7D23D2"/>
        </a:solidFill>
        <a:ln xmlns:a="http://schemas.openxmlformats.org/drawingml/2006/main">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0.47778</cdr:y>
    </cdr:from>
    <cdr:to>
      <cdr:x>0.85366</cdr:x>
      <cdr:y>0.49444</cdr:y>
    </cdr:to>
    <cdr:sp macro="" textlink="">
      <cdr:nvSpPr>
        <cdr:cNvPr id="5439" name="NDMPlot_LegendGradient249">
          <a:extLst xmlns:a="http://schemas.openxmlformats.org/drawingml/2006/main">
            <a:ext uri="{FF2B5EF4-FFF2-40B4-BE49-F238E27FC236}">
              <a16:creationId xmlns:a16="http://schemas.microsoft.com/office/drawing/2014/main" id="{5263CBA9-F99E-435E-A2D9-14B64371A512}"/>
            </a:ext>
          </a:extLst>
        </cdr:cNvPr>
        <cdr:cNvSpPr/>
      </cdr:nvSpPr>
      <cdr:spPr>
        <a:xfrm xmlns:a="http://schemas.openxmlformats.org/drawingml/2006/main">
          <a:off x="8661400" y="3276600"/>
          <a:ext cx="228600" cy="114300"/>
        </a:xfrm>
        <a:prstGeom xmlns:a="http://schemas.openxmlformats.org/drawingml/2006/main" prst="rect">
          <a:avLst/>
        </a:prstGeom>
        <a:solidFill xmlns:a="http://schemas.openxmlformats.org/drawingml/2006/main">
          <a:srgbClr val="8E44D3"/>
        </a:solidFill>
        <a:ln xmlns:a="http://schemas.openxmlformats.org/drawingml/2006/main">
          <a:solidFill>
            <a:srgbClr val="8E44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0.49259</cdr:y>
    </cdr:from>
    <cdr:to>
      <cdr:x>0.85366</cdr:x>
      <cdr:y>0.50926</cdr:y>
    </cdr:to>
    <cdr:sp macro="" textlink="">
      <cdr:nvSpPr>
        <cdr:cNvPr id="5440" name="NDMPlot_LegendGradient250">
          <a:extLst xmlns:a="http://schemas.openxmlformats.org/drawingml/2006/main">
            <a:ext uri="{FF2B5EF4-FFF2-40B4-BE49-F238E27FC236}">
              <a16:creationId xmlns:a16="http://schemas.microsoft.com/office/drawing/2014/main" id="{7E95B8E3-2122-4ECA-AAB9-D3DEEAE03793}"/>
            </a:ext>
          </a:extLst>
        </cdr:cNvPr>
        <cdr:cNvSpPr/>
      </cdr:nvSpPr>
      <cdr:spPr>
        <a:xfrm xmlns:a="http://schemas.openxmlformats.org/drawingml/2006/main">
          <a:off x="8661400" y="3378200"/>
          <a:ext cx="228600" cy="114300"/>
        </a:xfrm>
        <a:prstGeom xmlns:a="http://schemas.openxmlformats.org/drawingml/2006/main" prst="rect">
          <a:avLst/>
        </a:prstGeom>
        <a:solidFill xmlns:a="http://schemas.openxmlformats.org/drawingml/2006/main">
          <a:srgbClr val="9F66D5"/>
        </a:solidFill>
        <a:ln xmlns:a="http://schemas.openxmlformats.org/drawingml/2006/main">
          <a:solidFill>
            <a:srgbClr val="9F66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0.50741</cdr:y>
    </cdr:from>
    <cdr:to>
      <cdr:x>0.85366</cdr:x>
      <cdr:y>0.52407</cdr:y>
    </cdr:to>
    <cdr:sp macro="" textlink="">
      <cdr:nvSpPr>
        <cdr:cNvPr id="5441" name="NDMPlot_LegendGradient251">
          <a:extLst xmlns:a="http://schemas.openxmlformats.org/drawingml/2006/main">
            <a:ext uri="{FF2B5EF4-FFF2-40B4-BE49-F238E27FC236}">
              <a16:creationId xmlns:a16="http://schemas.microsoft.com/office/drawing/2014/main" id="{648EC1CC-A97A-480E-B71F-04D8D0AE6183}"/>
            </a:ext>
          </a:extLst>
        </cdr:cNvPr>
        <cdr:cNvSpPr/>
      </cdr:nvSpPr>
      <cdr:spPr>
        <a:xfrm xmlns:a="http://schemas.openxmlformats.org/drawingml/2006/main">
          <a:off x="8661400" y="3479800"/>
          <a:ext cx="228600" cy="114300"/>
        </a:xfrm>
        <a:prstGeom xmlns:a="http://schemas.openxmlformats.org/drawingml/2006/main" prst="rect">
          <a:avLst/>
        </a:prstGeom>
        <a:solidFill xmlns:a="http://schemas.openxmlformats.org/drawingml/2006/main">
          <a:srgbClr val="B087D6"/>
        </a:solidFill>
        <a:ln xmlns:a="http://schemas.openxmlformats.org/drawingml/2006/main">
          <a:solidFill>
            <a:srgbClr val="B087D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0.52222</cdr:y>
    </cdr:from>
    <cdr:to>
      <cdr:x>0.85366</cdr:x>
      <cdr:y>0.53889</cdr:y>
    </cdr:to>
    <cdr:sp macro="" textlink="">
      <cdr:nvSpPr>
        <cdr:cNvPr id="5442" name="NDMPlot_LegendGradient252">
          <a:extLst xmlns:a="http://schemas.openxmlformats.org/drawingml/2006/main">
            <a:ext uri="{FF2B5EF4-FFF2-40B4-BE49-F238E27FC236}">
              <a16:creationId xmlns:a16="http://schemas.microsoft.com/office/drawing/2014/main" id="{71DDD05F-B9FA-46FE-A013-F0B7E4CE4F17}"/>
            </a:ext>
          </a:extLst>
        </cdr:cNvPr>
        <cdr:cNvSpPr/>
      </cdr:nvSpPr>
      <cdr:spPr>
        <a:xfrm xmlns:a="http://schemas.openxmlformats.org/drawingml/2006/main">
          <a:off x="8661400" y="3581400"/>
          <a:ext cx="228600" cy="114300"/>
        </a:xfrm>
        <a:prstGeom xmlns:a="http://schemas.openxmlformats.org/drawingml/2006/main" prst="rect">
          <a:avLst/>
        </a:prstGeom>
        <a:solidFill xmlns:a="http://schemas.openxmlformats.org/drawingml/2006/main">
          <a:srgbClr val="C1A8D8"/>
        </a:solidFill>
        <a:ln xmlns:a="http://schemas.openxmlformats.org/drawingml/2006/main">
          <a:solidFill>
            <a:srgbClr val="C1A8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0.53704</cdr:y>
    </cdr:from>
    <cdr:to>
      <cdr:x>0.85366</cdr:x>
      <cdr:y>0.5537</cdr:y>
    </cdr:to>
    <cdr:sp macro="" textlink="">
      <cdr:nvSpPr>
        <cdr:cNvPr id="5443" name="NDMPlot_LegendGradient253">
          <a:extLst xmlns:a="http://schemas.openxmlformats.org/drawingml/2006/main">
            <a:ext uri="{FF2B5EF4-FFF2-40B4-BE49-F238E27FC236}">
              <a16:creationId xmlns:a16="http://schemas.microsoft.com/office/drawing/2014/main" id="{EFF763AD-A241-416A-9CCB-8A3CCD95530F}"/>
            </a:ext>
          </a:extLst>
        </cdr:cNvPr>
        <cdr:cNvSpPr/>
      </cdr:nvSpPr>
      <cdr:spPr>
        <a:xfrm xmlns:a="http://schemas.openxmlformats.org/drawingml/2006/main">
          <a:off x="8661400" y="3683000"/>
          <a:ext cx="228600" cy="114300"/>
        </a:xfrm>
        <a:prstGeom xmlns:a="http://schemas.openxmlformats.org/drawingml/2006/main" prst="rect">
          <a:avLst/>
        </a:prstGeom>
        <a:solidFill xmlns:a="http://schemas.openxmlformats.org/drawingml/2006/main">
          <a:srgbClr val="D2C9D9"/>
        </a:solidFill>
        <a:ln xmlns:a="http://schemas.openxmlformats.org/drawingml/2006/main">
          <a:solidFill>
            <a:srgbClr val="D2C9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0.55185</cdr:y>
    </cdr:from>
    <cdr:to>
      <cdr:x>0.85366</cdr:x>
      <cdr:y>0.56852</cdr:y>
    </cdr:to>
    <cdr:sp macro="" textlink="">
      <cdr:nvSpPr>
        <cdr:cNvPr id="5444" name="NDMPlot_LegendGradient254">
          <a:extLst xmlns:a="http://schemas.openxmlformats.org/drawingml/2006/main">
            <a:ext uri="{FF2B5EF4-FFF2-40B4-BE49-F238E27FC236}">
              <a16:creationId xmlns:a16="http://schemas.microsoft.com/office/drawing/2014/main" id="{3874726F-9BC6-4413-81F2-B45AD755ECBA}"/>
            </a:ext>
          </a:extLst>
        </cdr:cNvPr>
        <cdr:cNvSpPr/>
      </cdr:nvSpPr>
      <cdr:spPr>
        <a:xfrm xmlns:a="http://schemas.openxmlformats.org/drawingml/2006/main">
          <a:off x="8661400" y="3784600"/>
          <a:ext cx="228600" cy="114300"/>
        </a:xfrm>
        <a:prstGeom xmlns:a="http://schemas.openxmlformats.org/drawingml/2006/main" prst="rect">
          <a:avLst/>
        </a:prstGeom>
        <a:solidFill xmlns:a="http://schemas.openxmlformats.org/drawingml/2006/main">
          <a:srgbClr val="C6D4CE"/>
        </a:solidFill>
        <a:ln xmlns:a="http://schemas.openxmlformats.org/drawingml/2006/main">
          <a:solidFill>
            <a:srgbClr val="C6D4CE"/>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0.56667</cdr:y>
    </cdr:from>
    <cdr:to>
      <cdr:x>0.85366</cdr:x>
      <cdr:y>0.58333</cdr:y>
    </cdr:to>
    <cdr:sp macro="" textlink="">
      <cdr:nvSpPr>
        <cdr:cNvPr id="5445" name="NDMPlot_LegendGradient255">
          <a:extLst xmlns:a="http://schemas.openxmlformats.org/drawingml/2006/main">
            <a:ext uri="{FF2B5EF4-FFF2-40B4-BE49-F238E27FC236}">
              <a16:creationId xmlns:a16="http://schemas.microsoft.com/office/drawing/2014/main" id="{86668F7B-9B4F-472B-A1FA-404EEDEAF775}"/>
            </a:ext>
          </a:extLst>
        </cdr:cNvPr>
        <cdr:cNvSpPr/>
      </cdr:nvSpPr>
      <cdr:spPr>
        <a:xfrm xmlns:a="http://schemas.openxmlformats.org/drawingml/2006/main">
          <a:off x="8661400" y="3886200"/>
          <a:ext cx="228600" cy="114300"/>
        </a:xfrm>
        <a:prstGeom xmlns:a="http://schemas.openxmlformats.org/drawingml/2006/main" prst="rect">
          <a:avLst/>
        </a:prstGeom>
        <a:solidFill xmlns:a="http://schemas.openxmlformats.org/drawingml/2006/main">
          <a:srgbClr val="9FC9B6"/>
        </a:solidFill>
        <a:ln xmlns:a="http://schemas.openxmlformats.org/drawingml/2006/main">
          <a:solidFill>
            <a:srgbClr val="9FC9B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0.58148</cdr:y>
    </cdr:from>
    <cdr:to>
      <cdr:x>0.85366</cdr:x>
      <cdr:y>0.59815</cdr:y>
    </cdr:to>
    <cdr:sp macro="" textlink="">
      <cdr:nvSpPr>
        <cdr:cNvPr id="5446" name="NDMPlot_LegendGradient256">
          <a:extLst xmlns:a="http://schemas.openxmlformats.org/drawingml/2006/main">
            <a:ext uri="{FF2B5EF4-FFF2-40B4-BE49-F238E27FC236}">
              <a16:creationId xmlns:a16="http://schemas.microsoft.com/office/drawing/2014/main" id="{45B402EE-73AD-4E5E-9E00-4A98230FBC0A}"/>
            </a:ext>
          </a:extLst>
        </cdr:cNvPr>
        <cdr:cNvSpPr/>
      </cdr:nvSpPr>
      <cdr:spPr>
        <a:xfrm xmlns:a="http://schemas.openxmlformats.org/drawingml/2006/main">
          <a:off x="8661400" y="3987800"/>
          <a:ext cx="228600" cy="114300"/>
        </a:xfrm>
        <a:prstGeom xmlns:a="http://schemas.openxmlformats.org/drawingml/2006/main" prst="rect">
          <a:avLst/>
        </a:prstGeom>
        <a:solidFill xmlns:a="http://schemas.openxmlformats.org/drawingml/2006/main">
          <a:srgbClr val="77BD9E"/>
        </a:solidFill>
        <a:ln xmlns:a="http://schemas.openxmlformats.org/drawingml/2006/main">
          <a:solidFill>
            <a:srgbClr val="77BD9E"/>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0.5963</cdr:y>
    </cdr:from>
    <cdr:to>
      <cdr:x>0.85366</cdr:x>
      <cdr:y>0.61296</cdr:y>
    </cdr:to>
    <cdr:sp macro="" textlink="">
      <cdr:nvSpPr>
        <cdr:cNvPr id="5447" name="NDMPlot_LegendGradient257">
          <a:extLst xmlns:a="http://schemas.openxmlformats.org/drawingml/2006/main">
            <a:ext uri="{FF2B5EF4-FFF2-40B4-BE49-F238E27FC236}">
              <a16:creationId xmlns:a16="http://schemas.microsoft.com/office/drawing/2014/main" id="{9020CB6C-BDC0-4E57-9EFA-1DA503FB7221}"/>
            </a:ext>
          </a:extLst>
        </cdr:cNvPr>
        <cdr:cNvSpPr/>
      </cdr:nvSpPr>
      <cdr:spPr>
        <a:xfrm xmlns:a="http://schemas.openxmlformats.org/drawingml/2006/main">
          <a:off x="8661400" y="4089400"/>
          <a:ext cx="228600" cy="114300"/>
        </a:xfrm>
        <a:prstGeom xmlns:a="http://schemas.openxmlformats.org/drawingml/2006/main" prst="rect">
          <a:avLst/>
        </a:prstGeom>
        <a:solidFill xmlns:a="http://schemas.openxmlformats.org/drawingml/2006/main">
          <a:srgbClr val="4FB285"/>
        </a:solidFill>
        <a:ln xmlns:a="http://schemas.openxmlformats.org/drawingml/2006/main">
          <a:solidFill>
            <a:srgbClr val="4FB28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0.61111</cdr:y>
    </cdr:from>
    <cdr:to>
      <cdr:x>0.85366</cdr:x>
      <cdr:y>0.62778</cdr:y>
    </cdr:to>
    <cdr:sp macro="" textlink="">
      <cdr:nvSpPr>
        <cdr:cNvPr id="5448" name="NDMPlot_LegendGradient258">
          <a:extLst xmlns:a="http://schemas.openxmlformats.org/drawingml/2006/main">
            <a:ext uri="{FF2B5EF4-FFF2-40B4-BE49-F238E27FC236}">
              <a16:creationId xmlns:a16="http://schemas.microsoft.com/office/drawing/2014/main" id="{743B3C35-C55D-49BA-A763-C6363F968F89}"/>
            </a:ext>
          </a:extLst>
        </cdr:cNvPr>
        <cdr:cNvSpPr/>
      </cdr:nvSpPr>
      <cdr:spPr>
        <a:xfrm xmlns:a="http://schemas.openxmlformats.org/drawingml/2006/main">
          <a:off x="8661400" y="4191000"/>
          <a:ext cx="228600" cy="114300"/>
        </a:xfrm>
        <a:prstGeom xmlns:a="http://schemas.openxmlformats.org/drawingml/2006/main" prst="rect">
          <a:avLst/>
        </a:prstGeom>
        <a:solidFill xmlns:a="http://schemas.openxmlformats.org/drawingml/2006/main">
          <a:srgbClr val="28A66D"/>
        </a:solidFill>
        <a:ln xmlns:a="http://schemas.openxmlformats.org/drawingml/2006/main">
          <a:solidFill>
            <a:srgbClr val="28A66D"/>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0.62593</cdr:y>
    </cdr:from>
    <cdr:to>
      <cdr:x>0.85366</cdr:x>
      <cdr:y>0.64259</cdr:y>
    </cdr:to>
    <cdr:sp macro="" textlink="">
      <cdr:nvSpPr>
        <cdr:cNvPr id="5449" name="NDMPlot_LegendGradient259">
          <a:extLst xmlns:a="http://schemas.openxmlformats.org/drawingml/2006/main">
            <a:ext uri="{FF2B5EF4-FFF2-40B4-BE49-F238E27FC236}">
              <a16:creationId xmlns:a16="http://schemas.microsoft.com/office/drawing/2014/main" id="{5FF24E84-5B05-4146-BD69-522D47424B35}"/>
            </a:ext>
          </a:extLst>
        </cdr:cNvPr>
        <cdr:cNvSpPr/>
      </cdr:nvSpPr>
      <cdr:spPr>
        <a:xfrm xmlns:a="http://schemas.openxmlformats.org/drawingml/2006/main">
          <a:off x="8661400" y="4292600"/>
          <a:ext cx="228600" cy="114300"/>
        </a:xfrm>
        <a:prstGeom xmlns:a="http://schemas.openxmlformats.org/drawingml/2006/main" prst="rect">
          <a:avLst/>
        </a:prstGeom>
        <a:solidFill xmlns:a="http://schemas.openxmlformats.org/drawingml/2006/main">
          <a:srgbClr val="009B55"/>
        </a:solidFill>
        <a:ln xmlns:a="http://schemas.openxmlformats.org/drawingml/2006/main">
          <a:solidFill>
            <a:srgbClr val="009B5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0.86098</cdr:x>
      <cdr:y>0.44074</cdr:y>
    </cdr:from>
    <cdr:to>
      <cdr:x>0.96829</cdr:x>
      <cdr:y>0.46667</cdr:y>
    </cdr:to>
    <cdr:sp macro="" textlink="">
      <cdr:nvSpPr>
        <cdr:cNvPr id="5450" name="NDMPlot_Text260">
          <a:extLst xmlns:a="http://schemas.openxmlformats.org/drawingml/2006/main">
            <a:ext uri="{FF2B5EF4-FFF2-40B4-BE49-F238E27FC236}">
              <a16:creationId xmlns:a16="http://schemas.microsoft.com/office/drawing/2014/main" id="{ABBC188B-EDF3-40CE-9400-C6AE92E8B744}"/>
            </a:ext>
          </a:extLst>
        </cdr:cNvPr>
        <cdr:cNvSpPr txBox="1"/>
      </cdr:nvSpPr>
      <cdr:spPr>
        <a:xfrm xmlns:a="http://schemas.openxmlformats.org/drawingml/2006/main">
          <a:off x="8966200" y="30226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Сжатие</a:t>
          </a:r>
        </a:p>
      </cdr:txBody>
    </cdr:sp>
  </cdr:relSizeAnchor>
  <cdr:relSizeAnchor xmlns:cdr="http://schemas.openxmlformats.org/drawingml/2006/chartDrawing">
    <cdr:from>
      <cdr:x>0.86098</cdr:x>
      <cdr:y>0.47037</cdr:y>
    </cdr:from>
    <cdr:to>
      <cdr:x>0.96341</cdr:x>
      <cdr:y>0.5</cdr:y>
    </cdr:to>
    <cdr:sp macro="" textlink="">
      <cdr:nvSpPr>
        <cdr:cNvPr id="5451" name="NDMPlot_Text261">
          <a:extLst xmlns:a="http://schemas.openxmlformats.org/drawingml/2006/main">
            <a:ext uri="{FF2B5EF4-FFF2-40B4-BE49-F238E27FC236}">
              <a16:creationId xmlns:a16="http://schemas.microsoft.com/office/drawing/2014/main" id="{C94929FE-9A45-455C-BC00-6F4655D6325D}"/>
            </a:ext>
          </a:extLst>
        </cdr:cNvPr>
        <cdr:cNvSpPr txBox="1"/>
      </cdr:nvSpPr>
      <cdr:spPr>
        <a:xfrm xmlns:a="http://schemas.openxmlformats.org/drawingml/2006/main">
          <a:off x="8966200" y="32258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-5.9</a:t>
          </a:r>
        </a:p>
      </cdr:txBody>
    </cdr:sp>
  </cdr:relSizeAnchor>
  <cdr:relSizeAnchor xmlns:cdr="http://schemas.openxmlformats.org/drawingml/2006/chartDrawing">
    <cdr:from>
      <cdr:x>0.86098</cdr:x>
      <cdr:y>0.53704</cdr:y>
    </cdr:from>
    <cdr:to>
      <cdr:x>0.96341</cdr:x>
      <cdr:y>0.56667</cdr:y>
    </cdr:to>
    <cdr:sp macro="" textlink="">
      <cdr:nvSpPr>
        <cdr:cNvPr id="5452" name="NDMPlot_Text262">
          <a:extLst xmlns:a="http://schemas.openxmlformats.org/drawingml/2006/main">
            <a:ext uri="{FF2B5EF4-FFF2-40B4-BE49-F238E27FC236}">
              <a16:creationId xmlns:a16="http://schemas.microsoft.com/office/drawing/2014/main" id="{CCA1049B-8E54-4D29-BEC0-87C153CCF515}"/>
            </a:ext>
          </a:extLst>
        </cdr:cNvPr>
        <cdr:cNvSpPr txBox="1"/>
      </cdr:nvSpPr>
      <cdr:spPr>
        <a:xfrm xmlns:a="http://schemas.openxmlformats.org/drawingml/2006/main">
          <a:off x="8966200" y="36830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0</a:t>
          </a:r>
        </a:p>
      </cdr:txBody>
    </cdr:sp>
  </cdr:relSizeAnchor>
  <cdr:relSizeAnchor xmlns:cdr="http://schemas.openxmlformats.org/drawingml/2006/chartDrawing">
    <cdr:from>
      <cdr:x>0.86098</cdr:x>
      <cdr:y>0.62222</cdr:y>
    </cdr:from>
    <cdr:to>
      <cdr:x>0.96341</cdr:x>
      <cdr:y>0.65185</cdr:y>
    </cdr:to>
    <cdr:sp macro="" textlink="">
      <cdr:nvSpPr>
        <cdr:cNvPr id="5453" name="NDMPlot_Text263">
          <a:extLst xmlns:a="http://schemas.openxmlformats.org/drawingml/2006/main">
            <a:ext uri="{FF2B5EF4-FFF2-40B4-BE49-F238E27FC236}">
              <a16:creationId xmlns:a16="http://schemas.microsoft.com/office/drawing/2014/main" id="{FCF0AC62-93F9-4F9C-B358-5DF507755448}"/>
            </a:ext>
          </a:extLst>
        </cdr:cNvPr>
        <cdr:cNvSpPr txBox="1"/>
      </cdr:nvSpPr>
      <cdr:spPr>
        <a:xfrm xmlns:a="http://schemas.openxmlformats.org/drawingml/2006/main">
          <a:off x="8966200" y="42672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нет</a:t>
          </a:r>
        </a:p>
      </cdr:txBody>
    </cdr:sp>
  </cdr:relSizeAnchor>
  <cdr:relSizeAnchor xmlns:cdr="http://schemas.openxmlformats.org/drawingml/2006/chartDrawing">
    <cdr:from>
      <cdr:x>0.86098</cdr:x>
      <cdr:y>0.64815</cdr:y>
    </cdr:from>
    <cdr:to>
      <cdr:x>0.96829</cdr:x>
      <cdr:y>0.67407</cdr:y>
    </cdr:to>
    <cdr:sp macro="" textlink="">
      <cdr:nvSpPr>
        <cdr:cNvPr id="5454" name="NDMPlot_Text264">
          <a:extLst xmlns:a="http://schemas.openxmlformats.org/drawingml/2006/main">
            <a:ext uri="{FF2B5EF4-FFF2-40B4-BE49-F238E27FC236}">
              <a16:creationId xmlns:a16="http://schemas.microsoft.com/office/drawing/2014/main" id="{260FB81C-C9DE-495A-957D-161D80228884}"/>
            </a:ext>
          </a:extLst>
        </cdr:cNvPr>
        <cdr:cNvSpPr txBox="1"/>
      </cdr:nvSpPr>
      <cdr:spPr>
        <a:xfrm xmlns:a="http://schemas.openxmlformats.org/drawingml/2006/main">
          <a:off x="8966200" y="44450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Растяжение</a:t>
          </a:r>
        </a:p>
      </cdr:txBody>
    </cdr:sp>
  </cdr:relSizeAnchor>
  <cdr:relSizeAnchor xmlns:cdr="http://schemas.openxmlformats.org/drawingml/2006/chartDrawing">
    <cdr:from>
      <cdr:x>0.23826</cdr:x>
      <cdr:y>0.57471</cdr:y>
    </cdr:from>
    <cdr:to>
      <cdr:x>0.62027</cdr:x>
      <cdr:y>0.57601</cdr:y>
    </cdr:to>
    <cdr:sp macro="" textlink="">
      <cdr:nvSpPr>
        <cdr:cNvPr id="5455" name="NDMPlot_NeutralAxis265">
          <a:extLst xmlns:a="http://schemas.openxmlformats.org/drawingml/2006/main">
            <a:ext uri="{FF2B5EF4-FFF2-40B4-BE49-F238E27FC236}">
              <a16:creationId xmlns:a16="http://schemas.microsoft.com/office/drawing/2014/main" id="{17467E9E-F25D-4CD0-B81E-B6022CD6906C}"/>
            </a:ext>
          </a:extLst>
        </cdr:cNvPr>
        <cdr:cNvSpPr/>
      </cdr:nvSpPr>
      <cdr:spPr>
        <a:xfrm xmlns:a="http://schemas.openxmlformats.org/drawingml/2006/main">
          <a:off x="2481266" y="3941385"/>
          <a:ext cx="3978269" cy="8891"/>
        </a:xfrm>
        <a:custGeom xmlns:a="http://schemas.openxmlformats.org/drawingml/2006/main">
          <a:avLst/>
          <a:gdLst/>
          <a:ahLst/>
          <a:cxnLst/>
          <a:rect l="0" t="0" r="0" b="0"/>
          <a:pathLst>
            <a:path w="3978269" h="8891">
              <a:moveTo>
                <a:pt x="3978268" y="0"/>
              </a:moveTo>
              <a:lnTo>
                <a:pt x="0" y="0"/>
              </a:lnTo>
              <a:lnTo>
                <a:pt x="0" y="8890"/>
              </a:lnTo>
              <a:lnTo>
                <a:pt x="3978268" y="8890"/>
              </a:lnTo>
              <a:close/>
            </a:path>
          </a:pathLst>
        </a:custGeom>
        <a:solidFill xmlns:a="http://schemas.openxmlformats.org/drawingml/2006/main">
          <a:srgbClr val="696969"/>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0.07811</cdr:x>
      <cdr:y>0.50689</cdr:y>
    </cdr:from>
    <cdr:to>
      <cdr:x>0.78043</cdr:x>
      <cdr:y>0.50793</cdr:y>
    </cdr:to>
    <cdr:sp macro="" textlink="">
      <cdr:nvSpPr>
        <cdr:cNvPr id="5456" name="NDMPlot_Principal1266">
          <a:extLst xmlns:a="http://schemas.openxmlformats.org/drawingml/2006/main">
            <a:ext uri="{FF2B5EF4-FFF2-40B4-BE49-F238E27FC236}">
              <a16:creationId xmlns:a16="http://schemas.microsoft.com/office/drawing/2014/main" id="{2991EC7B-44F3-45D2-A16E-52A49BA99899}"/>
            </a:ext>
          </a:extLst>
        </cdr:cNvPr>
        <cdr:cNvSpPr/>
      </cdr:nvSpPr>
      <cdr:spPr>
        <a:xfrm xmlns:a="http://schemas.openxmlformats.org/drawingml/2006/main">
          <a:off x="813422" y="3476244"/>
          <a:ext cx="7313957" cy="7113"/>
        </a:xfrm>
        <a:custGeom xmlns:a="http://schemas.openxmlformats.org/drawingml/2006/main">
          <a:avLst/>
          <a:gdLst/>
          <a:ahLst/>
          <a:cxnLst/>
          <a:rect l="0" t="0" r="0" b="0"/>
          <a:pathLst>
            <a:path w="7313957" h="7113">
              <a:moveTo>
                <a:pt x="0" y="7112"/>
              </a:moveTo>
              <a:lnTo>
                <a:pt x="7313956" y="7112"/>
              </a:lnTo>
              <a:lnTo>
                <a:pt x="7313956"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0.07459</cdr:y>
    </cdr:from>
    <cdr:to>
      <cdr:x>0.42961</cdr:x>
      <cdr:y>0.94022</cdr:y>
    </cdr:to>
    <cdr:sp macro="" textlink="">
      <cdr:nvSpPr>
        <cdr:cNvPr id="5457" name="NDMPlot_Principal2267">
          <a:extLst xmlns:a="http://schemas.openxmlformats.org/drawingml/2006/main">
            <a:ext uri="{FF2B5EF4-FFF2-40B4-BE49-F238E27FC236}">
              <a16:creationId xmlns:a16="http://schemas.microsoft.com/office/drawing/2014/main" id="{7A78AEF3-B57A-4D19-9EF0-D90D7FFA4DA4}"/>
            </a:ext>
          </a:extLst>
        </cdr:cNvPr>
        <cdr:cNvSpPr/>
      </cdr:nvSpPr>
      <cdr:spPr>
        <a:xfrm xmlns:a="http://schemas.openxmlformats.org/drawingml/2006/main">
          <a:off x="4466844" y="511556"/>
          <a:ext cx="7113" cy="5936489"/>
        </a:xfrm>
        <a:custGeom xmlns:a="http://schemas.openxmlformats.org/drawingml/2006/main">
          <a:avLst/>
          <a:gdLst/>
          <a:ahLst/>
          <a:cxnLst/>
          <a:rect l="0" t="0" r="0" b="0"/>
          <a:pathLst>
            <a:path w="7113" h="5936489">
              <a:moveTo>
                <a:pt x="7112" y="5936488"/>
              </a:moveTo>
              <a:lnTo>
                <a:pt x="7112" y="0"/>
              </a:lnTo>
              <a:lnTo>
                <a:pt x="0" y="0"/>
              </a:lnTo>
              <a:lnTo>
                <a:pt x="0" y="593648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0.42317</cdr:x>
      <cdr:y>0.49815</cdr:y>
    </cdr:from>
    <cdr:to>
      <cdr:x>0.43537</cdr:x>
      <cdr:y>0.51667</cdr:y>
    </cdr:to>
    <cdr:sp macro="" textlink="">
      <cdr:nvSpPr>
        <cdr:cNvPr id="5458" name="NDMPlot_LoadPoint">
          <a:extLst xmlns:a="http://schemas.openxmlformats.org/drawingml/2006/main">
            <a:ext uri="{FF2B5EF4-FFF2-40B4-BE49-F238E27FC236}">
              <a16:creationId xmlns:a16="http://schemas.microsoft.com/office/drawing/2014/main" id="{8999D162-C397-43BA-B27D-AD66E96199C3}"/>
            </a:ext>
          </a:extLst>
        </cdr:cNvPr>
        <cdr:cNvSpPr/>
      </cdr:nvSpPr>
      <cdr:spPr>
        <a:xfrm xmlns:a="http://schemas.openxmlformats.org/drawingml/2006/main">
          <a:off x="4406900" y="3416300"/>
          <a:ext cx="127000" cy="127000"/>
        </a:xfrm>
        <a:prstGeom xmlns:a="http://schemas.openxmlformats.org/drawingml/2006/main" prst="diamond">
          <a:avLst/>
        </a:prstGeom>
        <a:solidFill xmlns:a="http://schemas.openxmlformats.org/drawingml/2006/main">
          <a:srgbClr val="FF8000"/>
        </a:solidFill>
        <a:ln xmlns:a="http://schemas.openxmlformats.org/drawingml/2006/main">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0.74817</cdr:x>
      <cdr:y>0.9037</cdr:y>
    </cdr:from>
    <cdr:to>
      <cdr:x>0.8122</cdr:x>
      <cdr:y>0.92963</cdr:y>
    </cdr:to>
    <cdr:sp macro="" textlink="">
      <cdr:nvSpPr>
        <cdr:cNvPr id="5459" name="NDMPlot_AxisLabelX">
          <a:extLst xmlns:a="http://schemas.openxmlformats.org/drawingml/2006/main">
            <a:ext uri="{FF2B5EF4-FFF2-40B4-BE49-F238E27FC236}">
              <a16:creationId xmlns:a16="http://schemas.microsoft.com/office/drawing/2014/main" id="{E0223F82-7699-4A0E-BF34-1BB8A217BD79}"/>
            </a:ext>
          </a:extLst>
        </cdr:cNvPr>
        <cdr:cNvSpPr txBox="1"/>
      </cdr:nvSpPr>
      <cdr:spPr>
        <a:xfrm xmlns:a="http://schemas.openxmlformats.org/drawingml/2006/main">
          <a:off x="7791450" y="6197600"/>
          <a:ext cx="666750" cy="177800"/>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ru-RU" sz="750" b="0" i="1">
              <a:solidFill>
                <a:srgbClr val="505050"/>
              </a:solidFill>
            </a:rPr>
            <a:t>Ось </a:t>
          </a:r>
          <a:r>
            <a:rPr lang="en-US" sz="750" b="0" i="1">
              <a:solidFill>
                <a:srgbClr val="505050"/>
              </a:solidFill>
            </a:rPr>
            <a:t>X</a:t>
          </a:r>
          <a:endParaRPr lang="ru-RU" sz="750" b="0" i="1">
            <a:solidFill>
              <a:srgbClr val="505050"/>
            </a:solidFill>
          </a:endParaRPr>
        </a:p>
      </cdr:txBody>
    </cdr:sp>
  </cdr:relSizeAnchor>
  <cdr:relSizeAnchor xmlns:cdr="http://schemas.openxmlformats.org/drawingml/2006/chartDrawing">
    <cdr:from>
      <cdr:x>0.04634</cdr:x>
      <cdr:y>0.08519</cdr:y>
    </cdr:from>
    <cdr:to>
      <cdr:x>0.06341</cdr:x>
      <cdr:y>0.18241</cdr:y>
    </cdr:to>
    <cdr:sp macro="" textlink="">
      <cdr:nvSpPr>
        <cdr:cNvPr id="5460" name="NDMPlot_AxisLabelY">
          <a:extLst xmlns:a="http://schemas.openxmlformats.org/drawingml/2006/main">
            <a:ext uri="{FF2B5EF4-FFF2-40B4-BE49-F238E27FC236}">
              <a16:creationId xmlns:a16="http://schemas.microsoft.com/office/drawing/2014/main" id="{33E4AD72-2A4E-46E7-8E0C-6C741EFB1CFA}"/>
            </a:ext>
          </a:extLst>
        </cdr:cNvPr>
        <cdr:cNvSpPr txBox="1"/>
      </cdr:nvSpPr>
      <cdr:spPr>
        <a:xfrm xmlns:a="http://schemas.openxmlformats.org/drawingml/2006/main">
          <a:off x="482600" y="584200"/>
          <a:ext cx="177800" cy="66675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ru-RU" sz="750" b="0" i="1">
              <a:solidFill>
                <a:srgbClr val="505050"/>
              </a:solidFill>
            </a:rPr>
            <a:t>Ось </a:t>
          </a:r>
          <a:r>
            <a:rPr lang="en-US" sz="750" b="0" i="1">
              <a:solidFill>
                <a:srgbClr val="505050"/>
              </a:solidFill>
            </a:rPr>
            <a:t>Y</a:t>
          </a:r>
          <a:endParaRPr lang="ru-RU" sz="750" b="0" i="1">
            <a:solidFill>
              <a:srgbClr val="505050"/>
            </a:solidFill>
          </a:endParaRPr>
        </a:p>
      </cdr:txBody>
    </cdr:sp>
  </cdr:relSizeAnchor>
  <cdr:relSizeAnchor xmlns:cdr="http://schemas.openxmlformats.org/drawingml/2006/chartDrawing">
    <cdr:from>
      <cdr:x>0.01463</cdr:x>
      <cdr:y>0.01852</cdr:y>
    </cdr:from>
    <cdr:to>
      <cdr:x>0.99512</cdr:x>
      <cdr:y>0.05926</cdr:y>
    </cdr:to>
    <cdr:sp macro="" textlink="">
      <cdr:nvSpPr>
        <cdr:cNvPr id="5461" name="NDMPlot_Title">
          <a:extLst xmlns:a="http://schemas.openxmlformats.org/drawingml/2006/main">
            <a:ext uri="{FF2B5EF4-FFF2-40B4-BE49-F238E27FC236}">
              <a16:creationId xmlns:a16="http://schemas.microsoft.com/office/drawing/2014/main" id="{D58AD091-7F40-4D22-BE40-351F21578DDD}"/>
            </a:ext>
          </a:extLst>
        </cdr:cNvPr>
        <cdr:cNvSpPr txBox="1"/>
      </cdr:nvSpPr>
      <cdr:spPr>
        <a:xfrm xmlns:a="http://schemas.openxmlformats.org/drawingml/2006/main">
          <a:off x="152400" y="127000"/>
          <a:ext cx="10210800" cy="279400"/>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ru-RU" sz="1200" b="1" i="0">
              <a:solidFill>
                <a:srgbClr val="141414"/>
              </a:solidFill>
            </a:rPr>
            <a:t>Схема сечения при загружении 1</a:t>
          </a:r>
        </a:p>
      </cdr:txBody>
    </cdr:sp>
  </cdr:relSizeAnchor>
</c:userShapes>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49B029-1502-4041-9025-17A297ACA670}">
  <sheetPr codeName="Лист1"/>
  <dimension ref="A1:EF261"/>
  <sheetViews>
    <sheetView topLeftCell="A41" workbookViewId="0">
      <selection activeCell="B71" sqref="B71"/>
    </sheetView>
  </sheetViews>
  <sheetFormatPr defaultRowHeight="15" customHeight="1" x14ac:dyDescent="0.25"/>
  <cols>
    <col min="1" max="1" width="34.7109375" customWidth="1"/>
    <col min="2" max="2" width="18.7109375" customWidth="1"/>
    <col min="3" max="3" width="12.7109375" customWidth="1"/>
    <col min="4" max="4" width="20.7109375" customWidth="1"/>
    <col min="5" max="7" width="11.7109375" customWidth="1"/>
    <col min="8" max="8" width="25" customWidth="1"/>
    <col min="9" max="13" width="17.7109375" customWidth="1"/>
    <col min="14" max="14" width="28.140625" customWidth="1"/>
    <col min="15" max="23" width="17.7109375" customWidth="1"/>
    <col min="24" max="24" width="9.140625" customWidth="1"/>
    <col min="35" max="40" width="9.140625" customWidth="1"/>
    <col min="69" max="135" width="9.140625" hidden="1" customWidth="1"/>
    <col min="136" max="136" width="9.140625" customWidth="1"/>
  </cols>
  <sheetData>
    <row r="1" spans="1:136" ht="15" customHeight="1" x14ac:dyDescent="0.25">
      <c r="A1" s="14" t="s">
        <v>0</v>
      </c>
      <c r="B1" s="1"/>
      <c r="C1" s="1"/>
      <c r="D1" s="1"/>
      <c r="E1" s="1"/>
      <c r="F1" s="1"/>
      <c r="G1" s="1"/>
      <c r="H1" s="1"/>
      <c r="I1" s="1"/>
      <c r="J1" s="1"/>
      <c r="K1" s="1"/>
      <c r="L1" s="1"/>
      <c r="M1" s="1"/>
      <c r="N1" s="1"/>
      <c r="O1" s="1"/>
      <c r="P1" s="1"/>
      <c r="Q1" s="1"/>
      <c r="R1" s="1"/>
      <c r="S1" s="1"/>
      <c r="T1" s="1"/>
      <c r="U1" s="1"/>
      <c r="V1" s="1"/>
      <c r="W1" s="1"/>
      <c r="X1" s="54" t="s">
        <v>1693</v>
      </c>
      <c r="Y1" s="1"/>
      <c r="Z1" s="1"/>
      <c r="AA1" s="1"/>
      <c r="AB1" s="1"/>
      <c r="AC1" s="1"/>
      <c r="AD1" s="1"/>
      <c r="AE1" s="1"/>
      <c r="AF1" s="1"/>
      <c r="AG1" s="1"/>
      <c r="AH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t="s">
        <v>505</v>
      </c>
      <c r="BR1" s="1" t="str">
        <f>$J$39</f>
        <v>PR1</v>
      </c>
      <c r="BS1" s="1" t="s">
        <v>188</v>
      </c>
      <c r="BT1" s="1"/>
      <c r="BU1" s="1"/>
      <c r="BV1" s="1"/>
      <c r="BW1" s="1"/>
      <c r="BX1" s="1"/>
      <c r="BY1" s="1"/>
      <c r="BZ1" s="1"/>
      <c r="CA1" s="1"/>
      <c r="CB1" s="1"/>
      <c r="CC1" s="1"/>
      <c r="CD1" s="1"/>
      <c r="CE1" s="1"/>
      <c r="CF1" s="1"/>
      <c r="CG1" s="1"/>
      <c r="CH1" s="1"/>
      <c r="CI1" s="1"/>
      <c r="CJ1" s="1"/>
      <c r="CK1" s="1"/>
      <c r="CL1" s="1"/>
      <c r="CM1" s="1"/>
      <c r="CN1" s="1"/>
      <c r="CO1" s="1"/>
      <c r="CP1" s="1"/>
      <c r="CQ1" s="1"/>
      <c r="CR1" s="1"/>
      <c r="CS1" s="1"/>
      <c r="CT1" s="1"/>
      <c r="CU1" s="1"/>
      <c r="CV1" s="1"/>
      <c r="CW1" s="1"/>
      <c r="CX1" s="1"/>
      <c r="CY1" s="1"/>
      <c r="CZ1" s="1"/>
      <c r="DA1" s="1"/>
      <c r="DB1" s="1"/>
      <c r="DC1" s="1"/>
      <c r="DD1" s="1"/>
      <c r="DE1" s="1"/>
      <c r="DF1" s="1"/>
      <c r="DG1" s="1"/>
      <c r="DH1" s="1"/>
      <c r="DI1" s="1"/>
      <c r="DJ1" s="1"/>
      <c r="DK1" s="1"/>
      <c r="DL1" s="1"/>
      <c r="DM1" s="1"/>
      <c r="DN1" s="1"/>
      <c r="DO1" s="1"/>
      <c r="DP1" s="1"/>
      <c r="DQ1" s="1"/>
      <c r="DR1" s="1"/>
      <c r="DS1" s="1"/>
      <c r="DT1" s="1"/>
      <c r="DU1" s="1"/>
      <c r="DV1" s="1"/>
      <c r="DW1" s="1"/>
      <c r="DX1" s="1"/>
      <c r="DY1" s="1"/>
      <c r="DZ1" s="1"/>
      <c r="EA1" s="1"/>
      <c r="EB1" s="1"/>
      <c r="EC1" s="1"/>
      <c r="ED1" s="1"/>
      <c r="EE1" s="1"/>
      <c r="EF1" s="1"/>
    </row>
    <row r="2" spans="1:136" ht="15" customHeight="1" x14ac:dyDescent="0.25">
      <c r="A2" s="1"/>
      <c r="B2" s="1"/>
      <c r="C2" s="1"/>
      <c r="D2" s="1"/>
      <c r="E2" s="1"/>
      <c r="F2" s="1"/>
      <c r="G2" s="1"/>
      <c r="H2" s="73" t="s">
        <v>1738</v>
      </c>
      <c r="I2" s="72"/>
      <c r="J2" s="72"/>
      <c r="K2" s="72"/>
      <c r="L2" s="1"/>
      <c r="M2" s="1"/>
      <c r="N2" s="1"/>
      <c r="V2" s="1"/>
      <c r="W2" s="1"/>
      <c r="X2" s="15" t="s">
        <v>351</v>
      </c>
      <c r="Y2" s="15" t="s">
        <v>352</v>
      </c>
      <c r="Z2" s="15" t="s">
        <v>353</v>
      </c>
      <c r="AA2" s="15" t="s">
        <v>354</v>
      </c>
      <c r="AB2" s="15" t="s">
        <v>355</v>
      </c>
      <c r="AC2" s="15" t="str">
        <f>"σ, "&amp;Config!$I$8</f>
        <v>σ, MPa</v>
      </c>
      <c r="AD2" s="1"/>
      <c r="AE2" s="1"/>
      <c r="AF2" s="1"/>
      <c r="AG2" s="1"/>
      <c r="AH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t="s">
        <v>26</v>
      </c>
      <c r="BR2" s="1" t="str">
        <f>$K$39</f>
        <v>PR2</v>
      </c>
      <c r="BS2" s="1">
        <f t="shared" ref="BS2:BS7" si="0">IF(ROW(A1)&gt;ROWS(rngLoadCombinations)-1,"",INDEX(rngLoadCombinations,ROW(A1)+1,1))</f>
        <v>1</v>
      </c>
      <c r="BT2" s="1"/>
      <c r="BU2" s="1"/>
      <c r="BV2" s="1"/>
      <c r="BW2" s="1"/>
      <c r="BX2" s="1"/>
      <c r="BY2" s="1"/>
      <c r="BZ2" s="1"/>
      <c r="CA2" s="1"/>
      <c r="CB2" s="1"/>
      <c r="CC2" s="1"/>
      <c r="CD2" s="1"/>
      <c r="CE2" s="1"/>
      <c r="CF2" s="1"/>
      <c r="CG2" s="1"/>
      <c r="CH2" s="1"/>
      <c r="CI2" s="1"/>
      <c r="CJ2" s="1"/>
      <c r="CK2" s="1"/>
      <c r="CL2" s="1"/>
      <c r="CM2" s="1"/>
      <c r="CN2" s="1"/>
      <c r="CO2" s="1"/>
      <c r="CP2" s="1"/>
      <c r="CQ2" s="1"/>
      <c r="CR2" s="1"/>
      <c r="CS2" s="1"/>
      <c r="CT2" s="1"/>
      <c r="CU2" s="1"/>
      <c r="CV2" s="1"/>
      <c r="CW2" s="1"/>
      <c r="CX2" s="1"/>
      <c r="CY2" s="1"/>
      <c r="CZ2" s="1"/>
      <c r="DA2" s="1"/>
      <c r="DB2" s="1"/>
      <c r="DC2" s="1"/>
      <c r="DD2" s="1"/>
      <c r="DE2" s="1"/>
      <c r="DF2" s="1"/>
      <c r="DG2" s="1"/>
      <c r="DH2" s="1"/>
      <c r="DI2" s="1"/>
      <c r="DJ2" s="1"/>
      <c r="DK2" s="1"/>
      <c r="DL2" s="1"/>
      <c r="DM2" s="1"/>
      <c r="DN2" s="1"/>
      <c r="DO2" s="1"/>
      <c r="DP2" s="1"/>
      <c r="DQ2" s="1"/>
      <c r="DR2" s="1"/>
      <c r="DS2" s="1"/>
      <c r="DT2" s="1"/>
      <c r="DU2" s="1"/>
      <c r="DV2" s="1"/>
      <c r="DW2" s="1"/>
      <c r="DX2" s="1"/>
      <c r="DY2" s="1"/>
      <c r="DZ2" s="1"/>
      <c r="EA2" s="1"/>
      <c r="EB2" s="1"/>
      <c r="EC2" s="1"/>
      <c r="ED2" s="1"/>
      <c r="EE2" s="1"/>
      <c r="EF2" s="1"/>
    </row>
    <row r="3" spans="1:136" ht="15" customHeight="1" x14ac:dyDescent="0.25">
      <c r="A3" s="17" t="s">
        <v>1</v>
      </c>
      <c r="B3" s="18" t="s">
        <v>2</v>
      </c>
      <c r="C3" s="18" t="s">
        <v>3</v>
      </c>
      <c r="D3" s="26" t="s">
        <v>4</v>
      </c>
      <c r="E3" s="18" t="s">
        <v>5</v>
      </c>
      <c r="F3" s="1"/>
      <c r="G3" s="1"/>
      <c r="H3" s="17" t="s">
        <v>287</v>
      </c>
      <c r="I3" s="17" t="s">
        <v>288</v>
      </c>
      <c r="J3" s="30" t="s">
        <v>289</v>
      </c>
      <c r="K3" s="17" t="s">
        <v>290</v>
      </c>
      <c r="L3" s="1"/>
      <c r="M3" s="1"/>
      <c r="N3" s="1"/>
      <c r="V3" s="1"/>
      <c r="W3" s="1"/>
      <c r="X3" s="16" t="s">
        <v>172</v>
      </c>
      <c r="Y3" s="16" t="s">
        <v>356</v>
      </c>
      <c r="Z3" s="16" t="s">
        <v>357</v>
      </c>
      <c r="AA3" s="16" t="s">
        <v>318</v>
      </c>
      <c r="AB3" s="16">
        <f>-Config!$I$33</f>
        <v>-3.5000000000000001E-3</v>
      </c>
      <c r="AC3" s="16">
        <f>-(Config!$I$27+Config!$B$9*Config!$I$30*(Config!$I$33-Config!$I$31))</f>
        <v>-15.565</v>
      </c>
      <c r="AD3" s="1"/>
      <c r="AE3" s="1"/>
      <c r="AF3" s="1"/>
      <c r="AG3" s="1"/>
      <c r="AH3" s="1"/>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t="s">
        <v>1763</v>
      </c>
      <c r="BR3" s="1" t="str">
        <f>$L$39</f>
        <v>PR3</v>
      </c>
      <c r="BS3" s="1">
        <f t="shared" si="0"/>
        <v>0</v>
      </c>
      <c r="BT3" s="1"/>
      <c r="BU3" s="1"/>
      <c r="BV3" s="1"/>
      <c r="BW3" s="1"/>
      <c r="BX3" s="1"/>
      <c r="BY3" s="1"/>
      <c r="BZ3" s="1"/>
      <c r="CA3" s="1"/>
      <c r="CB3" s="1"/>
      <c r="CC3" s="1"/>
      <c r="CD3" s="1"/>
      <c r="CE3" s="1"/>
      <c r="CF3" s="1"/>
      <c r="CG3" s="1"/>
      <c r="CH3" s="1"/>
      <c r="CI3" s="1"/>
      <c r="CJ3" s="1"/>
      <c r="CK3" s="1"/>
      <c r="CL3" s="1"/>
      <c r="CM3" s="1"/>
      <c r="CN3" s="1"/>
      <c r="CO3" s="1"/>
      <c r="CP3" s="1"/>
      <c r="CQ3" s="1"/>
      <c r="CR3" s="1"/>
      <c r="CS3" s="1"/>
      <c r="CT3" s="1"/>
      <c r="CU3" s="1"/>
      <c r="CV3" s="1"/>
      <c r="CW3" s="1"/>
      <c r="CX3" s="1"/>
      <c r="CY3" s="1"/>
      <c r="CZ3" s="1"/>
      <c r="DA3" s="1"/>
      <c r="DB3" s="1"/>
      <c r="DC3" s="1"/>
      <c r="DD3" s="1"/>
      <c r="DE3" s="1"/>
      <c r="DF3" s="1"/>
      <c r="DG3" s="1"/>
      <c r="DH3" s="1"/>
      <c r="DI3" s="1"/>
      <c r="DJ3" s="1"/>
      <c r="DK3" s="1"/>
      <c r="DL3" s="1"/>
      <c r="DM3" s="1"/>
      <c r="DN3" s="1"/>
      <c r="DO3" s="1"/>
      <c r="DP3" s="1"/>
      <c r="DQ3" s="1"/>
      <c r="DR3" s="1"/>
      <c r="DS3" s="1"/>
      <c r="DT3" s="1"/>
      <c r="DU3" s="1"/>
      <c r="DV3" s="1"/>
      <c r="DW3" s="1"/>
      <c r="DX3" s="1"/>
      <c r="DY3" s="1"/>
      <c r="DZ3" s="1"/>
      <c r="EA3" s="1"/>
      <c r="EB3" s="1"/>
      <c r="EC3" s="1"/>
      <c r="ED3" s="1"/>
      <c r="EE3" s="1"/>
      <c r="EF3" s="1"/>
    </row>
    <row r="4" spans="1:136" ht="15" customHeight="1" x14ac:dyDescent="0.25">
      <c r="A4" s="17" t="s">
        <v>6</v>
      </c>
      <c r="B4" s="18"/>
      <c r="C4" s="18"/>
      <c r="D4" s="26"/>
      <c r="E4" s="18"/>
      <c r="F4" s="1"/>
      <c r="G4" s="1"/>
      <c r="H4" s="20" t="s">
        <v>291</v>
      </c>
      <c r="I4" s="21" t="s">
        <v>292</v>
      </c>
      <c r="J4" s="31" t="s">
        <v>292</v>
      </c>
      <c r="K4" s="21" t="s">
        <v>293</v>
      </c>
      <c r="L4" s="1"/>
      <c r="M4" s="1"/>
      <c r="N4" s="1"/>
      <c r="V4" s="1"/>
      <c r="W4" s="1"/>
      <c r="X4" s="16" t="s">
        <v>172</v>
      </c>
      <c r="Y4" s="16" t="s">
        <v>356</v>
      </c>
      <c r="Z4" s="16" t="s">
        <v>357</v>
      </c>
      <c r="AA4" s="16" t="s">
        <v>318</v>
      </c>
      <c r="AB4" s="16">
        <f>-Config!$I$31</f>
        <v>-1.5E-3</v>
      </c>
      <c r="AC4" s="16">
        <f>-Config!$I$27</f>
        <v>-15.5</v>
      </c>
      <c r="AD4" s="1"/>
      <c r="AE4" s="1"/>
      <c r="AF4" s="1"/>
      <c r="AG4" s="1"/>
      <c r="AH4" s="1"/>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t="s">
        <v>1764</v>
      </c>
      <c r="BR4" s="1" t="str">
        <f>$M$39</f>
        <v>PR4</v>
      </c>
      <c r="BS4" s="1">
        <f t="shared" si="0"/>
        <v>0</v>
      </c>
      <c r="BT4" s="1"/>
      <c r="BU4" s="1"/>
      <c r="BV4" s="1"/>
      <c r="BW4" s="1"/>
      <c r="BX4" s="1"/>
      <c r="BY4" s="1"/>
      <c r="BZ4" s="1"/>
      <c r="CA4" s="1"/>
      <c r="CB4" s="1"/>
      <c r="CC4" s="1"/>
      <c r="CD4" s="1"/>
      <c r="CE4" s="1"/>
      <c r="CF4" s="1"/>
      <c r="CG4" s="1"/>
      <c r="CH4" s="1"/>
      <c r="CI4" s="1"/>
      <c r="CJ4" s="1"/>
      <c r="CK4" s="1"/>
      <c r="CL4" s="1"/>
      <c r="CM4" s="1"/>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c r="DP4" s="1"/>
      <c r="DQ4" s="1"/>
      <c r="DR4" s="1"/>
      <c r="DS4" s="1"/>
      <c r="DT4" s="1"/>
      <c r="DU4" s="1"/>
      <c r="DV4" s="1"/>
      <c r="DW4" s="1"/>
      <c r="DX4" s="1"/>
      <c r="DY4" s="1"/>
      <c r="DZ4" s="1"/>
      <c r="EA4" s="1"/>
      <c r="EB4" s="1"/>
      <c r="EC4" s="1"/>
      <c r="ED4" s="1"/>
      <c r="EE4" s="1"/>
      <c r="EF4" s="1"/>
    </row>
    <row r="5" spans="1:136" ht="15" customHeight="1" x14ac:dyDescent="0.25">
      <c r="A5" s="20" t="s">
        <v>7</v>
      </c>
      <c r="B5" s="21" t="s">
        <v>242</v>
      </c>
      <c r="C5" s="22" t="s">
        <v>9</v>
      </c>
      <c r="D5" s="27" t="s">
        <v>10</v>
      </c>
      <c r="E5" s="55" t="s">
        <v>1692</v>
      </c>
      <c r="F5" s="1"/>
      <c r="G5" s="1"/>
      <c r="H5" s="20" t="s">
        <v>294</v>
      </c>
      <c r="I5" s="21" t="s">
        <v>295</v>
      </c>
      <c r="J5" s="31" t="s">
        <v>295</v>
      </c>
      <c r="K5" s="21" t="s">
        <v>296</v>
      </c>
      <c r="L5" s="1"/>
      <c r="M5" s="1"/>
      <c r="N5" s="1"/>
      <c r="V5" s="1"/>
      <c r="W5" s="1"/>
      <c r="X5" s="16" t="s">
        <v>172</v>
      </c>
      <c r="Y5" s="16" t="s">
        <v>356</v>
      </c>
      <c r="Z5" s="16" t="s">
        <v>357</v>
      </c>
      <c r="AA5" s="16" t="s">
        <v>358</v>
      </c>
      <c r="AB5" s="16">
        <v>0</v>
      </c>
      <c r="AC5" s="16">
        <v>0</v>
      </c>
      <c r="AD5" s="1"/>
      <c r="AE5" s="1"/>
      <c r="AF5" s="1"/>
      <c r="AG5" s="1"/>
      <c r="AH5" s="1"/>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f t="shared" si="0"/>
        <v>0</v>
      </c>
      <c r="BT5" s="1"/>
      <c r="BU5" s="1"/>
      <c r="BV5" s="1"/>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c r="DP5" s="1"/>
      <c r="DQ5" s="1"/>
      <c r="DR5" s="1"/>
      <c r="DS5" s="1"/>
      <c r="DT5" s="1"/>
      <c r="DU5" s="1"/>
      <c r="DV5" s="1"/>
      <c r="DW5" s="1"/>
      <c r="DX5" s="1"/>
      <c r="DY5" s="1"/>
      <c r="DZ5" s="1"/>
      <c r="EA5" s="1"/>
      <c r="EB5" s="1"/>
      <c r="EC5" s="1"/>
      <c r="ED5" s="1"/>
      <c r="EE5" s="1"/>
      <c r="EF5" s="1"/>
    </row>
    <row r="6" spans="1:136" ht="15" customHeight="1" x14ac:dyDescent="0.25">
      <c r="A6" s="20" t="s">
        <v>11</v>
      </c>
      <c r="B6" s="21" t="s">
        <v>8</v>
      </c>
      <c r="C6" s="22" t="s">
        <v>9</v>
      </c>
      <c r="D6" s="27" t="s">
        <v>12</v>
      </c>
      <c r="E6" s="55" t="s">
        <v>1692</v>
      </c>
      <c r="F6" s="1"/>
      <c r="G6" s="1"/>
      <c r="H6" s="20" t="s">
        <v>297</v>
      </c>
      <c r="I6" s="21" t="s">
        <v>298</v>
      </c>
      <c r="J6" s="31" t="s">
        <v>299</v>
      </c>
      <c r="K6" s="21" t="s">
        <v>298</v>
      </c>
      <c r="L6" s="1"/>
      <c r="M6" s="1"/>
      <c r="N6" s="1"/>
      <c r="V6" s="1"/>
      <c r="W6" s="1"/>
      <c r="X6" s="16" t="s">
        <v>172</v>
      </c>
      <c r="Y6" s="16" t="s">
        <v>356</v>
      </c>
      <c r="Z6" s="16" t="s">
        <v>357</v>
      </c>
      <c r="AA6" s="16" t="s">
        <v>319</v>
      </c>
      <c r="AB6" s="16">
        <f>Config!$J$31</f>
        <v>8.0000000000000007E-5</v>
      </c>
      <c r="AC6" s="16">
        <f>Config!$J$27</f>
        <v>1.1000000000000001</v>
      </c>
      <c r="AD6" s="1"/>
      <c r="AE6" s="1"/>
      <c r="AF6" s="1"/>
      <c r="AG6" s="1"/>
      <c r="AH6" s="1"/>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f t="shared" si="0"/>
        <v>0</v>
      </c>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c r="DP6" s="1"/>
      <c r="DQ6" s="1"/>
      <c r="DR6" s="1"/>
      <c r="DS6" s="1"/>
      <c r="DT6" s="1"/>
      <c r="DU6" s="1"/>
      <c r="DV6" s="1"/>
      <c r="DW6" s="1"/>
      <c r="DX6" s="1"/>
      <c r="DY6" s="1"/>
      <c r="DZ6" s="1"/>
      <c r="EA6" s="1"/>
      <c r="EB6" s="1"/>
      <c r="EC6" s="1"/>
      <c r="ED6" s="1"/>
      <c r="EE6" s="1"/>
      <c r="EF6" s="1"/>
    </row>
    <row r="7" spans="1:136" ht="15" customHeight="1" x14ac:dyDescent="0.25">
      <c r="A7" s="20" t="s">
        <v>2045</v>
      </c>
      <c r="B7" s="67" t="s">
        <v>8</v>
      </c>
      <c r="C7" s="22" t="s">
        <v>9</v>
      </c>
      <c r="D7" s="27" t="s">
        <v>2046</v>
      </c>
      <c r="E7" s="69" t="s">
        <v>1692</v>
      </c>
      <c r="F7" s="1"/>
      <c r="G7" s="1"/>
      <c r="H7" s="20" t="s">
        <v>300</v>
      </c>
      <c r="I7" s="21" t="s">
        <v>301</v>
      </c>
      <c r="J7" s="31" t="s">
        <v>302</v>
      </c>
      <c r="K7" s="21" t="s">
        <v>301</v>
      </c>
      <c r="L7" s="1"/>
      <c r="M7" s="1"/>
      <c r="N7" s="1"/>
      <c r="V7" s="1"/>
      <c r="W7" s="1"/>
      <c r="X7" s="16" t="s">
        <v>172</v>
      </c>
      <c r="Y7" s="16" t="s">
        <v>356</v>
      </c>
      <c r="Z7" s="16" t="s">
        <v>357</v>
      </c>
      <c r="AA7" s="16" t="s">
        <v>319</v>
      </c>
      <c r="AB7" s="16">
        <f>Config!$J$33</f>
        <v>1.4999999999999999E-4</v>
      </c>
      <c r="AC7" s="16">
        <f>Config!$J$27+Config!$B$9*Config!$J$30*(Config!$J$33-Config!$J$31)</f>
        <v>1.1022750000000001</v>
      </c>
      <c r="AD7" s="1"/>
      <c r="AE7" s="1"/>
      <c r="AF7" s="1"/>
      <c r="AG7" s="1"/>
      <c r="AH7" s="1"/>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f t="shared" si="0"/>
        <v>0</v>
      </c>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c r="DP7" s="1"/>
      <c r="DQ7" s="1"/>
      <c r="DR7" s="1"/>
      <c r="DS7" s="1"/>
      <c r="DT7" s="1"/>
      <c r="DU7" s="1"/>
      <c r="DV7" s="1"/>
      <c r="DW7" s="1"/>
      <c r="DX7" s="1"/>
      <c r="DY7" s="1"/>
      <c r="DZ7" s="1"/>
      <c r="EA7" s="1"/>
      <c r="EB7" s="1"/>
      <c r="EC7" s="1"/>
      <c r="ED7" s="1"/>
      <c r="EE7" s="1"/>
      <c r="EF7" s="1"/>
    </row>
    <row r="8" spans="1:136" ht="15" customHeight="1" x14ac:dyDescent="0.25">
      <c r="A8" s="20" t="s">
        <v>13</v>
      </c>
      <c r="B8" s="21" t="s">
        <v>14</v>
      </c>
      <c r="C8" s="22" t="s">
        <v>9</v>
      </c>
      <c r="D8" s="27" t="s">
        <v>15</v>
      </c>
      <c r="E8" s="55" t="s">
        <v>1692</v>
      </c>
      <c r="F8" s="1"/>
      <c r="G8" s="1"/>
      <c r="H8" s="20" t="s">
        <v>303</v>
      </c>
      <c r="I8" s="21" t="s">
        <v>304</v>
      </c>
      <c r="J8" s="31" t="s">
        <v>304</v>
      </c>
      <c r="K8" s="21" t="s">
        <v>304</v>
      </c>
      <c r="L8" s="1"/>
      <c r="M8" s="1"/>
      <c r="N8" s="1"/>
      <c r="V8" s="1"/>
      <c r="W8" s="1"/>
      <c r="X8" s="16" t="s">
        <v>172</v>
      </c>
      <c r="Y8" s="16" t="s">
        <v>356</v>
      </c>
      <c r="Z8" s="16" t="s">
        <v>359</v>
      </c>
      <c r="AA8" s="16" t="s">
        <v>318</v>
      </c>
      <c r="AB8" s="16">
        <f>-Config!$I$33</f>
        <v>-3.5000000000000001E-3</v>
      </c>
      <c r="AC8" s="16">
        <f>-(Config!$I$27+Config!$B$9*Config!$I$30*(Config!$I$33-Config!$I$32))</f>
        <v>-15.54875</v>
      </c>
      <c r="AD8" s="1"/>
      <c r="AE8" s="1"/>
      <c r="AF8" s="1"/>
      <c r="AG8" s="1"/>
      <c r="AH8" s="1"/>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f t="shared" ref="BS8:BS31" si="1">IF(ROW(A8)&gt;ROWS(rngLoadCombinations)-1,"",INDEX(rngLoadCombinations,ROW(A8)+1,1))</f>
        <v>0</v>
      </c>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c r="DP8" s="1"/>
      <c r="DQ8" s="1"/>
      <c r="DR8" s="1"/>
      <c r="DS8" s="1"/>
      <c r="DT8" s="1"/>
      <c r="DU8" s="1"/>
      <c r="DV8" s="1"/>
      <c r="DW8" s="1"/>
      <c r="DX8" s="1"/>
      <c r="DY8" s="1"/>
      <c r="DZ8" s="1"/>
      <c r="EA8" s="1"/>
      <c r="EB8" s="1"/>
      <c r="EC8" s="1"/>
      <c r="ED8" s="1"/>
      <c r="EE8" s="1"/>
      <c r="EF8" s="1"/>
    </row>
    <row r="9" spans="1:136" ht="15" customHeight="1" x14ac:dyDescent="0.25">
      <c r="A9" s="20" t="s">
        <v>16</v>
      </c>
      <c r="B9" s="23">
        <v>1E-3</v>
      </c>
      <c r="C9" s="22" t="s">
        <v>9</v>
      </c>
      <c r="D9" s="27" t="s">
        <v>17</v>
      </c>
      <c r="E9" s="55" t="s">
        <v>1692</v>
      </c>
      <c r="F9" s="1"/>
      <c r="G9" s="1"/>
      <c r="H9" s="20" t="s">
        <v>305</v>
      </c>
      <c r="I9" s="21" t="s">
        <v>306</v>
      </c>
      <c r="J9" s="31" t="s">
        <v>306</v>
      </c>
      <c r="K9" s="21" t="s">
        <v>306</v>
      </c>
      <c r="L9" s="1"/>
      <c r="M9" s="1"/>
      <c r="N9" s="1"/>
      <c r="V9" s="1"/>
      <c r="W9" s="1"/>
      <c r="X9" s="16" t="s">
        <v>172</v>
      </c>
      <c r="Y9" s="16" t="s">
        <v>356</v>
      </c>
      <c r="Z9" s="16" t="s">
        <v>359</v>
      </c>
      <c r="AA9" s="16" t="s">
        <v>318</v>
      </c>
      <c r="AB9" s="16">
        <f>-Config!$I$32</f>
        <v>-2E-3</v>
      </c>
      <c r="AC9" s="16">
        <f>-Config!$I$27</f>
        <v>-15.5</v>
      </c>
      <c r="AD9" s="1"/>
      <c r="AE9" s="1"/>
      <c r="AF9" s="1"/>
      <c r="AG9" s="1"/>
      <c r="AH9" s="1"/>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f t="shared" si="1"/>
        <v>0</v>
      </c>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c r="DP9" s="1"/>
      <c r="DQ9" s="1"/>
      <c r="DR9" s="1"/>
      <c r="DS9" s="1"/>
      <c r="DT9" s="1"/>
      <c r="DU9" s="1"/>
      <c r="DV9" s="1"/>
      <c r="DW9" s="1"/>
      <c r="DX9" s="1"/>
      <c r="DY9" s="1"/>
      <c r="DZ9" s="1"/>
      <c r="EA9" s="1"/>
      <c r="EB9" s="1"/>
      <c r="EC9" s="1"/>
      <c r="ED9" s="1"/>
      <c r="EE9" s="1"/>
      <c r="EF9" s="1"/>
    </row>
    <row r="10" spans="1:136" ht="15" customHeight="1" x14ac:dyDescent="0.25">
      <c r="A10" s="20" t="s">
        <v>18</v>
      </c>
      <c r="B10" s="21" t="s">
        <v>8</v>
      </c>
      <c r="C10" s="22" t="s">
        <v>9</v>
      </c>
      <c r="D10" s="27" t="s">
        <v>19</v>
      </c>
      <c r="E10" s="55" t="s">
        <v>1692</v>
      </c>
      <c r="F10" s="1"/>
      <c r="G10" s="1"/>
      <c r="H10" s="1"/>
      <c r="I10" s="1"/>
      <c r="J10" s="1"/>
      <c r="K10" s="1"/>
      <c r="L10" s="1"/>
      <c r="M10" s="1"/>
      <c r="N10" s="1"/>
      <c r="V10" s="1"/>
      <c r="W10" s="1"/>
      <c r="X10" s="16" t="s">
        <v>172</v>
      </c>
      <c r="Y10" s="16" t="s">
        <v>356</v>
      </c>
      <c r="Z10" s="16" t="s">
        <v>359</v>
      </c>
      <c r="AA10" s="16" t="s">
        <v>318</v>
      </c>
      <c r="AB10" s="16">
        <f>-0.6*Config!$I$27/Config!$I$30</f>
        <v>-2.8615384615384614E-4</v>
      </c>
      <c r="AC10" s="16">
        <f>-0.6*Config!$I$27</f>
        <v>-9.2999999999999989</v>
      </c>
      <c r="AD10" s="1"/>
      <c r="AE10" s="1"/>
      <c r="AF10" s="1"/>
      <c r="AG10" s="1"/>
      <c r="AH10" s="1"/>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f t="shared" si="1"/>
        <v>0</v>
      </c>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c r="DP10" s="1"/>
      <c r="DQ10" s="1"/>
      <c r="DR10" s="1"/>
      <c r="DS10" s="1"/>
      <c r="DT10" s="1"/>
      <c r="DU10" s="1"/>
      <c r="DV10" s="1"/>
      <c r="DW10" s="1"/>
      <c r="DX10" s="1"/>
      <c r="DY10" s="1"/>
      <c r="DZ10" s="1"/>
      <c r="EA10" s="1"/>
      <c r="EB10" s="1"/>
      <c r="EC10" s="1"/>
      <c r="ED10" s="1"/>
      <c r="EE10" s="1"/>
      <c r="EF10" s="1"/>
    </row>
    <row r="11" spans="1:136" ht="15" customHeight="1" x14ac:dyDescent="0.25">
      <c r="A11" s="20" t="s">
        <v>20</v>
      </c>
      <c r="B11" s="21">
        <v>5.0000000000000001E-4</v>
      </c>
      <c r="C11" s="22" t="str">
        <f>INDEX(rngUnitSettings,MATCH("Moment",INDEX(rngUnitSettings,,1),0),2)&amp;"/"&amp;INDEX(rngUnitSettings,MATCH("Length",INDEX(rngUnitSettings,,1),0),2)</f>
        <v>tf*m/mm</v>
      </c>
      <c r="D11" s="27" t="s">
        <v>21</v>
      </c>
      <c r="E11" s="55" t="s">
        <v>1692</v>
      </c>
      <c r="F11" s="1"/>
      <c r="G11" s="1"/>
      <c r="H11" s="73" t="s">
        <v>1740</v>
      </c>
      <c r="I11" s="72"/>
      <c r="J11" s="72"/>
      <c r="K11" s="1"/>
      <c r="L11" s="1"/>
      <c r="M11" s="1"/>
      <c r="N11" s="1"/>
      <c r="V11" s="1"/>
      <c r="W11" s="1"/>
      <c r="X11" s="16" t="s">
        <v>172</v>
      </c>
      <c r="Y11" s="16" t="s">
        <v>356</v>
      </c>
      <c r="Z11" s="16" t="s">
        <v>359</v>
      </c>
      <c r="AA11" s="16" t="s">
        <v>358</v>
      </c>
      <c r="AB11" s="16">
        <v>0</v>
      </c>
      <c r="AC11" s="16">
        <v>0</v>
      </c>
      <c r="AD11" s="1"/>
      <c r="AE11" s="1"/>
      <c r="AF11" s="1"/>
      <c r="AG11" s="1"/>
      <c r="AH11" s="1"/>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f t="shared" si="1"/>
        <v>0</v>
      </c>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c r="DP11" s="1"/>
      <c r="DQ11" s="1"/>
      <c r="DR11" s="1"/>
      <c r="DS11" s="1"/>
      <c r="DT11" s="1"/>
      <c r="DU11" s="1"/>
      <c r="DV11" s="1"/>
      <c r="DW11" s="1"/>
      <c r="DX11" s="1"/>
      <c r="DY11" s="1"/>
      <c r="DZ11" s="1"/>
      <c r="EA11" s="1"/>
      <c r="EB11" s="1"/>
      <c r="EC11" s="1"/>
      <c r="ED11" s="1"/>
      <c r="EE11" s="1"/>
      <c r="EF11" s="1"/>
    </row>
    <row r="12" spans="1:136" ht="15" customHeight="1" x14ac:dyDescent="0.25">
      <c r="A12" s="20"/>
      <c r="B12" s="22"/>
      <c r="C12" s="22"/>
      <c r="D12" s="27"/>
      <c r="E12" s="22"/>
      <c r="F12" s="1"/>
      <c r="G12" s="1"/>
      <c r="H12" s="17" t="s">
        <v>287</v>
      </c>
      <c r="I12" s="32" t="s">
        <v>316</v>
      </c>
      <c r="J12" s="18" t="s">
        <v>289</v>
      </c>
      <c r="K12" s="1"/>
      <c r="L12" s="1"/>
      <c r="M12" s="1"/>
      <c r="N12" s="1"/>
      <c r="V12" s="1"/>
      <c r="W12" s="1"/>
      <c r="X12" s="16" t="s">
        <v>172</v>
      </c>
      <c r="Y12" s="16" t="s">
        <v>356</v>
      </c>
      <c r="Z12" s="16" t="s">
        <v>359</v>
      </c>
      <c r="AA12" s="16" t="s">
        <v>319</v>
      </c>
      <c r="AB12" s="16">
        <f>0.6*Config!$J$27/Config!$J$30</f>
        <v>2.0307692307692308E-5</v>
      </c>
      <c r="AC12" s="16">
        <f>0.6*Config!$J$27</f>
        <v>0.66</v>
      </c>
      <c r="AD12" s="1"/>
      <c r="AE12" s="1"/>
      <c r="AF12" s="1"/>
      <c r="AG12" s="1"/>
      <c r="AH12" s="1"/>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f t="shared" si="1"/>
        <v>0</v>
      </c>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c r="DP12" s="1"/>
      <c r="DQ12" s="1"/>
      <c r="DR12" s="1"/>
      <c r="DS12" s="1"/>
      <c r="DT12" s="1"/>
      <c r="DU12" s="1"/>
      <c r="DV12" s="1"/>
      <c r="DW12" s="1"/>
      <c r="DX12" s="1"/>
      <c r="DY12" s="1"/>
      <c r="DZ12" s="1"/>
      <c r="EA12" s="1"/>
      <c r="EB12" s="1"/>
      <c r="EC12" s="1"/>
      <c r="ED12" s="1"/>
      <c r="EE12" s="1"/>
      <c r="EF12" s="1"/>
    </row>
    <row r="13" spans="1:136" ht="15" customHeight="1" x14ac:dyDescent="0.25">
      <c r="A13" s="17" t="s">
        <v>22</v>
      </c>
      <c r="B13" s="18"/>
      <c r="C13" s="18"/>
      <c r="D13" s="26"/>
      <c r="E13" s="18"/>
      <c r="F13" s="1"/>
      <c r="G13" s="1"/>
      <c r="H13" s="20" t="s">
        <v>317</v>
      </c>
      <c r="I13" s="33" t="s">
        <v>318</v>
      </c>
      <c r="J13" s="29" t="s">
        <v>319</v>
      </c>
      <c r="K13" s="1"/>
      <c r="L13" s="1"/>
      <c r="M13" s="1"/>
      <c r="N13" s="1"/>
      <c r="V13" s="1"/>
      <c r="W13" s="1"/>
      <c r="X13" s="16" t="s">
        <v>172</v>
      </c>
      <c r="Y13" s="16" t="s">
        <v>356</v>
      </c>
      <c r="Z13" s="16" t="s">
        <v>359</v>
      </c>
      <c r="AA13" s="16" t="s">
        <v>319</v>
      </c>
      <c r="AB13" s="16">
        <f>Config!$J$32</f>
        <v>1E-4</v>
      </c>
      <c r="AC13" s="16">
        <f>Config!$J$27</f>
        <v>1.1000000000000001</v>
      </c>
      <c r="AD13" s="1"/>
      <c r="AE13" s="1"/>
      <c r="AF13" s="1"/>
      <c r="AG13" s="1"/>
      <c r="AH13" s="1"/>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f t="shared" si="1"/>
        <v>0</v>
      </c>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c r="DP13" s="1"/>
      <c r="DQ13" s="1"/>
      <c r="DR13" s="1"/>
      <c r="DS13" s="1"/>
      <c r="DT13" s="1"/>
      <c r="DU13" s="1"/>
      <c r="DV13" s="1"/>
      <c r="DW13" s="1"/>
      <c r="DX13" s="1"/>
      <c r="DY13" s="1"/>
      <c r="DZ13" s="1"/>
      <c r="EA13" s="1"/>
      <c r="EB13" s="1"/>
      <c r="EC13" s="1"/>
      <c r="ED13" s="1"/>
      <c r="EE13" s="1"/>
      <c r="EF13" s="1"/>
    </row>
    <row r="14" spans="1:136" ht="15" customHeight="1" x14ac:dyDescent="0.25">
      <c r="A14" s="20" t="s">
        <v>23</v>
      </c>
      <c r="B14" s="21" t="s">
        <v>2613</v>
      </c>
      <c r="C14" s="22" t="s">
        <v>9</v>
      </c>
      <c r="D14" s="27" t="s">
        <v>24</v>
      </c>
      <c r="E14" s="55" t="s">
        <v>1692</v>
      </c>
      <c r="F14" s="1"/>
      <c r="G14" s="1"/>
      <c r="H14" s="20" t="s">
        <v>320</v>
      </c>
      <c r="I14" s="33" t="s">
        <v>321</v>
      </c>
      <c r="J14" s="29" t="s">
        <v>321</v>
      </c>
      <c r="K14" s="1"/>
      <c r="L14" s="1"/>
      <c r="M14" s="1"/>
      <c r="N14" s="1"/>
      <c r="V14" s="1"/>
      <c r="W14" s="1"/>
      <c r="X14" s="16" t="s">
        <v>172</v>
      </c>
      <c r="Y14" s="16" t="s">
        <v>356</v>
      </c>
      <c r="Z14" s="16" t="s">
        <v>359</v>
      </c>
      <c r="AA14" s="16" t="s">
        <v>319</v>
      </c>
      <c r="AB14" s="16">
        <f>Config!$J$33</f>
        <v>1.4999999999999999E-4</v>
      </c>
      <c r="AC14" s="16">
        <f>Config!$J$27+Config!$B$9*Config!$J$30*(Config!$J$33-Config!$J$32)</f>
        <v>1.1016250000000001</v>
      </c>
      <c r="AD14" s="1"/>
      <c r="AE14" s="1"/>
      <c r="AF14" s="1"/>
      <c r="AG14" s="1"/>
      <c r="AH14" s="1"/>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f t="shared" si="1"/>
        <v>0</v>
      </c>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c r="DP14" s="1"/>
      <c r="DQ14" s="1"/>
      <c r="DR14" s="1"/>
      <c r="DS14" s="1"/>
      <c r="DT14" s="1"/>
      <c r="DU14" s="1"/>
      <c r="DV14" s="1"/>
      <c r="DW14" s="1"/>
      <c r="DX14" s="1"/>
      <c r="DY14" s="1"/>
      <c r="DZ14" s="1"/>
      <c r="EA14" s="1"/>
      <c r="EB14" s="1"/>
      <c r="EC14" s="1"/>
      <c r="ED14" s="1"/>
      <c r="EE14" s="1"/>
      <c r="EF14" s="1"/>
    </row>
    <row r="15" spans="1:136" ht="15" customHeight="1" x14ac:dyDescent="0.25">
      <c r="A15" s="20" t="s">
        <v>25</v>
      </c>
      <c r="B15" s="21" t="s">
        <v>1764</v>
      </c>
      <c r="C15" s="22" t="s">
        <v>9</v>
      </c>
      <c r="D15" s="27" t="s">
        <v>27</v>
      </c>
      <c r="E15" s="55" t="s">
        <v>1692</v>
      </c>
      <c r="F15" s="1"/>
      <c r="G15" s="1"/>
      <c r="H15" s="20" t="s">
        <v>322</v>
      </c>
      <c r="I15" s="33" t="s">
        <v>323</v>
      </c>
      <c r="J15" s="29" t="s">
        <v>323</v>
      </c>
      <c r="K15" s="1"/>
      <c r="L15" s="1"/>
      <c r="M15" s="1"/>
      <c r="N15" s="1"/>
      <c r="V15" s="1"/>
      <c r="W15" s="1"/>
      <c r="X15" s="16" t="s">
        <v>172</v>
      </c>
      <c r="Y15" s="16" t="s">
        <v>360</v>
      </c>
      <c r="Z15" s="16" t="s">
        <v>357</v>
      </c>
      <c r="AA15" s="16" t="s">
        <v>318</v>
      </c>
      <c r="AB15" s="16">
        <f>-Config!$I$33</f>
        <v>-3.5000000000000001E-3</v>
      </c>
      <c r="AC15" s="16">
        <f>-(Config!$I$28+Config!$B$9*Config!$I$30*(Config!$I$33-Config!$I$31))</f>
        <v>-22.065000000000001</v>
      </c>
      <c r="AD15" s="1"/>
      <c r="AE15" s="1"/>
      <c r="AF15" s="1"/>
      <c r="AG15" s="1"/>
      <c r="AH15" s="1"/>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f t="shared" si="1"/>
        <v>0</v>
      </c>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c r="DP15" s="1"/>
      <c r="DQ15" s="1"/>
      <c r="DR15" s="1"/>
      <c r="DS15" s="1"/>
      <c r="DT15" s="1"/>
      <c r="DU15" s="1"/>
      <c r="DV15" s="1"/>
      <c r="DW15" s="1"/>
      <c r="DX15" s="1"/>
      <c r="DY15" s="1"/>
      <c r="DZ15" s="1"/>
      <c r="EA15" s="1"/>
      <c r="EB15" s="1"/>
      <c r="EC15" s="1"/>
      <c r="ED15" s="1"/>
      <c r="EE15" s="1"/>
      <c r="EF15" s="1"/>
    </row>
    <row r="16" spans="1:136" ht="15" customHeight="1" x14ac:dyDescent="0.25">
      <c r="A16" s="20" t="s">
        <v>28</v>
      </c>
      <c r="B16" s="21">
        <v>50</v>
      </c>
      <c r="C16" s="22" t="str">
        <f>INDEX(rngUnitSettings,MATCH("Length",INDEX(rngUnitSettings,,1),0),2)</f>
        <v>mm</v>
      </c>
      <c r="D16" s="27" t="s">
        <v>30</v>
      </c>
      <c r="E16" s="55" t="s">
        <v>1692</v>
      </c>
      <c r="F16" s="1"/>
      <c r="G16" s="1"/>
      <c r="H16" s="1"/>
      <c r="I16" s="1"/>
      <c r="J16" s="1"/>
      <c r="K16" s="1"/>
      <c r="L16" s="1"/>
      <c r="M16" s="1"/>
      <c r="N16" s="1"/>
      <c r="V16" s="1"/>
      <c r="W16" s="1"/>
      <c r="X16" s="16" t="s">
        <v>172</v>
      </c>
      <c r="Y16" s="16" t="s">
        <v>360</v>
      </c>
      <c r="Z16" s="16" t="s">
        <v>357</v>
      </c>
      <c r="AA16" s="16" t="s">
        <v>318</v>
      </c>
      <c r="AB16" s="16">
        <f>-Config!$I$31</f>
        <v>-1.5E-3</v>
      </c>
      <c r="AC16" s="16">
        <f>-Config!$I$28</f>
        <v>-22</v>
      </c>
      <c r="AD16" s="1"/>
      <c r="AE16" s="1"/>
      <c r="AF16" s="1"/>
      <c r="AG16" s="1"/>
      <c r="AH16" s="1"/>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f t="shared" si="1"/>
        <v>0</v>
      </c>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c r="DP16" s="1"/>
      <c r="DQ16" s="1"/>
      <c r="DR16" s="1"/>
      <c r="DS16" s="1"/>
      <c r="DT16" s="1"/>
      <c r="DU16" s="1"/>
      <c r="DV16" s="1"/>
      <c r="DW16" s="1"/>
      <c r="DX16" s="1"/>
      <c r="DY16" s="1"/>
      <c r="DZ16" s="1"/>
      <c r="EA16" s="1"/>
      <c r="EB16" s="1"/>
      <c r="EC16" s="1"/>
      <c r="ED16" s="1"/>
      <c r="EE16" s="1"/>
      <c r="EF16" s="1"/>
    </row>
    <row r="17" spans="1:136" ht="15" customHeight="1" x14ac:dyDescent="0.25">
      <c r="A17" s="20" t="s">
        <v>31</v>
      </c>
      <c r="B17" s="21">
        <v>50</v>
      </c>
      <c r="C17" s="22" t="str">
        <f>INDEX(rngUnitSettings,MATCH("Length",INDEX(rngUnitSettings,,1),0),2)</f>
        <v>mm</v>
      </c>
      <c r="D17" s="27" t="s">
        <v>32</v>
      </c>
      <c r="E17" s="55" t="s">
        <v>1692</v>
      </c>
      <c r="F17" s="1"/>
      <c r="G17" s="1"/>
      <c r="H17" s="73" t="s">
        <v>1741</v>
      </c>
      <c r="I17" s="72"/>
      <c r="J17" s="72"/>
      <c r="K17" s="72"/>
      <c r="L17" s="72"/>
      <c r="M17" s="72"/>
      <c r="N17" s="1"/>
      <c r="V17" s="1"/>
      <c r="W17" s="1"/>
      <c r="X17" s="16" t="s">
        <v>172</v>
      </c>
      <c r="Y17" s="16" t="s">
        <v>360</v>
      </c>
      <c r="Z17" s="16" t="s">
        <v>357</v>
      </c>
      <c r="AA17" s="16" t="s">
        <v>358</v>
      </c>
      <c r="AB17" s="16">
        <v>0</v>
      </c>
      <c r="AC17" s="16">
        <v>0</v>
      </c>
      <c r="AD17" s="1"/>
      <c r="AE17" s="1"/>
      <c r="AF17" s="1"/>
      <c r="AG17" s="1"/>
      <c r="AH17" s="1"/>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f t="shared" si="1"/>
        <v>0</v>
      </c>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c r="DP17" s="1"/>
      <c r="DQ17" s="1"/>
      <c r="DR17" s="1"/>
      <c r="DS17" s="1"/>
      <c r="DT17" s="1"/>
      <c r="DU17" s="1"/>
      <c r="DV17" s="1"/>
      <c r="DW17" s="1"/>
      <c r="DX17" s="1"/>
      <c r="DY17" s="1"/>
      <c r="DZ17" s="1"/>
      <c r="EA17" s="1"/>
      <c r="EB17" s="1"/>
      <c r="EC17" s="1"/>
      <c r="ED17" s="1"/>
      <c r="EE17" s="1"/>
      <c r="EF17" s="1"/>
    </row>
    <row r="18" spans="1:136" ht="15" customHeight="1" x14ac:dyDescent="0.25">
      <c r="A18" s="20" t="s">
        <v>33</v>
      </c>
      <c r="B18" s="21">
        <v>2</v>
      </c>
      <c r="C18" s="22" t="s">
        <v>34</v>
      </c>
      <c r="D18" s="27" t="s">
        <v>35</v>
      </c>
      <c r="E18" s="55" t="s">
        <v>1692</v>
      </c>
      <c r="F18" s="1"/>
      <c r="G18" s="1"/>
      <c r="H18" s="17" t="s">
        <v>1</v>
      </c>
      <c r="I18" s="17" t="s">
        <v>324</v>
      </c>
      <c r="J18" s="17" t="s">
        <v>325</v>
      </c>
      <c r="K18" s="18" t="s">
        <v>3</v>
      </c>
      <c r="L18" s="26" t="s">
        <v>4</v>
      </c>
      <c r="M18" s="18" t="s">
        <v>5</v>
      </c>
      <c r="N18" s="1"/>
      <c r="V18" s="1"/>
      <c r="W18" s="1"/>
      <c r="X18" s="16" t="s">
        <v>172</v>
      </c>
      <c r="Y18" s="16" t="s">
        <v>360</v>
      </c>
      <c r="Z18" s="16" t="s">
        <v>357</v>
      </c>
      <c r="AA18" s="16" t="s">
        <v>319</v>
      </c>
      <c r="AB18" s="16">
        <f>Config!$J$31</f>
        <v>8.0000000000000007E-5</v>
      </c>
      <c r="AC18" s="16">
        <f>Config!$J$28</f>
        <v>1.8</v>
      </c>
      <c r="AD18" s="1"/>
      <c r="AE18" s="1"/>
      <c r="AF18" s="1"/>
      <c r="AG18" s="1"/>
      <c r="AH18" s="1"/>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f t="shared" si="1"/>
        <v>0</v>
      </c>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c r="DP18" s="1"/>
      <c r="DQ18" s="1"/>
      <c r="DR18" s="1"/>
      <c r="DS18" s="1"/>
      <c r="DT18" s="1"/>
      <c r="DU18" s="1"/>
      <c r="DV18" s="1"/>
      <c r="DW18" s="1"/>
      <c r="DX18" s="1"/>
      <c r="DY18" s="1"/>
      <c r="DZ18" s="1"/>
      <c r="EA18" s="1"/>
      <c r="EB18" s="1"/>
      <c r="EC18" s="1"/>
      <c r="ED18" s="1"/>
      <c r="EE18" s="1"/>
      <c r="EF18" s="1"/>
    </row>
    <row r="19" spans="1:136" ht="15" customHeight="1" x14ac:dyDescent="0.25">
      <c r="A19" s="20" t="s">
        <v>36</v>
      </c>
      <c r="B19" s="21">
        <v>0</v>
      </c>
      <c r="C19" s="22" t="str">
        <f>INDEX(rngUnitSettings,MATCH("Length",INDEX(rngUnitSettings,,1),0),2)</f>
        <v>mm</v>
      </c>
      <c r="D19" s="27" t="s">
        <v>37</v>
      </c>
      <c r="E19" s="55" t="s">
        <v>1692</v>
      </c>
      <c r="F19" s="1"/>
      <c r="G19" s="1"/>
      <c r="H19" s="20" t="s">
        <v>326</v>
      </c>
      <c r="I19" s="21">
        <v>350</v>
      </c>
      <c r="J19" s="21">
        <v>350</v>
      </c>
      <c r="K19" s="22" t="str">
        <f>INDEX(rngUnitSettings,MATCH("Stress",INDEX(rngUnitSettings,,1),0),2)</f>
        <v>MPa</v>
      </c>
      <c r="L19" s="27" t="s">
        <v>327</v>
      </c>
      <c r="M19" s="55" t="s">
        <v>1692</v>
      </c>
      <c r="N19" s="1"/>
      <c r="V19" s="1"/>
      <c r="W19" s="1"/>
      <c r="X19" s="16" t="s">
        <v>172</v>
      </c>
      <c r="Y19" s="16" t="s">
        <v>360</v>
      </c>
      <c r="Z19" s="16" t="s">
        <v>357</v>
      </c>
      <c r="AA19" s="16" t="s">
        <v>319</v>
      </c>
      <c r="AB19" s="16">
        <f>Config!$J$33</f>
        <v>1.4999999999999999E-4</v>
      </c>
      <c r="AC19" s="16">
        <f>Config!$J$28+Config!$B$9*Config!$J$30*(Config!$J$33-Config!$J$31)</f>
        <v>1.8022750000000001</v>
      </c>
      <c r="AD19" s="1"/>
      <c r="AE19" s="1"/>
      <c r="AF19" s="1"/>
      <c r="AG19" s="1"/>
      <c r="AH19" s="1"/>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f t="shared" si="1"/>
        <v>0</v>
      </c>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c r="DP19" s="1"/>
      <c r="DQ19" s="1"/>
      <c r="DR19" s="1"/>
      <c r="DS19" s="1"/>
      <c r="DT19" s="1"/>
      <c r="DU19" s="1"/>
      <c r="DV19" s="1"/>
      <c r="DW19" s="1"/>
      <c r="DX19" s="1"/>
      <c r="DY19" s="1"/>
      <c r="DZ19" s="1"/>
      <c r="EA19" s="1"/>
      <c r="EB19" s="1"/>
      <c r="EC19" s="1"/>
      <c r="ED19" s="1"/>
      <c r="EE19" s="1"/>
      <c r="EF19" s="1"/>
    </row>
    <row r="20" spans="1:136" ht="15" customHeight="1" x14ac:dyDescent="0.25">
      <c r="A20" s="20" t="s">
        <v>38</v>
      </c>
      <c r="B20" s="21">
        <v>0</v>
      </c>
      <c r="C20" s="22" t="str">
        <f>INDEX(rngUnitSettings,MATCH("Length",INDEX(rngUnitSettings,,1),0),2)</f>
        <v>mm</v>
      </c>
      <c r="D20" s="27" t="s">
        <v>39</v>
      </c>
      <c r="E20" s="55" t="s">
        <v>1692</v>
      </c>
      <c r="F20" s="1"/>
      <c r="G20" s="1"/>
      <c r="H20" s="20" t="s">
        <v>328</v>
      </c>
      <c r="I20" s="21">
        <v>390</v>
      </c>
      <c r="J20" s="21">
        <v>390</v>
      </c>
      <c r="K20" s="22" t="str">
        <f>INDEX(rngUnitSettings,MATCH("Stress",INDEX(rngUnitSettings,,1),0),2)</f>
        <v>MPa</v>
      </c>
      <c r="L20" s="27" t="s">
        <v>329</v>
      </c>
      <c r="M20" s="55" t="s">
        <v>1692</v>
      </c>
      <c r="N20" s="1"/>
      <c r="V20" s="1"/>
      <c r="W20" s="1"/>
      <c r="X20" s="16" t="s">
        <v>172</v>
      </c>
      <c r="Y20" s="16" t="s">
        <v>360</v>
      </c>
      <c r="Z20" s="16" t="s">
        <v>359</v>
      </c>
      <c r="AA20" s="16" t="s">
        <v>318</v>
      </c>
      <c r="AB20" s="16">
        <f>-Config!$I$33</f>
        <v>-3.5000000000000001E-3</v>
      </c>
      <c r="AC20" s="16">
        <f>-(Config!$I$28+Config!$B$9*Config!$I$30*(Config!$I$33-Config!$I$32))</f>
        <v>-22.048749999999998</v>
      </c>
      <c r="AD20" s="1"/>
      <c r="AE20" s="1"/>
      <c r="AF20" s="1"/>
      <c r="AG20" s="1"/>
      <c r="AH20" s="1"/>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f t="shared" si="1"/>
        <v>0</v>
      </c>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c r="DP20" s="1"/>
      <c r="DQ20" s="1"/>
      <c r="DR20" s="1"/>
      <c r="DS20" s="1"/>
      <c r="DT20" s="1"/>
      <c r="DU20" s="1"/>
      <c r="DV20" s="1"/>
      <c r="DW20" s="1"/>
      <c r="DX20" s="1"/>
      <c r="DY20" s="1"/>
      <c r="DZ20" s="1"/>
      <c r="EA20" s="1"/>
      <c r="EB20" s="1"/>
      <c r="EC20" s="1"/>
      <c r="ED20" s="1"/>
      <c r="EE20" s="1"/>
      <c r="EF20" s="1"/>
    </row>
    <row r="21" spans="1:136" ht="15" customHeight="1" x14ac:dyDescent="0.25">
      <c r="A21" s="20"/>
      <c r="B21" s="22"/>
      <c r="C21" s="22"/>
      <c r="D21" s="27"/>
      <c r="E21" s="22"/>
      <c r="F21" s="1"/>
      <c r="G21" s="1"/>
      <c r="H21" s="20" t="s">
        <v>330</v>
      </c>
      <c r="I21" s="21">
        <v>200000</v>
      </c>
      <c r="J21" s="21">
        <v>200000</v>
      </c>
      <c r="K21" s="22" t="str">
        <f>INDEX(rngUnitSettings,MATCH("Stress",INDEX(rngUnitSettings,,1),0),2)</f>
        <v>MPa</v>
      </c>
      <c r="L21" s="27" t="s">
        <v>331</v>
      </c>
      <c r="M21" s="55" t="s">
        <v>1692</v>
      </c>
      <c r="N21" s="1"/>
      <c r="V21" s="1"/>
      <c r="W21" s="1"/>
      <c r="X21" s="16" t="s">
        <v>172</v>
      </c>
      <c r="Y21" s="16" t="s">
        <v>360</v>
      </c>
      <c r="Z21" s="16" t="s">
        <v>359</v>
      </c>
      <c r="AA21" s="16" t="s">
        <v>318</v>
      </c>
      <c r="AB21" s="16">
        <f>-Config!$I$32</f>
        <v>-2E-3</v>
      </c>
      <c r="AC21" s="16">
        <f>-Config!$I$28</f>
        <v>-22</v>
      </c>
      <c r="AD21" s="1"/>
      <c r="AE21" s="1"/>
      <c r="AF21" s="1"/>
      <c r="AG21" s="1"/>
      <c r="AH21" s="1"/>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f t="shared" si="1"/>
        <v>0</v>
      </c>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c r="DP21" s="1"/>
      <c r="DQ21" s="1"/>
      <c r="DR21" s="1"/>
      <c r="DS21" s="1"/>
      <c r="DT21" s="1"/>
      <c r="DU21" s="1"/>
      <c r="DV21" s="1"/>
      <c r="DW21" s="1"/>
      <c r="DX21" s="1"/>
      <c r="DY21" s="1"/>
      <c r="DZ21" s="1"/>
      <c r="EA21" s="1"/>
      <c r="EB21" s="1"/>
      <c r="EC21" s="1"/>
      <c r="ED21" s="1"/>
      <c r="EE21" s="1"/>
      <c r="EF21" s="1"/>
    </row>
    <row r="22" spans="1:136" ht="15" customHeight="1" x14ac:dyDescent="0.25">
      <c r="A22" s="17" t="s">
        <v>40</v>
      </c>
      <c r="B22" s="18"/>
      <c r="C22" s="18"/>
      <c r="D22" s="26"/>
      <c r="E22" s="18"/>
      <c r="F22" s="1"/>
      <c r="G22" s="1"/>
      <c r="H22" s="20" t="s">
        <v>332</v>
      </c>
      <c r="I22" s="21">
        <v>2.5000000000000001E-2</v>
      </c>
      <c r="J22" s="21">
        <v>2.5000000000000001E-2</v>
      </c>
      <c r="K22" s="22" t="s">
        <v>9</v>
      </c>
      <c r="L22" s="27" t="s">
        <v>333</v>
      </c>
      <c r="M22" s="55" t="s">
        <v>1692</v>
      </c>
      <c r="N22" s="1"/>
      <c r="V22" s="1"/>
      <c r="W22" s="1"/>
      <c r="X22" s="16" t="s">
        <v>172</v>
      </c>
      <c r="Y22" s="16" t="s">
        <v>360</v>
      </c>
      <c r="Z22" s="16" t="s">
        <v>359</v>
      </c>
      <c r="AA22" s="16" t="s">
        <v>318</v>
      </c>
      <c r="AB22" s="16">
        <f>-0.6*Config!$I$28/Config!$I$30</f>
        <v>-4.0615384615384613E-4</v>
      </c>
      <c r="AC22" s="16">
        <f>-0.6*Config!$I$28</f>
        <v>-13.2</v>
      </c>
      <c r="AD22" s="1"/>
      <c r="AE22" s="1"/>
      <c r="AF22" s="1"/>
      <c r="AG22" s="1"/>
      <c r="AH22" s="1"/>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f t="shared" si="1"/>
        <v>0</v>
      </c>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c r="DP22" s="1"/>
      <c r="DQ22" s="1"/>
      <c r="DR22" s="1"/>
      <c r="DS22" s="1"/>
      <c r="DT22" s="1"/>
      <c r="DU22" s="1"/>
      <c r="DV22" s="1"/>
      <c r="DW22" s="1"/>
      <c r="DX22" s="1"/>
      <c r="DY22" s="1"/>
      <c r="DZ22" s="1"/>
      <c r="EA22" s="1"/>
      <c r="EB22" s="1"/>
      <c r="EC22" s="1"/>
      <c r="ED22" s="1"/>
      <c r="EE22" s="1"/>
      <c r="EF22" s="1"/>
    </row>
    <row r="23" spans="1:136" ht="15" customHeight="1" x14ac:dyDescent="0.25">
      <c r="A23" s="24" t="s">
        <v>41</v>
      </c>
      <c r="B23" s="25"/>
      <c r="C23" s="25" t="s">
        <v>9</v>
      </c>
      <c r="D23" s="28"/>
      <c r="E23" s="25"/>
      <c r="F23" s="1"/>
      <c r="G23" s="1"/>
      <c r="H23" s="20" t="s">
        <v>334</v>
      </c>
      <c r="I23" s="21">
        <v>1.4999999999999999E-2</v>
      </c>
      <c r="J23" s="21">
        <v>1.4999999999999999E-2</v>
      </c>
      <c r="K23" s="22" t="s">
        <v>9</v>
      </c>
      <c r="L23" s="27" t="s">
        <v>335</v>
      </c>
      <c r="M23" s="55" t="s">
        <v>1692</v>
      </c>
      <c r="N23" s="1"/>
      <c r="V23" s="1"/>
      <c r="W23" s="1"/>
      <c r="X23" s="16" t="s">
        <v>172</v>
      </c>
      <c r="Y23" s="16" t="s">
        <v>360</v>
      </c>
      <c r="Z23" s="16" t="s">
        <v>359</v>
      </c>
      <c r="AA23" s="16" t="s">
        <v>358</v>
      </c>
      <c r="AB23" s="16">
        <v>0</v>
      </c>
      <c r="AC23" s="16">
        <v>0</v>
      </c>
      <c r="AD23" s="1"/>
      <c r="AE23" s="1"/>
      <c r="AF23" s="1"/>
      <c r="AG23" s="1"/>
      <c r="AH23" s="1"/>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f t="shared" si="1"/>
        <v>0</v>
      </c>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c r="DP23" s="1"/>
      <c r="DQ23" s="1"/>
      <c r="DR23" s="1"/>
      <c r="DS23" s="1"/>
      <c r="DT23" s="1"/>
      <c r="DU23" s="1"/>
      <c r="DV23" s="1"/>
      <c r="DW23" s="1"/>
      <c r="DX23" s="1"/>
      <c r="DY23" s="1"/>
      <c r="DZ23" s="1"/>
      <c r="EA23" s="1"/>
      <c r="EB23" s="1"/>
      <c r="EC23" s="1"/>
      <c r="ED23" s="1"/>
      <c r="EE23" s="1"/>
      <c r="EF23" s="1"/>
    </row>
    <row r="24" spans="1:136" ht="15" customHeight="1" x14ac:dyDescent="0.25">
      <c r="A24" s="20" t="s">
        <v>42</v>
      </c>
      <c r="B24" s="21" t="s">
        <v>43</v>
      </c>
      <c r="C24" s="22" t="s">
        <v>9</v>
      </c>
      <c r="D24" s="27" t="s">
        <v>44</v>
      </c>
      <c r="E24" s="55" t="s">
        <v>1692</v>
      </c>
      <c r="F24" s="1"/>
      <c r="G24" s="1"/>
      <c r="H24" s="1"/>
      <c r="I24" s="1"/>
      <c r="J24" s="1"/>
      <c r="K24" s="1"/>
      <c r="L24" s="1"/>
      <c r="M24" s="1"/>
      <c r="N24" s="1"/>
      <c r="V24" s="1"/>
      <c r="W24" s="1"/>
      <c r="X24" s="16" t="s">
        <v>172</v>
      </c>
      <c r="Y24" s="16" t="s">
        <v>360</v>
      </c>
      <c r="Z24" s="16" t="s">
        <v>359</v>
      </c>
      <c r="AA24" s="16" t="s">
        <v>319</v>
      </c>
      <c r="AB24" s="16">
        <f>0.6*Config!$J$28/Config!$J$30</f>
        <v>3.3230769230769236E-5</v>
      </c>
      <c r="AC24" s="16">
        <f>0.6*Config!$J$28</f>
        <v>1.08</v>
      </c>
      <c r="AD24" s="1"/>
      <c r="AE24" s="1"/>
      <c r="AF24" s="1"/>
      <c r="AG24" s="1"/>
      <c r="AH24" s="1"/>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f t="shared" si="1"/>
        <v>0</v>
      </c>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c r="DP24" s="1"/>
      <c r="DQ24" s="1"/>
      <c r="DR24" s="1"/>
      <c r="DS24" s="1"/>
      <c r="DT24" s="1"/>
      <c r="DU24" s="1"/>
      <c r="DV24" s="1"/>
      <c r="DW24" s="1"/>
      <c r="DX24" s="1"/>
      <c r="DY24" s="1"/>
      <c r="DZ24" s="1"/>
      <c r="EA24" s="1"/>
      <c r="EB24" s="1"/>
      <c r="EC24" s="1"/>
      <c r="ED24" s="1"/>
      <c r="EE24" s="1"/>
      <c r="EF24" s="1"/>
    </row>
    <row r="25" spans="1:136" ht="15" customHeight="1" x14ac:dyDescent="0.25">
      <c r="A25" s="20" t="s">
        <v>45</v>
      </c>
      <c r="B25" s="21">
        <v>80</v>
      </c>
      <c r="C25" s="22" t="s">
        <v>34</v>
      </c>
      <c r="D25" s="27" t="s">
        <v>46</v>
      </c>
      <c r="E25" s="55" t="s">
        <v>1692</v>
      </c>
      <c r="F25" s="1"/>
      <c r="G25" s="1"/>
      <c r="H25" s="73" t="s">
        <v>1742</v>
      </c>
      <c r="I25" s="72"/>
      <c r="J25" s="72"/>
      <c r="K25" s="72"/>
      <c r="L25" s="72"/>
      <c r="M25" s="72"/>
      <c r="N25" s="1"/>
      <c r="V25" s="1"/>
      <c r="W25" s="1"/>
      <c r="X25" s="16" t="s">
        <v>172</v>
      </c>
      <c r="Y25" s="16" t="s">
        <v>360</v>
      </c>
      <c r="Z25" s="16" t="s">
        <v>359</v>
      </c>
      <c r="AA25" s="16" t="s">
        <v>319</v>
      </c>
      <c r="AB25" s="16">
        <f>Config!$J$32</f>
        <v>1E-4</v>
      </c>
      <c r="AC25" s="16">
        <f>Config!$J$28</f>
        <v>1.8</v>
      </c>
      <c r="AD25" s="1"/>
      <c r="AE25" s="1"/>
      <c r="AF25" s="1"/>
      <c r="AG25" s="1"/>
      <c r="AH25" s="1"/>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f t="shared" si="1"/>
        <v>0</v>
      </c>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c r="DP25" s="1"/>
      <c r="DQ25" s="1"/>
      <c r="DR25" s="1"/>
      <c r="DS25" s="1"/>
      <c r="DT25" s="1"/>
      <c r="DU25" s="1"/>
      <c r="DV25" s="1"/>
      <c r="DW25" s="1"/>
      <c r="DX25" s="1"/>
      <c r="DY25" s="1"/>
      <c r="DZ25" s="1"/>
      <c r="EA25" s="1"/>
      <c r="EB25" s="1"/>
      <c r="EC25" s="1"/>
      <c r="ED25" s="1"/>
      <c r="EE25" s="1"/>
      <c r="EF25" s="1"/>
    </row>
    <row r="26" spans="1:136" ht="15" customHeight="1" x14ac:dyDescent="0.25">
      <c r="A26" s="20" t="s">
        <v>47</v>
      </c>
      <c r="B26" s="21">
        <v>1</v>
      </c>
      <c r="C26" s="22" t="s">
        <v>34</v>
      </c>
      <c r="D26" s="27" t="s">
        <v>48</v>
      </c>
      <c r="E26" s="55" t="s">
        <v>1692</v>
      </c>
      <c r="F26" s="1"/>
      <c r="G26" s="1"/>
      <c r="H26" s="17" t="s">
        <v>1</v>
      </c>
      <c r="I26" s="17" t="s">
        <v>324</v>
      </c>
      <c r="J26" s="17" t="s">
        <v>325</v>
      </c>
      <c r="K26" s="18" t="s">
        <v>3</v>
      </c>
      <c r="L26" s="26" t="s">
        <v>4</v>
      </c>
      <c r="M26" s="18" t="s">
        <v>5</v>
      </c>
      <c r="N26" s="1"/>
      <c r="V26" s="1"/>
      <c r="W26" s="1"/>
      <c r="X26" s="16" t="s">
        <v>172</v>
      </c>
      <c r="Y26" s="16" t="s">
        <v>360</v>
      </c>
      <c r="Z26" s="16" t="s">
        <v>359</v>
      </c>
      <c r="AA26" s="16" t="s">
        <v>319</v>
      </c>
      <c r="AB26" s="16">
        <f>Config!$J$33</f>
        <v>1.4999999999999999E-4</v>
      </c>
      <c r="AC26" s="16">
        <f>Config!$J$28+Config!$B$9*Config!$J$30*(Config!$J$33-Config!$J$32)</f>
        <v>1.801625</v>
      </c>
      <c r="AD26" s="1"/>
      <c r="AE26" s="1"/>
      <c r="AF26" s="1"/>
      <c r="AG26" s="1"/>
      <c r="AH26" s="1"/>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f t="shared" si="1"/>
        <v>0</v>
      </c>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c r="DP26" s="1"/>
      <c r="DQ26" s="1"/>
      <c r="DR26" s="1"/>
      <c r="DS26" s="1"/>
      <c r="DT26" s="1"/>
      <c r="DU26" s="1"/>
      <c r="DV26" s="1"/>
      <c r="DW26" s="1"/>
      <c r="DX26" s="1"/>
      <c r="DY26" s="1"/>
      <c r="DZ26" s="1"/>
      <c r="EA26" s="1"/>
      <c r="EB26" s="1"/>
      <c r="EC26" s="1"/>
      <c r="ED26" s="1"/>
      <c r="EE26" s="1"/>
      <c r="EF26" s="1"/>
    </row>
    <row r="27" spans="1:136" ht="15" customHeight="1" x14ac:dyDescent="0.25">
      <c r="A27" s="20" t="s">
        <v>49</v>
      </c>
      <c r="B27" s="21">
        <v>1E-4</v>
      </c>
      <c r="C27" s="22" t="str">
        <f>INDEX(rngUnitSettings,MATCH("Force",INDEX(rngUnitSettings,,1),0),2)</f>
        <v>tf</v>
      </c>
      <c r="D27" s="27" t="s">
        <v>50</v>
      </c>
      <c r="E27" s="55" t="s">
        <v>1692</v>
      </c>
      <c r="F27" s="1"/>
      <c r="G27" s="1"/>
      <c r="H27" s="20" t="s">
        <v>336</v>
      </c>
      <c r="I27" s="21">
        <v>15.5</v>
      </c>
      <c r="J27" s="21">
        <v>1.1000000000000001</v>
      </c>
      <c r="K27" s="22" t="str">
        <f>INDEX(rngUnitSettings,MATCH("Stress",INDEX(rngUnitSettings,,1),0),2)</f>
        <v>MPa</v>
      </c>
      <c r="L27" s="27" t="s">
        <v>337</v>
      </c>
      <c r="M27" s="55" t="s">
        <v>1692</v>
      </c>
      <c r="N27" s="1"/>
      <c r="V27" s="1"/>
      <c r="W27" s="1"/>
      <c r="X27" s="16" t="s">
        <v>361</v>
      </c>
      <c r="Y27" s="16" t="s">
        <v>356</v>
      </c>
      <c r="Z27" s="16" t="s">
        <v>357</v>
      </c>
      <c r="AA27" s="16" t="s">
        <v>318</v>
      </c>
      <c r="AB27" s="16">
        <f>-Config!$I$22</f>
        <v>-2.5000000000000001E-2</v>
      </c>
      <c r="AC27" s="16">
        <f>-(Config!$I$19+Config!$B$9*Config!$I$21*(Config!$I$22-Config!$I$19/Config!$I$21))</f>
        <v>-354.65</v>
      </c>
      <c r="AD27" s="1"/>
      <c r="AE27" s="1"/>
      <c r="AF27" s="1"/>
      <c r="AG27" s="1"/>
      <c r="AH27" s="1"/>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f t="shared" si="1"/>
        <v>0</v>
      </c>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c r="DP27" s="1"/>
      <c r="DQ27" s="1"/>
      <c r="DR27" s="1"/>
      <c r="DS27" s="1"/>
      <c r="DT27" s="1"/>
      <c r="DU27" s="1"/>
      <c r="DV27" s="1"/>
      <c r="DW27" s="1"/>
      <c r="DX27" s="1"/>
      <c r="DY27" s="1"/>
      <c r="DZ27" s="1"/>
      <c r="EA27" s="1"/>
      <c r="EB27" s="1"/>
      <c r="EC27" s="1"/>
      <c r="ED27" s="1"/>
      <c r="EE27" s="1"/>
      <c r="EF27" s="1"/>
    </row>
    <row r="28" spans="1:136" ht="15" customHeight="1" x14ac:dyDescent="0.25">
      <c r="A28" s="20" t="s">
        <v>51</v>
      </c>
      <c r="B28" s="21">
        <v>1E-4</v>
      </c>
      <c r="C28" s="22" t="str">
        <f>INDEX(rngUnitSettings,MATCH("Moment",INDEX(rngUnitSettings,,1),0),2)</f>
        <v>tf*m</v>
      </c>
      <c r="D28" s="27" t="s">
        <v>52</v>
      </c>
      <c r="E28" s="55" t="s">
        <v>1692</v>
      </c>
      <c r="F28" s="1"/>
      <c r="G28" s="1"/>
      <c r="H28" s="20" t="s">
        <v>338</v>
      </c>
      <c r="I28" s="21">
        <v>22</v>
      </c>
      <c r="J28" s="21">
        <v>1.8</v>
      </c>
      <c r="K28" s="22" t="str">
        <f>INDEX(rngUnitSettings,MATCH("Stress",INDEX(rngUnitSettings,,1),0),2)</f>
        <v>MPa</v>
      </c>
      <c r="L28" s="27" t="s">
        <v>339</v>
      </c>
      <c r="M28" s="55" t="s">
        <v>1692</v>
      </c>
      <c r="N28" s="1"/>
      <c r="V28" s="1"/>
      <c r="W28" s="1"/>
      <c r="X28" s="16" t="s">
        <v>361</v>
      </c>
      <c r="Y28" s="16" t="s">
        <v>356</v>
      </c>
      <c r="Z28" s="16" t="s">
        <v>357</v>
      </c>
      <c r="AA28" s="16" t="s">
        <v>318</v>
      </c>
      <c r="AB28" s="16">
        <f>-Config!$I$19/Config!$I$21</f>
        <v>-1.75E-3</v>
      </c>
      <c r="AC28" s="16">
        <f>-Config!$I$19</f>
        <v>-350</v>
      </c>
      <c r="AD28" s="1"/>
      <c r="AE28" s="1"/>
      <c r="AF28" s="1"/>
      <c r="AG28" s="1"/>
      <c r="AH28" s="1"/>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f t="shared" si="1"/>
        <v>0</v>
      </c>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c r="DP28" s="1"/>
      <c r="DQ28" s="1"/>
      <c r="DR28" s="1"/>
      <c r="DS28" s="1"/>
      <c r="DT28" s="1"/>
      <c r="DU28" s="1"/>
      <c r="DV28" s="1"/>
      <c r="DW28" s="1"/>
      <c r="DX28" s="1"/>
      <c r="DY28" s="1"/>
      <c r="DZ28" s="1"/>
      <c r="EA28" s="1"/>
      <c r="EB28" s="1"/>
      <c r="EC28" s="1"/>
      <c r="ED28" s="1"/>
      <c r="EE28" s="1"/>
      <c r="EF28" s="1"/>
    </row>
    <row r="29" spans="1:136" ht="15" customHeight="1" x14ac:dyDescent="0.25">
      <c r="A29" s="20" t="s">
        <v>53</v>
      </c>
      <c r="B29" s="21">
        <v>1E-4</v>
      </c>
      <c r="C29" s="22" t="str">
        <f>INDEX(rngUnitSettings,MATCH("Moment",INDEX(rngUnitSettings,,1),0),2)</f>
        <v>tf*m</v>
      </c>
      <c r="D29" s="27" t="s">
        <v>54</v>
      </c>
      <c r="E29" s="55" t="s">
        <v>1692</v>
      </c>
      <c r="F29" s="1"/>
      <c r="G29" s="1"/>
      <c r="H29" s="20" t="s">
        <v>340</v>
      </c>
      <c r="I29" s="21">
        <v>14.6</v>
      </c>
      <c r="J29" s="22" t="s">
        <v>9</v>
      </c>
      <c r="K29" s="22" t="str">
        <f>INDEX(rngUnitSettings,MATCH("Stress",INDEX(rngUnitSettings,,1),0),2)</f>
        <v>MPa</v>
      </c>
      <c r="L29" s="27" t="s">
        <v>341</v>
      </c>
      <c r="M29" s="55" t="s">
        <v>1692</v>
      </c>
      <c r="N29" s="1"/>
      <c r="V29" s="1"/>
      <c r="W29" s="1"/>
      <c r="X29" s="16" t="s">
        <v>361</v>
      </c>
      <c r="Y29" s="16" t="s">
        <v>356</v>
      </c>
      <c r="Z29" s="16" t="s">
        <v>357</v>
      </c>
      <c r="AA29" s="16" t="s">
        <v>358</v>
      </c>
      <c r="AB29" s="16">
        <v>0</v>
      </c>
      <c r="AC29" s="16">
        <v>0</v>
      </c>
      <c r="AD29" s="1"/>
      <c r="AE29" s="1"/>
      <c r="AF29" s="1"/>
      <c r="AG29" s="1"/>
      <c r="AH29" s="1"/>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f t="shared" si="1"/>
        <v>0</v>
      </c>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c r="DP29" s="1"/>
      <c r="DQ29" s="1"/>
      <c r="DR29" s="1"/>
      <c r="DS29" s="1"/>
      <c r="DT29" s="1"/>
      <c r="DU29" s="1"/>
      <c r="DV29" s="1"/>
      <c r="DW29" s="1"/>
      <c r="DX29" s="1"/>
      <c r="DY29" s="1"/>
      <c r="DZ29" s="1"/>
      <c r="EA29" s="1"/>
      <c r="EB29" s="1"/>
      <c r="EC29" s="1"/>
      <c r="ED29" s="1"/>
      <c r="EE29" s="1"/>
      <c r="EF29" s="1"/>
    </row>
    <row r="30" spans="1:136" ht="15" customHeight="1" x14ac:dyDescent="0.25">
      <c r="A30" s="24" t="s">
        <v>55</v>
      </c>
      <c r="B30" s="25"/>
      <c r="C30" s="25" t="s">
        <v>9</v>
      </c>
      <c r="D30" s="28"/>
      <c r="E30" s="25"/>
      <c r="F30" s="1"/>
      <c r="G30" s="1"/>
      <c r="H30" s="20" t="s">
        <v>342</v>
      </c>
      <c r="I30" s="21">
        <v>32500</v>
      </c>
      <c r="J30" s="21">
        <v>32500</v>
      </c>
      <c r="K30" s="22" t="str">
        <f>INDEX(rngUnitSettings,MATCH("Stress",INDEX(rngUnitSettings,,1),0),2)</f>
        <v>MPa</v>
      </c>
      <c r="L30" s="27" t="s">
        <v>343</v>
      </c>
      <c r="M30" s="55" t="s">
        <v>1692</v>
      </c>
      <c r="N30" s="1"/>
      <c r="V30" s="1"/>
      <c r="W30" s="1"/>
      <c r="X30" s="16" t="s">
        <v>361</v>
      </c>
      <c r="Y30" s="16" t="s">
        <v>356</v>
      </c>
      <c r="Z30" s="16" t="s">
        <v>357</v>
      </c>
      <c r="AA30" s="16" t="s">
        <v>319</v>
      </c>
      <c r="AB30" s="16">
        <f>Config!$J$19/Config!$J$21</f>
        <v>1.75E-3</v>
      </c>
      <c r="AC30" s="16">
        <f>Config!$J$19</f>
        <v>350</v>
      </c>
      <c r="AD30" s="1"/>
      <c r="AE30" s="1"/>
      <c r="AF30" s="1"/>
      <c r="AG30" s="1"/>
      <c r="AH30" s="1"/>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f t="shared" si="1"/>
        <v>0</v>
      </c>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c r="DP30" s="1"/>
      <c r="DQ30" s="1"/>
      <c r="DR30" s="1"/>
      <c r="DS30" s="1"/>
      <c r="DT30" s="1"/>
      <c r="DU30" s="1"/>
      <c r="DV30" s="1"/>
      <c r="DW30" s="1"/>
      <c r="DX30" s="1"/>
      <c r="DY30" s="1"/>
      <c r="DZ30" s="1"/>
      <c r="EA30" s="1"/>
      <c r="EB30" s="1"/>
      <c r="EC30" s="1"/>
      <c r="ED30" s="1"/>
      <c r="EE30" s="1"/>
      <c r="EF30" s="1"/>
    </row>
    <row r="31" spans="1:136" ht="15" customHeight="1" x14ac:dyDescent="0.25">
      <c r="A31" s="20" t="s">
        <v>56</v>
      </c>
      <c r="B31" s="21">
        <v>2</v>
      </c>
      <c r="C31" s="22" t="s">
        <v>34</v>
      </c>
      <c r="D31" s="27" t="s">
        <v>57</v>
      </c>
      <c r="E31" s="55" t="s">
        <v>1692</v>
      </c>
      <c r="F31" s="1"/>
      <c r="G31" s="1"/>
      <c r="H31" s="20" t="s">
        <v>344</v>
      </c>
      <c r="I31" s="21">
        <v>1.5E-3</v>
      </c>
      <c r="J31" s="21">
        <v>8.0000000000000007E-5</v>
      </c>
      <c r="K31" s="22" t="s">
        <v>9</v>
      </c>
      <c r="L31" s="27" t="s">
        <v>345</v>
      </c>
      <c r="M31" s="55" t="s">
        <v>1692</v>
      </c>
      <c r="N31" s="1"/>
      <c r="V31" s="1"/>
      <c r="W31" s="1"/>
      <c r="X31" s="16" t="s">
        <v>361</v>
      </c>
      <c r="Y31" s="16" t="s">
        <v>356</v>
      </c>
      <c r="Z31" s="16" t="s">
        <v>357</v>
      </c>
      <c r="AA31" s="16" t="s">
        <v>319</v>
      </c>
      <c r="AB31" s="16">
        <f>Config!$J$22</f>
        <v>2.5000000000000001E-2</v>
      </c>
      <c r="AC31" s="16">
        <f>Config!$J$19+Config!$B$9*Config!$J$21*(Config!$J$22-Config!$J$19/Config!$J$21)</f>
        <v>354.65</v>
      </c>
      <c r="AD31" s="1"/>
      <c r="AE31" s="1"/>
      <c r="AF31" s="1"/>
      <c r="AG31" s="1"/>
      <c r="AH31" s="1"/>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t="str">
        <f t="shared" si="1"/>
        <v/>
      </c>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c r="DP31" s="1"/>
      <c r="DQ31" s="1"/>
      <c r="DR31" s="1"/>
      <c r="DS31" s="1"/>
      <c r="DT31" s="1"/>
      <c r="DU31" s="1"/>
      <c r="DV31" s="1"/>
      <c r="DW31" s="1"/>
      <c r="DX31" s="1"/>
      <c r="DY31" s="1"/>
      <c r="DZ31" s="1"/>
      <c r="EA31" s="1"/>
      <c r="EB31" s="1"/>
      <c r="EC31" s="1"/>
      <c r="ED31" s="1"/>
      <c r="EE31" s="1"/>
      <c r="EF31" s="1"/>
    </row>
    <row r="32" spans="1:136" ht="15" customHeight="1" x14ac:dyDescent="0.25">
      <c r="A32" s="20"/>
      <c r="B32" s="22"/>
      <c r="C32" s="22"/>
      <c r="D32" s="27"/>
      <c r="E32" s="22"/>
      <c r="F32" s="1"/>
      <c r="G32" s="1"/>
      <c r="H32" s="20" t="s">
        <v>346</v>
      </c>
      <c r="I32" s="21">
        <v>2E-3</v>
      </c>
      <c r="J32" s="21">
        <v>1E-4</v>
      </c>
      <c r="K32" s="22" t="s">
        <v>9</v>
      </c>
      <c r="L32" s="27" t="s">
        <v>347</v>
      </c>
      <c r="M32" s="55" t="s">
        <v>1692</v>
      </c>
      <c r="N32" s="1"/>
      <c r="V32" s="1"/>
      <c r="W32" s="1"/>
      <c r="X32" s="16" t="s">
        <v>361</v>
      </c>
      <c r="Y32" s="16" t="s">
        <v>356</v>
      </c>
      <c r="Z32" s="16" t="s">
        <v>359</v>
      </c>
      <c r="AA32" s="16" t="s">
        <v>318</v>
      </c>
      <c r="AB32" s="16">
        <f>-Config!$I$23</f>
        <v>-1.4999999999999999E-2</v>
      </c>
      <c r="AC32" s="16">
        <f>-(1.1*Config!$I$19+Config!$B$9*Config!$I$21*(Config!$I$23-(2*(Config!$I$19/Config!$I$21+0.002)-(0.9*Config!$I$19/Config!$I$21))))</f>
        <v>-386.81500000000005</v>
      </c>
      <c r="AD32" s="1"/>
      <c r="AE32" s="1"/>
      <c r="AF32" s="1"/>
      <c r="AG32" s="1"/>
      <c r="AH32" s="1"/>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c r="DP32" s="1"/>
      <c r="DQ32" s="1"/>
      <c r="DR32" s="1"/>
      <c r="DS32" s="1"/>
      <c r="DT32" s="1"/>
      <c r="DU32" s="1"/>
      <c r="DV32" s="1"/>
      <c r="DW32" s="1"/>
      <c r="DX32" s="1"/>
      <c r="DY32" s="1"/>
      <c r="DZ32" s="1"/>
      <c r="EA32" s="1"/>
      <c r="EB32" s="1"/>
      <c r="EC32" s="1"/>
      <c r="ED32" s="1"/>
      <c r="EE32" s="1"/>
      <c r="EF32" s="1"/>
    </row>
    <row r="33" spans="1:136" ht="15" customHeight="1" x14ac:dyDescent="0.25">
      <c r="A33" s="17" t="s">
        <v>58</v>
      </c>
      <c r="B33" s="18"/>
      <c r="C33" s="18"/>
      <c r="D33" s="26"/>
      <c r="E33" s="18"/>
      <c r="F33" s="1"/>
      <c r="G33" s="1"/>
      <c r="H33" s="20" t="s">
        <v>348</v>
      </c>
      <c r="I33" s="21">
        <v>3.5000000000000001E-3</v>
      </c>
      <c r="J33" s="21">
        <v>1.4999999999999999E-4</v>
      </c>
      <c r="K33" s="22" t="s">
        <v>9</v>
      </c>
      <c r="L33" s="27" t="s">
        <v>349</v>
      </c>
      <c r="M33" s="55" t="s">
        <v>1692</v>
      </c>
      <c r="N33" s="1"/>
      <c r="V33" s="1"/>
      <c r="W33" s="1"/>
      <c r="X33" s="16" t="s">
        <v>361</v>
      </c>
      <c r="Y33" s="16" t="s">
        <v>356</v>
      </c>
      <c r="Z33" s="16" t="s">
        <v>359</v>
      </c>
      <c r="AA33" s="16" t="s">
        <v>318</v>
      </c>
      <c r="AB33" s="16">
        <f>-(2*(Config!$I$19/Config!$I$21+0.002)-(0.9*Config!$I$19/Config!$I$21))</f>
        <v>-5.9249999999999997E-3</v>
      </c>
      <c r="AC33" s="16">
        <f>-1.1*Config!$I$19</f>
        <v>-385.00000000000006</v>
      </c>
      <c r="AD33" s="1"/>
      <c r="AE33" s="1"/>
      <c r="AF33" s="1"/>
      <c r="AG33" s="1"/>
      <c r="AH33" s="1"/>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c r="DP33" s="1"/>
      <c r="DQ33" s="1"/>
      <c r="DR33" s="1"/>
      <c r="DS33" s="1"/>
      <c r="DT33" s="1"/>
      <c r="DU33" s="1"/>
      <c r="DV33" s="1"/>
      <c r="DW33" s="1"/>
      <c r="DX33" s="1"/>
      <c r="DY33" s="1"/>
      <c r="DZ33" s="1"/>
      <c r="EA33" s="1"/>
      <c r="EB33" s="1"/>
      <c r="EC33" s="1"/>
      <c r="ED33" s="1"/>
      <c r="EE33" s="1"/>
      <c r="EF33" s="1"/>
    </row>
    <row r="34" spans="1:136" ht="15" customHeight="1" x14ac:dyDescent="0.25">
      <c r="A34" s="24" t="s">
        <v>41</v>
      </c>
      <c r="B34" s="25"/>
      <c r="C34" s="25" t="s">
        <v>9</v>
      </c>
      <c r="D34" s="28"/>
      <c r="E34" s="25"/>
      <c r="F34" s="1"/>
      <c r="G34" s="1"/>
      <c r="H34" s="1"/>
      <c r="I34" s="1"/>
      <c r="J34" s="1"/>
      <c r="K34" s="1"/>
      <c r="L34" s="1"/>
      <c r="M34" s="1"/>
      <c r="N34" s="1"/>
      <c r="O34" s="1"/>
      <c r="P34" s="1"/>
      <c r="Q34" s="1"/>
      <c r="R34" s="1"/>
      <c r="S34" s="1"/>
      <c r="T34" s="1"/>
      <c r="U34" s="1"/>
      <c r="V34" s="1"/>
      <c r="W34" s="1"/>
      <c r="X34" s="16" t="s">
        <v>361</v>
      </c>
      <c r="Y34" s="16" t="s">
        <v>356</v>
      </c>
      <c r="Z34" s="16" t="s">
        <v>359</v>
      </c>
      <c r="AA34" s="16" t="s">
        <v>318</v>
      </c>
      <c r="AB34" s="16">
        <f>-(Config!$I$19/Config!$I$21+0.002)</f>
        <v>-3.7499999999999999E-3</v>
      </c>
      <c r="AC34" s="16">
        <f>-Config!$I$19</f>
        <v>-350</v>
      </c>
      <c r="AD34" s="1"/>
      <c r="AE34" s="1"/>
      <c r="AF34" s="1"/>
      <c r="AG34" s="1"/>
      <c r="AH34" s="1"/>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c r="DP34" s="1"/>
      <c r="DQ34" s="1"/>
      <c r="DR34" s="1"/>
      <c r="DS34" s="1"/>
      <c r="DT34" s="1"/>
      <c r="DU34" s="1"/>
      <c r="DV34" s="1"/>
      <c r="DW34" s="1"/>
      <c r="DX34" s="1"/>
      <c r="DY34" s="1"/>
      <c r="DZ34" s="1"/>
      <c r="EA34" s="1"/>
      <c r="EB34" s="1"/>
      <c r="EC34" s="1"/>
      <c r="ED34" s="1"/>
      <c r="EE34" s="1"/>
      <c r="EF34" s="1"/>
    </row>
    <row r="35" spans="1:136" ht="15" customHeight="1" x14ac:dyDescent="0.25">
      <c r="A35" s="20" t="s">
        <v>59</v>
      </c>
      <c r="B35" s="21" t="s">
        <v>60</v>
      </c>
      <c r="C35" s="22" t="s">
        <v>9</v>
      </c>
      <c r="D35" s="27" t="s">
        <v>61</v>
      </c>
      <c r="E35" s="55" t="s">
        <v>1692</v>
      </c>
      <c r="F35" s="1"/>
      <c r="G35" s="1"/>
      <c r="H35" s="73" t="s">
        <v>1743</v>
      </c>
      <c r="I35" s="72"/>
      <c r="J35" s="72"/>
      <c r="K35" s="72"/>
      <c r="L35" s="72"/>
      <c r="M35" s="72"/>
      <c r="N35" s="72"/>
      <c r="O35" s="1"/>
      <c r="P35" s="1"/>
      <c r="Q35" s="1"/>
      <c r="R35" s="1"/>
      <c r="S35" s="1"/>
      <c r="T35" s="1"/>
      <c r="U35" s="1"/>
      <c r="V35" s="1"/>
      <c r="W35" s="1"/>
      <c r="X35" s="16" t="s">
        <v>361</v>
      </c>
      <c r="Y35" s="16" t="s">
        <v>356</v>
      </c>
      <c r="Z35" s="16" t="s">
        <v>359</v>
      </c>
      <c r="AA35" s="16" t="s">
        <v>318</v>
      </c>
      <c r="AB35" s="16">
        <f>-(0.9*Config!$I$19/Config!$I$21)</f>
        <v>-1.575E-3</v>
      </c>
      <c r="AC35" s="16">
        <f>-0.9*Config!$I$19</f>
        <v>-315</v>
      </c>
      <c r="AD35" s="1"/>
      <c r="AE35" s="1"/>
      <c r="AF35" s="1"/>
      <c r="AG35" s="1"/>
      <c r="AH35" s="1"/>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c r="DP35" s="1"/>
      <c r="DQ35" s="1"/>
      <c r="DR35" s="1"/>
      <c r="DS35" s="1"/>
      <c r="DT35" s="1"/>
      <c r="DU35" s="1"/>
      <c r="DV35" s="1"/>
      <c r="DW35" s="1"/>
      <c r="DX35" s="1"/>
      <c r="DY35" s="1"/>
      <c r="DZ35" s="1"/>
      <c r="EA35" s="1"/>
      <c r="EB35" s="1"/>
      <c r="EC35" s="1"/>
      <c r="ED35" s="1"/>
      <c r="EE35" s="1"/>
      <c r="EF35" s="1"/>
    </row>
    <row r="36" spans="1:136" ht="15" customHeight="1" x14ac:dyDescent="0.25">
      <c r="A36" s="20" t="s">
        <v>62</v>
      </c>
      <c r="B36" s="21">
        <v>60</v>
      </c>
      <c r="C36" s="22" t="s">
        <v>34</v>
      </c>
      <c r="D36" s="27" t="s">
        <v>63</v>
      </c>
      <c r="E36" s="55" t="s">
        <v>1692</v>
      </c>
      <c r="F36" s="1"/>
      <c r="G36" s="1"/>
      <c r="H36" s="34"/>
      <c r="I36" s="34"/>
      <c r="J36" s="74" t="s">
        <v>309</v>
      </c>
      <c r="K36" s="74"/>
      <c r="L36" s="74"/>
      <c r="M36" s="75"/>
      <c r="N36" s="34"/>
      <c r="O36" s="1"/>
      <c r="T36" s="1"/>
      <c r="U36" s="1"/>
      <c r="V36" s="1"/>
      <c r="W36" s="1"/>
      <c r="X36" s="16" t="s">
        <v>361</v>
      </c>
      <c r="Y36" s="16" t="s">
        <v>356</v>
      </c>
      <c r="Z36" s="16" t="s">
        <v>359</v>
      </c>
      <c r="AA36" s="16" t="s">
        <v>358</v>
      </c>
      <c r="AB36" s="16">
        <v>0</v>
      </c>
      <c r="AC36" s="16">
        <v>0</v>
      </c>
      <c r="AD36" s="1"/>
      <c r="AE36" s="1"/>
      <c r="AF36" s="1"/>
      <c r="AG36" s="1"/>
      <c r="AH36" s="1"/>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c r="DP36" s="1"/>
      <c r="DQ36" s="1"/>
      <c r="DR36" s="1"/>
      <c r="DS36" s="1"/>
      <c r="DT36" s="1"/>
      <c r="DU36" s="1"/>
      <c r="DV36" s="1"/>
      <c r="DW36" s="1"/>
      <c r="DX36" s="1"/>
      <c r="DY36" s="1"/>
      <c r="DZ36" s="1"/>
      <c r="EA36" s="1"/>
      <c r="EB36" s="1"/>
      <c r="EC36" s="1"/>
      <c r="ED36" s="1"/>
      <c r="EE36" s="1"/>
      <c r="EF36" s="1"/>
    </row>
    <row r="37" spans="1:136" ht="15" customHeight="1" x14ac:dyDescent="0.25">
      <c r="A37" s="24" t="s">
        <v>64</v>
      </c>
      <c r="B37" s="25"/>
      <c r="C37" s="25" t="s">
        <v>9</v>
      </c>
      <c r="D37" s="28"/>
      <c r="E37" s="25"/>
      <c r="F37" s="1"/>
      <c r="G37" s="1"/>
      <c r="H37" s="34" t="s">
        <v>1</v>
      </c>
      <c r="I37" s="34" t="s">
        <v>363</v>
      </c>
      <c r="J37" s="35" t="s">
        <v>312</v>
      </c>
      <c r="K37" s="35" t="s">
        <v>364</v>
      </c>
      <c r="L37" s="35" t="s">
        <v>365</v>
      </c>
      <c r="M37" s="39" t="s">
        <v>366</v>
      </c>
      <c r="N37" s="36" t="s">
        <v>4</v>
      </c>
      <c r="O37" s="1"/>
      <c r="T37" s="1"/>
      <c r="U37" s="1"/>
      <c r="V37" s="1"/>
      <c r="W37" s="1"/>
      <c r="X37" s="16" t="s">
        <v>361</v>
      </c>
      <c r="Y37" s="16" t="s">
        <v>356</v>
      </c>
      <c r="Z37" s="16" t="s">
        <v>359</v>
      </c>
      <c r="AA37" s="16" t="s">
        <v>319</v>
      </c>
      <c r="AB37" s="16">
        <f>(0.9*Config!$J$19/Config!$J$21)</f>
        <v>1.575E-3</v>
      </c>
      <c r="AC37" s="16">
        <f>0.9*Config!$J$19</f>
        <v>315</v>
      </c>
      <c r="AD37" s="1"/>
      <c r="AE37" s="1"/>
      <c r="AF37" s="1"/>
      <c r="AG37" s="1"/>
      <c r="AH37" s="1"/>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c r="DP37" s="1"/>
      <c r="DQ37" s="1"/>
      <c r="DR37" s="1"/>
      <c r="DS37" s="1"/>
      <c r="DT37" s="1"/>
      <c r="DU37" s="1"/>
      <c r="DV37" s="1"/>
      <c r="DW37" s="1"/>
      <c r="DX37" s="1"/>
      <c r="DY37" s="1"/>
      <c r="DZ37" s="1"/>
      <c r="EA37" s="1"/>
      <c r="EB37" s="1"/>
      <c r="EC37" s="1"/>
      <c r="ED37" s="1"/>
      <c r="EE37" s="1"/>
      <c r="EF37" s="1"/>
    </row>
    <row r="38" spans="1:136" ht="15" customHeight="1" x14ac:dyDescent="0.25">
      <c r="A38" s="20" t="s">
        <v>65</v>
      </c>
      <c r="B38" s="21">
        <v>1.0000000000000001E-5</v>
      </c>
      <c r="C38" s="22" t="s">
        <v>9</v>
      </c>
      <c r="D38" s="27" t="s">
        <v>66</v>
      </c>
      <c r="E38" s="55" t="s">
        <v>1692</v>
      </c>
      <c r="F38" s="1"/>
      <c r="G38" s="1"/>
      <c r="H38" s="24" t="s">
        <v>367</v>
      </c>
      <c r="I38" s="24"/>
      <c r="J38" s="25"/>
      <c r="K38" s="25"/>
      <c r="L38" s="25"/>
      <c r="M38" s="40"/>
      <c r="N38" s="37"/>
      <c r="O38" s="1"/>
      <c r="T38" s="1"/>
      <c r="U38" s="1"/>
      <c r="V38" s="1"/>
      <c r="W38" s="1"/>
      <c r="X38" s="16" t="s">
        <v>361</v>
      </c>
      <c r="Y38" s="16" t="s">
        <v>356</v>
      </c>
      <c r="Z38" s="16" t="s">
        <v>359</v>
      </c>
      <c r="AA38" s="16" t="s">
        <v>319</v>
      </c>
      <c r="AB38" s="16">
        <f>(Config!$J$19/Config!$J$21+0.002)</f>
        <v>3.7499999999999999E-3</v>
      </c>
      <c r="AC38" s="16">
        <f>Config!$J$19</f>
        <v>350</v>
      </c>
      <c r="AD38" s="1"/>
      <c r="AE38" s="1"/>
      <c r="AF38" s="1"/>
      <c r="AG38" s="1"/>
      <c r="AH38" s="1"/>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c r="DP38" s="1"/>
      <c r="DQ38" s="1"/>
      <c r="DR38" s="1"/>
      <c r="DS38" s="1"/>
      <c r="DT38" s="1"/>
      <c r="DU38" s="1"/>
      <c r="DV38" s="1"/>
      <c r="DW38" s="1"/>
      <c r="DX38" s="1"/>
      <c r="DY38" s="1"/>
      <c r="DZ38" s="1"/>
      <c r="EA38" s="1"/>
      <c r="EB38" s="1"/>
      <c r="EC38" s="1"/>
      <c r="ED38" s="1"/>
      <c r="EE38" s="1"/>
      <c r="EF38" s="1"/>
    </row>
    <row r="39" spans="1:136" ht="15" customHeight="1" x14ac:dyDescent="0.25">
      <c r="A39" s="24" t="s">
        <v>67</v>
      </c>
      <c r="B39" s="25"/>
      <c r="C39" s="25" t="s">
        <v>9</v>
      </c>
      <c r="D39" s="28"/>
      <c r="E39" s="25"/>
      <c r="F39" s="1"/>
      <c r="G39" s="1"/>
      <c r="H39" s="20" t="s">
        <v>368</v>
      </c>
      <c r="I39" s="20" t="s">
        <v>369</v>
      </c>
      <c r="J39" s="21" t="s">
        <v>312</v>
      </c>
      <c r="K39" s="21" t="s">
        <v>364</v>
      </c>
      <c r="L39" s="21" t="s">
        <v>365</v>
      </c>
      <c r="M39" s="33" t="s">
        <v>366</v>
      </c>
      <c r="N39" s="38" t="s">
        <v>370</v>
      </c>
      <c r="O39" s="1"/>
      <c r="T39" s="1"/>
      <c r="U39" s="1"/>
      <c r="V39" s="1"/>
      <c r="W39" s="1"/>
      <c r="X39" s="16" t="s">
        <v>361</v>
      </c>
      <c r="Y39" s="16" t="s">
        <v>356</v>
      </c>
      <c r="Z39" s="16" t="s">
        <v>359</v>
      </c>
      <c r="AA39" s="16" t="s">
        <v>319</v>
      </c>
      <c r="AB39" s="16">
        <f>(2*(Config!$J$19/Config!$J$21+0.002)-(0.9*Config!$J$19/Config!$J$21))</f>
        <v>5.9249999999999997E-3</v>
      </c>
      <c r="AC39" s="16">
        <f>1.1*Config!$J$19</f>
        <v>385.00000000000006</v>
      </c>
      <c r="AD39" s="1"/>
      <c r="AE39" s="1"/>
      <c r="AF39" s="1"/>
      <c r="AG39" s="1"/>
      <c r="AH39" s="1"/>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c r="DP39" s="1"/>
      <c r="DQ39" s="1"/>
      <c r="DR39" s="1"/>
      <c r="DS39" s="1"/>
      <c r="DT39" s="1"/>
      <c r="DU39" s="1"/>
      <c r="DV39" s="1"/>
      <c r="DW39" s="1"/>
      <c r="DX39" s="1"/>
      <c r="DY39" s="1"/>
      <c r="DZ39" s="1"/>
      <c r="EA39" s="1"/>
      <c r="EB39" s="1"/>
      <c r="EC39" s="1"/>
      <c r="ED39" s="1"/>
      <c r="EE39" s="1"/>
      <c r="EF39" s="1"/>
    </row>
    <row r="40" spans="1:136" ht="15" customHeight="1" x14ac:dyDescent="0.25">
      <c r="A40" s="20" t="s">
        <v>68</v>
      </c>
      <c r="B40" s="21">
        <v>1024</v>
      </c>
      <c r="C40" s="22" t="s">
        <v>9</v>
      </c>
      <c r="D40" s="27" t="s">
        <v>69</v>
      </c>
      <c r="E40" s="55" t="s">
        <v>1692</v>
      </c>
      <c r="F40" s="1"/>
      <c r="G40" s="1"/>
      <c r="H40" s="20" t="s">
        <v>371</v>
      </c>
      <c r="I40" s="20" t="s">
        <v>372</v>
      </c>
      <c r="J40" s="21" t="s">
        <v>373</v>
      </c>
      <c r="K40" s="21" t="s">
        <v>374</v>
      </c>
      <c r="L40" s="21" t="s">
        <v>375</v>
      </c>
      <c r="M40" s="33" t="s">
        <v>376</v>
      </c>
      <c r="N40" s="38" t="s">
        <v>377</v>
      </c>
      <c r="O40" s="1"/>
      <c r="T40" s="1"/>
      <c r="U40" s="1"/>
      <c r="V40" s="1"/>
      <c r="W40" s="1"/>
      <c r="X40" s="16" t="s">
        <v>361</v>
      </c>
      <c r="Y40" s="16" t="s">
        <v>356</v>
      </c>
      <c r="Z40" s="16" t="s">
        <v>359</v>
      </c>
      <c r="AA40" s="16" t="s">
        <v>319</v>
      </c>
      <c r="AB40" s="16">
        <f>Config!$J$23</f>
        <v>1.4999999999999999E-2</v>
      </c>
      <c r="AC40" s="16">
        <f>1.1*Config!$J$19+Config!$B$9*Config!$J$21*(Config!$J$23-(2*(Config!$J$19/Config!$J$21+0.002)-(0.9*Config!$J$19/Config!$J$21)))</f>
        <v>386.81500000000005</v>
      </c>
      <c r="AD40" s="1"/>
      <c r="AE40" s="1"/>
      <c r="AF40" s="1"/>
      <c r="AG40" s="1"/>
      <c r="AH40" s="1"/>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c r="DP40" s="1"/>
      <c r="DQ40" s="1"/>
      <c r="DR40" s="1"/>
      <c r="DS40" s="1"/>
      <c r="DT40" s="1"/>
      <c r="DU40" s="1"/>
      <c r="DV40" s="1"/>
      <c r="DW40" s="1"/>
      <c r="DX40" s="1"/>
      <c r="DY40" s="1"/>
      <c r="DZ40" s="1"/>
      <c r="EA40" s="1"/>
      <c r="EB40" s="1"/>
      <c r="EC40" s="1"/>
      <c r="ED40" s="1"/>
      <c r="EE40" s="1"/>
      <c r="EF40" s="1"/>
    </row>
    <row r="41" spans="1:136" ht="15" customHeight="1" x14ac:dyDescent="0.25">
      <c r="A41" s="20" t="s">
        <v>70</v>
      </c>
      <c r="B41" s="21" t="s">
        <v>71</v>
      </c>
      <c r="C41" s="22" t="s">
        <v>9</v>
      </c>
      <c r="D41" s="27" t="s">
        <v>72</v>
      </c>
      <c r="E41" s="55" t="s">
        <v>1692</v>
      </c>
      <c r="F41" s="1"/>
      <c r="G41" s="1"/>
      <c r="H41" s="24" t="s">
        <v>378</v>
      </c>
      <c r="I41" s="24"/>
      <c r="J41" s="25"/>
      <c r="K41" s="25"/>
      <c r="L41" s="25"/>
      <c r="M41" s="40"/>
      <c r="N41" s="37"/>
      <c r="O41" s="1"/>
      <c r="T41" s="1"/>
      <c r="U41" s="1"/>
      <c r="V41" s="1"/>
      <c r="W41" s="1"/>
      <c r="X41" s="16" t="s">
        <v>361</v>
      </c>
      <c r="Y41" s="16" t="s">
        <v>360</v>
      </c>
      <c r="Z41" s="16" t="s">
        <v>357</v>
      </c>
      <c r="AA41" s="16" t="s">
        <v>318</v>
      </c>
      <c r="AB41" s="16">
        <f>-Config!$I$22</f>
        <v>-2.5000000000000001E-2</v>
      </c>
      <c r="AC41" s="16">
        <f>-(Config!$I$20+Config!$B$9*Config!$I$21*(Config!$I$22-Config!$I$20/Config!$I$21))</f>
        <v>-394.61</v>
      </c>
      <c r="AD41" s="1"/>
      <c r="AE41" s="1"/>
      <c r="AF41" s="1"/>
      <c r="AG41" s="1"/>
      <c r="AH41" s="1"/>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c r="DP41" s="1"/>
      <c r="DQ41" s="1"/>
      <c r="DR41" s="1"/>
      <c r="DS41" s="1"/>
      <c r="DT41" s="1"/>
      <c r="DU41" s="1"/>
      <c r="DV41" s="1"/>
      <c r="DW41" s="1"/>
      <c r="DX41" s="1"/>
      <c r="DY41" s="1"/>
      <c r="DZ41" s="1"/>
      <c r="EA41" s="1"/>
      <c r="EB41" s="1"/>
      <c r="EC41" s="1"/>
      <c r="ED41" s="1"/>
      <c r="EE41" s="1"/>
      <c r="EF41" s="1"/>
    </row>
    <row r="42" spans="1:136" ht="15" customHeight="1" x14ac:dyDescent="0.25">
      <c r="A42" s="20" t="s">
        <v>73</v>
      </c>
      <c r="B42" s="21">
        <v>1</v>
      </c>
      <c r="C42" s="22" t="s">
        <v>9</v>
      </c>
      <c r="D42" s="27" t="s">
        <v>74</v>
      </c>
      <c r="E42" s="55" t="s">
        <v>1692</v>
      </c>
      <c r="F42" s="1"/>
      <c r="G42" s="1"/>
      <c r="H42" s="20" t="s">
        <v>379</v>
      </c>
      <c r="I42" s="20" t="s">
        <v>380</v>
      </c>
      <c r="J42" s="21" t="s">
        <v>8</v>
      </c>
      <c r="K42" s="21" t="s">
        <v>242</v>
      </c>
      <c r="L42" s="21" t="s">
        <v>8</v>
      </c>
      <c r="M42" s="33" t="s">
        <v>8</v>
      </c>
      <c r="N42" s="38" t="s">
        <v>381</v>
      </c>
      <c r="O42" s="1"/>
      <c r="T42" s="1"/>
      <c r="U42" s="1"/>
      <c r="V42" s="1"/>
      <c r="W42" s="1"/>
      <c r="X42" s="16" t="s">
        <v>361</v>
      </c>
      <c r="Y42" s="16" t="s">
        <v>360</v>
      </c>
      <c r="Z42" s="16" t="s">
        <v>357</v>
      </c>
      <c r="AA42" s="16" t="s">
        <v>318</v>
      </c>
      <c r="AB42" s="16">
        <f>-Config!$I$20/Config!$I$21</f>
        <v>-1.9499999999999999E-3</v>
      </c>
      <c r="AC42" s="16">
        <f>-Config!$I$20</f>
        <v>-390</v>
      </c>
      <c r="AD42" s="1"/>
      <c r="AE42" s="1"/>
      <c r="AF42" s="1"/>
      <c r="AG42" s="1"/>
      <c r="AH42" s="1"/>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c r="DP42" s="1"/>
      <c r="DQ42" s="1"/>
      <c r="DR42" s="1"/>
      <c r="DS42" s="1"/>
      <c r="DT42" s="1"/>
      <c r="DU42" s="1"/>
      <c r="DV42" s="1"/>
      <c r="DW42" s="1"/>
      <c r="DX42" s="1"/>
      <c r="DY42" s="1"/>
      <c r="DZ42" s="1"/>
      <c r="EA42" s="1"/>
      <c r="EB42" s="1"/>
      <c r="EC42" s="1"/>
      <c r="ED42" s="1"/>
      <c r="EE42" s="1"/>
      <c r="EF42" s="1"/>
    </row>
    <row r="43" spans="1:136" ht="15" customHeight="1" x14ac:dyDescent="0.25">
      <c r="A43" s="20" t="s">
        <v>75</v>
      </c>
      <c r="B43" s="21">
        <v>0.01</v>
      </c>
      <c r="C43" s="22" t="s">
        <v>9</v>
      </c>
      <c r="D43" s="27" t="s">
        <v>76</v>
      </c>
      <c r="E43" s="55" t="s">
        <v>1692</v>
      </c>
      <c r="F43" s="1"/>
      <c r="G43" s="1"/>
      <c r="H43" s="20" t="s">
        <v>382</v>
      </c>
      <c r="I43" s="20" t="s">
        <v>383</v>
      </c>
      <c r="J43" s="21" t="s">
        <v>8</v>
      </c>
      <c r="K43" s="21" t="s">
        <v>242</v>
      </c>
      <c r="L43" s="21" t="s">
        <v>8</v>
      </c>
      <c r="M43" s="33" t="s">
        <v>242</v>
      </c>
      <c r="N43" s="38" t="s">
        <v>384</v>
      </c>
      <c r="O43" s="1"/>
      <c r="T43" s="1"/>
      <c r="U43" s="1"/>
      <c r="V43" s="1"/>
      <c r="W43" s="1"/>
      <c r="X43" s="16" t="s">
        <v>361</v>
      </c>
      <c r="Y43" s="16" t="s">
        <v>360</v>
      </c>
      <c r="Z43" s="16" t="s">
        <v>357</v>
      </c>
      <c r="AA43" s="16" t="s">
        <v>358</v>
      </c>
      <c r="AB43" s="16">
        <v>0</v>
      </c>
      <c r="AC43" s="16">
        <v>0</v>
      </c>
      <c r="AD43" s="1"/>
      <c r="AE43" s="1"/>
      <c r="AF43" s="1"/>
      <c r="AG43" s="1"/>
      <c r="AH43" s="1"/>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c r="DP43" s="1"/>
      <c r="DQ43" s="1"/>
      <c r="DR43" s="1"/>
      <c r="DS43" s="1"/>
      <c r="DT43" s="1"/>
      <c r="DU43" s="1"/>
      <c r="DV43" s="1"/>
      <c r="DW43" s="1"/>
      <c r="DX43" s="1"/>
      <c r="DY43" s="1"/>
      <c r="DZ43" s="1"/>
      <c r="EA43" s="1"/>
      <c r="EB43" s="1"/>
      <c r="EC43" s="1"/>
      <c r="ED43" s="1"/>
      <c r="EE43" s="1"/>
      <c r="EF43" s="1"/>
    </row>
    <row r="44" spans="1:136" ht="15" customHeight="1" x14ac:dyDescent="0.25">
      <c r="A44" s="20" t="s">
        <v>77</v>
      </c>
      <c r="B44" s="21">
        <v>0</v>
      </c>
      <c r="C44" s="22" t="s">
        <v>34</v>
      </c>
      <c r="D44" s="27" t="s">
        <v>78</v>
      </c>
      <c r="E44" s="55" t="s">
        <v>1692</v>
      </c>
      <c r="F44" s="1"/>
      <c r="G44" s="1"/>
      <c r="H44" s="20" t="s">
        <v>385</v>
      </c>
      <c r="I44" s="20" t="s">
        <v>386</v>
      </c>
      <c r="J44" s="21" t="s">
        <v>8</v>
      </c>
      <c r="K44" s="21" t="s">
        <v>8</v>
      </c>
      <c r="L44" s="21" t="s">
        <v>8</v>
      </c>
      <c r="M44" s="33" t="s">
        <v>242</v>
      </c>
      <c r="N44" s="38" t="s">
        <v>387</v>
      </c>
      <c r="O44" s="1"/>
      <c r="T44" s="1"/>
      <c r="U44" s="1"/>
      <c r="V44" s="1"/>
      <c r="W44" s="1"/>
      <c r="X44" s="16" t="s">
        <v>361</v>
      </c>
      <c r="Y44" s="16" t="s">
        <v>360</v>
      </c>
      <c r="Z44" s="16" t="s">
        <v>357</v>
      </c>
      <c r="AA44" s="16" t="s">
        <v>319</v>
      </c>
      <c r="AB44" s="16">
        <f>Config!$J$20/Config!$J$21</f>
        <v>1.9499999999999999E-3</v>
      </c>
      <c r="AC44" s="16">
        <f>Config!$J$20</f>
        <v>390</v>
      </c>
      <c r="AD44" s="1"/>
      <c r="AE44" s="1"/>
      <c r="AF44" s="1"/>
      <c r="AG44" s="1"/>
      <c r="AH44" s="1"/>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c r="DP44" s="1"/>
      <c r="DQ44" s="1"/>
      <c r="DR44" s="1"/>
      <c r="DS44" s="1"/>
      <c r="DT44" s="1"/>
      <c r="DU44" s="1"/>
      <c r="DV44" s="1"/>
      <c r="DW44" s="1"/>
      <c r="DX44" s="1"/>
      <c r="DY44" s="1"/>
      <c r="DZ44" s="1"/>
      <c r="EA44" s="1"/>
      <c r="EB44" s="1"/>
      <c r="EC44" s="1"/>
      <c r="ED44" s="1"/>
      <c r="EE44" s="1"/>
      <c r="EF44" s="1"/>
    </row>
    <row r="45" spans="1:136" ht="15" customHeight="1" x14ac:dyDescent="0.25">
      <c r="A45" s="20" t="s">
        <v>79</v>
      </c>
      <c r="B45" s="21">
        <v>1</v>
      </c>
      <c r="C45" s="22" t="s">
        <v>34</v>
      </c>
      <c r="D45" s="27" t="s">
        <v>80</v>
      </c>
      <c r="E45" s="55" t="s">
        <v>1692</v>
      </c>
      <c r="F45" s="1"/>
      <c r="G45" s="1"/>
      <c r="H45" s="20" t="s">
        <v>388</v>
      </c>
      <c r="I45" s="20" t="s">
        <v>389</v>
      </c>
      <c r="J45" s="21" t="s">
        <v>8</v>
      </c>
      <c r="K45" s="21" t="s">
        <v>242</v>
      </c>
      <c r="L45" s="21" t="s">
        <v>242</v>
      </c>
      <c r="M45" s="33" t="s">
        <v>242</v>
      </c>
      <c r="N45" s="38" t="s">
        <v>390</v>
      </c>
      <c r="O45" s="1"/>
      <c r="T45" s="1"/>
      <c r="U45" s="1"/>
      <c r="V45" s="1"/>
      <c r="W45" s="1"/>
      <c r="X45" s="16" t="s">
        <v>361</v>
      </c>
      <c r="Y45" s="16" t="s">
        <v>360</v>
      </c>
      <c r="Z45" s="16" t="s">
        <v>357</v>
      </c>
      <c r="AA45" s="16" t="s">
        <v>319</v>
      </c>
      <c r="AB45" s="16">
        <f>Config!$J$22</f>
        <v>2.5000000000000001E-2</v>
      </c>
      <c r="AC45" s="16">
        <f>Config!$J$20+Config!$B$9*Config!$J$21*(Config!$J$22-Config!$J$20/Config!$J$21)</f>
        <v>394.61</v>
      </c>
      <c r="AD45" s="1"/>
      <c r="AE45" s="1"/>
      <c r="AF45" s="1"/>
      <c r="AG45" s="1"/>
      <c r="AH45" s="1"/>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c r="DP45" s="1"/>
      <c r="DQ45" s="1"/>
      <c r="DR45" s="1"/>
      <c r="DS45" s="1"/>
      <c r="DT45" s="1"/>
      <c r="DU45" s="1"/>
      <c r="DV45" s="1"/>
      <c r="DW45" s="1"/>
      <c r="DX45" s="1"/>
      <c r="DY45" s="1"/>
      <c r="DZ45" s="1"/>
      <c r="EA45" s="1"/>
      <c r="EB45" s="1"/>
      <c r="EC45" s="1"/>
      <c r="ED45" s="1"/>
      <c r="EE45" s="1"/>
      <c r="EF45" s="1"/>
    </row>
    <row r="46" spans="1:136" ht="15" customHeight="1" x14ac:dyDescent="0.25">
      <c r="A46" s="20"/>
      <c r="B46" s="22"/>
      <c r="C46" s="22"/>
      <c r="D46" s="27"/>
      <c r="E46" s="22"/>
      <c r="F46" s="1"/>
      <c r="G46" s="1"/>
      <c r="H46" s="24" t="s">
        <v>391</v>
      </c>
      <c r="I46" s="24"/>
      <c r="J46" s="25"/>
      <c r="K46" s="25"/>
      <c r="L46" s="25"/>
      <c r="M46" s="40"/>
      <c r="N46" s="37"/>
      <c r="O46" s="1"/>
      <c r="T46" s="1"/>
      <c r="U46" s="1"/>
      <c r="V46" s="1"/>
      <c r="W46" s="1"/>
      <c r="X46" s="16" t="s">
        <v>361</v>
      </c>
      <c r="Y46" s="16" t="s">
        <v>360</v>
      </c>
      <c r="Z46" s="16" t="s">
        <v>359</v>
      </c>
      <c r="AA46" s="16" t="s">
        <v>318</v>
      </c>
      <c r="AB46" s="16">
        <f>-Config!$I$23</f>
        <v>-1.4999999999999999E-2</v>
      </c>
      <c r="AC46" s="16">
        <f>-(1.1*Config!$I$20+Config!$B$9*Config!$I$21*(Config!$I$23-(2*(Config!$I$20/Config!$I$21+0.002)-(0.9*Config!$I$20/Config!$I$21))))</f>
        <v>-430.77100000000007</v>
      </c>
      <c r="AD46" s="1"/>
      <c r="AE46" s="1"/>
      <c r="AF46" s="1"/>
      <c r="AG46" s="1"/>
      <c r="AH46" s="1"/>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c r="DP46" s="1"/>
      <c r="DQ46" s="1"/>
      <c r="DR46" s="1"/>
      <c r="DS46" s="1"/>
      <c r="DT46" s="1"/>
      <c r="DU46" s="1"/>
      <c r="DV46" s="1"/>
      <c r="DW46" s="1"/>
      <c r="DX46" s="1"/>
      <c r="DY46" s="1"/>
      <c r="DZ46" s="1"/>
      <c r="EA46" s="1"/>
      <c r="EB46" s="1"/>
      <c r="EC46" s="1"/>
      <c r="ED46" s="1"/>
      <c r="EE46" s="1"/>
      <c r="EF46" s="1"/>
    </row>
    <row r="47" spans="1:136" ht="15" customHeight="1" x14ac:dyDescent="0.25">
      <c r="A47" s="17" t="s">
        <v>81</v>
      </c>
      <c r="B47" s="18"/>
      <c r="C47" s="18"/>
      <c r="D47" s="26"/>
      <c r="E47" s="18"/>
      <c r="F47" s="1"/>
      <c r="G47" s="1"/>
      <c r="H47" s="20" t="s">
        <v>392</v>
      </c>
      <c r="I47" s="20" t="s">
        <v>393</v>
      </c>
      <c r="J47" s="21" t="s">
        <v>394</v>
      </c>
      <c r="K47" s="21" t="s">
        <v>394</v>
      </c>
      <c r="L47" s="21" t="s">
        <v>394</v>
      </c>
      <c r="M47" s="33" t="s">
        <v>394</v>
      </c>
      <c r="N47" s="38" t="s">
        <v>395</v>
      </c>
      <c r="O47" s="1"/>
      <c r="T47" s="1"/>
      <c r="U47" s="1"/>
      <c r="V47" s="1"/>
      <c r="W47" s="1"/>
      <c r="X47" s="16" t="s">
        <v>361</v>
      </c>
      <c r="Y47" s="16" t="s">
        <v>360</v>
      </c>
      <c r="Z47" s="16" t="s">
        <v>359</v>
      </c>
      <c r="AA47" s="16" t="s">
        <v>318</v>
      </c>
      <c r="AB47" s="16">
        <f>-(2*(Config!$I$20/Config!$I$21+0.002)-(0.9*Config!$I$20/Config!$I$21))</f>
        <v>-6.1450000000000012E-3</v>
      </c>
      <c r="AC47" s="16">
        <f>-1.1*Config!$I$20</f>
        <v>-429.00000000000006</v>
      </c>
      <c r="AD47" s="1"/>
      <c r="AE47" s="1"/>
      <c r="AF47" s="1"/>
      <c r="AG47" s="1"/>
      <c r="AH47" s="1"/>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c r="DP47" s="1"/>
      <c r="DQ47" s="1"/>
      <c r="DR47" s="1"/>
      <c r="DS47" s="1"/>
      <c r="DT47" s="1"/>
      <c r="DU47" s="1"/>
      <c r="DV47" s="1"/>
      <c r="DW47" s="1"/>
      <c r="DX47" s="1"/>
      <c r="DY47" s="1"/>
      <c r="DZ47" s="1"/>
      <c r="EA47" s="1"/>
      <c r="EB47" s="1"/>
      <c r="EC47" s="1"/>
      <c r="ED47" s="1"/>
      <c r="EE47" s="1"/>
      <c r="EF47" s="1"/>
    </row>
    <row r="48" spans="1:136" ht="15" customHeight="1" x14ac:dyDescent="0.25">
      <c r="A48" s="24" t="s">
        <v>41</v>
      </c>
      <c r="B48" s="25"/>
      <c r="C48" s="25" t="s">
        <v>9</v>
      </c>
      <c r="D48" s="28"/>
      <c r="E48" s="25"/>
      <c r="F48" s="1"/>
      <c r="G48" s="1"/>
      <c r="H48" s="24" t="s">
        <v>396</v>
      </c>
      <c r="I48" s="24"/>
      <c r="J48" s="25"/>
      <c r="K48" s="25"/>
      <c r="L48" s="25"/>
      <c r="M48" s="40"/>
      <c r="N48" s="37"/>
      <c r="O48" s="1"/>
      <c r="T48" s="1"/>
      <c r="U48" s="1"/>
      <c r="V48" s="1"/>
      <c r="W48" s="1"/>
      <c r="X48" s="16" t="s">
        <v>361</v>
      </c>
      <c r="Y48" s="16" t="s">
        <v>360</v>
      </c>
      <c r="Z48" s="16" t="s">
        <v>359</v>
      </c>
      <c r="AA48" s="16" t="s">
        <v>318</v>
      </c>
      <c r="AB48" s="16">
        <f>-(Config!$I$20/Config!$I$21+0.002)</f>
        <v>-3.9500000000000004E-3</v>
      </c>
      <c r="AC48" s="16">
        <f>-Config!$I$20</f>
        <v>-390</v>
      </c>
      <c r="AD48" s="1"/>
      <c r="AE48" s="1"/>
      <c r="AF48" s="1"/>
      <c r="AG48" s="1"/>
      <c r="AH48" s="1"/>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c r="DP48" s="1"/>
      <c r="DQ48" s="1"/>
      <c r="DR48" s="1"/>
      <c r="DS48" s="1"/>
      <c r="DT48" s="1"/>
      <c r="DU48" s="1"/>
      <c r="DV48" s="1"/>
      <c r="DW48" s="1"/>
      <c r="DX48" s="1"/>
      <c r="DY48" s="1"/>
      <c r="DZ48" s="1"/>
      <c r="EA48" s="1"/>
      <c r="EB48" s="1"/>
      <c r="EC48" s="1"/>
      <c r="ED48" s="1"/>
      <c r="EE48" s="1"/>
      <c r="EF48" s="1"/>
    </row>
    <row r="49" spans="1:136" ht="15" customHeight="1" x14ac:dyDescent="0.25">
      <c r="A49" s="20" t="s">
        <v>82</v>
      </c>
      <c r="B49" s="21" t="s">
        <v>83</v>
      </c>
      <c r="C49" s="22" t="s">
        <v>9</v>
      </c>
      <c r="D49" s="27" t="s">
        <v>84</v>
      </c>
      <c r="E49" s="55" t="s">
        <v>1692</v>
      </c>
      <c r="F49" s="1"/>
      <c r="G49" s="1"/>
      <c r="H49" s="20" t="s">
        <v>392</v>
      </c>
      <c r="I49" s="20" t="s">
        <v>397</v>
      </c>
      <c r="J49" s="21" t="s">
        <v>394</v>
      </c>
      <c r="K49" s="21" t="s">
        <v>394</v>
      </c>
      <c r="L49" s="21" t="s">
        <v>394</v>
      </c>
      <c r="M49" s="33" t="s">
        <v>394</v>
      </c>
      <c r="N49" s="38" t="s">
        <v>398</v>
      </c>
      <c r="O49" s="1"/>
      <c r="T49" s="1"/>
      <c r="U49" s="1"/>
      <c r="V49" s="1"/>
      <c r="W49" s="1"/>
      <c r="X49" s="16" t="s">
        <v>361</v>
      </c>
      <c r="Y49" s="16" t="s">
        <v>360</v>
      </c>
      <c r="Z49" s="16" t="s">
        <v>359</v>
      </c>
      <c r="AA49" s="16" t="s">
        <v>318</v>
      </c>
      <c r="AB49" s="16">
        <f>-(0.9*Config!$I$20/Config!$I$21)</f>
        <v>-1.755E-3</v>
      </c>
      <c r="AC49" s="16">
        <f>-0.9*Config!$I$20</f>
        <v>-351</v>
      </c>
      <c r="AD49" s="1"/>
      <c r="AE49" s="1"/>
      <c r="AF49" s="1"/>
      <c r="AG49" s="1"/>
      <c r="AH49" s="1"/>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c r="DP49" s="1"/>
      <c r="DQ49" s="1"/>
      <c r="DR49" s="1"/>
      <c r="DS49" s="1"/>
      <c r="DT49" s="1"/>
      <c r="DU49" s="1"/>
      <c r="DV49" s="1"/>
      <c r="DW49" s="1"/>
      <c r="DX49" s="1"/>
      <c r="DY49" s="1"/>
      <c r="DZ49" s="1"/>
      <c r="EA49" s="1"/>
      <c r="EB49" s="1"/>
      <c r="EC49" s="1"/>
      <c r="ED49" s="1"/>
      <c r="EE49" s="1"/>
      <c r="EF49" s="1"/>
    </row>
    <row r="50" spans="1:136" ht="15" customHeight="1" x14ac:dyDescent="0.25">
      <c r="A50" s="20" t="s">
        <v>85</v>
      </c>
      <c r="B50" s="21">
        <v>8000</v>
      </c>
      <c r="C50" s="22" t="str">
        <f>INDEX(rngUnitSettings,MATCH("Length",INDEX(rngUnitSettings,,1),0),2)</f>
        <v>mm</v>
      </c>
      <c r="D50" s="27" t="s">
        <v>86</v>
      </c>
      <c r="E50" s="55" t="s">
        <v>1692</v>
      </c>
      <c r="F50" s="1"/>
      <c r="G50" s="1"/>
      <c r="H50" s="20" t="s">
        <v>399</v>
      </c>
      <c r="I50" s="20" t="s">
        <v>400</v>
      </c>
      <c r="J50" s="21" t="s">
        <v>359</v>
      </c>
      <c r="K50" s="21" t="s">
        <v>359</v>
      </c>
      <c r="L50" s="21" t="s">
        <v>359</v>
      </c>
      <c r="M50" s="33" t="s">
        <v>359</v>
      </c>
      <c r="N50" s="38" t="s">
        <v>401</v>
      </c>
      <c r="O50" s="1"/>
      <c r="T50" s="1"/>
      <c r="U50" s="1"/>
      <c r="V50" s="1"/>
      <c r="W50" s="1"/>
      <c r="X50" s="16" t="s">
        <v>361</v>
      </c>
      <c r="Y50" s="16" t="s">
        <v>360</v>
      </c>
      <c r="Z50" s="16" t="s">
        <v>359</v>
      </c>
      <c r="AA50" s="16" t="s">
        <v>358</v>
      </c>
      <c r="AB50" s="16">
        <v>0</v>
      </c>
      <c r="AC50" s="16">
        <v>0</v>
      </c>
      <c r="AD50" s="1"/>
      <c r="AE50" s="1"/>
      <c r="AF50" s="1"/>
      <c r="AG50" s="1"/>
      <c r="AH50" s="1"/>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c r="DP50" s="1"/>
      <c r="DQ50" s="1"/>
      <c r="DR50" s="1"/>
      <c r="DS50" s="1"/>
      <c r="DT50" s="1"/>
      <c r="DU50" s="1"/>
      <c r="DV50" s="1"/>
      <c r="DW50" s="1"/>
      <c r="DX50" s="1"/>
      <c r="DY50" s="1"/>
      <c r="DZ50" s="1"/>
      <c r="EA50" s="1"/>
      <c r="EB50" s="1"/>
      <c r="EC50" s="1"/>
      <c r="ED50" s="1"/>
      <c r="EE50" s="1"/>
      <c r="EF50" s="1"/>
    </row>
    <row r="51" spans="1:136" ht="15" customHeight="1" x14ac:dyDescent="0.25">
      <c r="A51" s="20" t="s">
        <v>87</v>
      </c>
      <c r="B51" s="21">
        <v>2</v>
      </c>
      <c r="C51" s="22" t="s">
        <v>9</v>
      </c>
      <c r="D51" s="27" t="s">
        <v>88</v>
      </c>
      <c r="E51" s="55" t="s">
        <v>1692</v>
      </c>
      <c r="F51" s="1"/>
      <c r="G51" s="1"/>
      <c r="H51" s="20" t="s">
        <v>402</v>
      </c>
      <c r="I51" s="20" t="s">
        <v>403</v>
      </c>
      <c r="J51" s="21" t="s">
        <v>404</v>
      </c>
      <c r="K51" s="21" t="s">
        <v>404</v>
      </c>
      <c r="L51" s="21" t="s">
        <v>404</v>
      </c>
      <c r="M51" s="33" t="s">
        <v>404</v>
      </c>
      <c r="N51" s="38" t="s">
        <v>405</v>
      </c>
      <c r="O51" s="1"/>
      <c r="T51" s="1"/>
      <c r="U51" s="1"/>
      <c r="V51" s="1"/>
      <c r="W51" s="1"/>
      <c r="X51" s="16" t="s">
        <v>361</v>
      </c>
      <c r="Y51" s="16" t="s">
        <v>360</v>
      </c>
      <c r="Z51" s="16" t="s">
        <v>359</v>
      </c>
      <c r="AA51" s="16" t="s">
        <v>319</v>
      </c>
      <c r="AB51" s="16">
        <f>(0.9*Config!$J$20/Config!$J$21)</f>
        <v>1.755E-3</v>
      </c>
      <c r="AC51" s="16">
        <f>0.9*Config!$J$20</f>
        <v>351</v>
      </c>
      <c r="AD51" s="1"/>
      <c r="AE51" s="1"/>
      <c r="AF51" s="1"/>
      <c r="AG51" s="1"/>
      <c r="AH51" s="1"/>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c r="DP51" s="1"/>
      <c r="DQ51" s="1"/>
      <c r="DR51" s="1"/>
      <c r="DS51" s="1"/>
      <c r="DT51" s="1"/>
      <c r="DU51" s="1"/>
      <c r="DV51" s="1"/>
      <c r="DW51" s="1"/>
      <c r="DX51" s="1"/>
      <c r="DY51" s="1"/>
      <c r="DZ51" s="1"/>
      <c r="EA51" s="1"/>
      <c r="EB51" s="1"/>
      <c r="EC51" s="1"/>
      <c r="ED51" s="1"/>
      <c r="EE51" s="1"/>
      <c r="EF51" s="1"/>
    </row>
    <row r="52" spans="1:136" ht="15" customHeight="1" x14ac:dyDescent="0.25">
      <c r="A52" s="20" t="s">
        <v>89</v>
      </c>
      <c r="B52" s="21">
        <v>2</v>
      </c>
      <c r="C52" s="22" t="s">
        <v>9</v>
      </c>
      <c r="D52" s="27" t="s">
        <v>90</v>
      </c>
      <c r="E52" s="55" t="s">
        <v>1692</v>
      </c>
      <c r="F52" s="1"/>
      <c r="G52" s="1"/>
      <c r="H52" s="20" t="s">
        <v>406</v>
      </c>
      <c r="I52" s="20" t="s">
        <v>407</v>
      </c>
      <c r="J52" s="21" t="s">
        <v>357</v>
      </c>
      <c r="K52" s="21" t="s">
        <v>357</v>
      </c>
      <c r="L52" s="21" t="s">
        <v>357</v>
      </c>
      <c r="M52" s="33" t="s">
        <v>357</v>
      </c>
      <c r="N52" s="38" t="s">
        <v>408</v>
      </c>
      <c r="O52" s="1"/>
      <c r="T52" s="1"/>
      <c r="U52" s="1"/>
      <c r="V52" s="1"/>
      <c r="W52" s="1"/>
      <c r="X52" s="16" t="s">
        <v>361</v>
      </c>
      <c r="Y52" s="16" t="s">
        <v>360</v>
      </c>
      <c r="Z52" s="16" t="s">
        <v>359</v>
      </c>
      <c r="AA52" s="16" t="s">
        <v>319</v>
      </c>
      <c r="AB52" s="16">
        <f>(Config!$J$20/Config!$J$21+0.002)</f>
        <v>3.9500000000000004E-3</v>
      </c>
      <c r="AC52" s="16">
        <f>Config!$J$20</f>
        <v>390</v>
      </c>
      <c r="AD52" s="1"/>
      <c r="AE52" s="1"/>
      <c r="AF52" s="1"/>
      <c r="AG52" s="1"/>
      <c r="AH52" s="1"/>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c r="DP52" s="1"/>
      <c r="DQ52" s="1"/>
      <c r="DR52" s="1"/>
      <c r="DS52" s="1"/>
      <c r="DT52" s="1"/>
      <c r="DU52" s="1"/>
      <c r="DV52" s="1"/>
      <c r="DW52" s="1"/>
      <c r="DX52" s="1"/>
      <c r="DY52" s="1"/>
      <c r="DZ52" s="1"/>
      <c r="EA52" s="1"/>
      <c r="EB52" s="1"/>
      <c r="EC52" s="1"/>
      <c r="ED52" s="1"/>
      <c r="EE52" s="1"/>
      <c r="EF52" s="1"/>
    </row>
    <row r="53" spans="1:136" ht="15" customHeight="1" x14ac:dyDescent="0.25">
      <c r="A53" s="20" t="s">
        <v>91</v>
      </c>
      <c r="B53" s="21" t="s">
        <v>92</v>
      </c>
      <c r="C53" s="22" t="s">
        <v>9</v>
      </c>
      <c r="D53" s="27" t="s">
        <v>93</v>
      </c>
      <c r="E53" s="55" t="s">
        <v>1692</v>
      </c>
      <c r="F53" s="1"/>
      <c r="G53" s="1"/>
      <c r="H53" s="24" t="s">
        <v>409</v>
      </c>
      <c r="I53" s="24"/>
      <c r="J53" s="25"/>
      <c r="K53" s="25"/>
      <c r="L53" s="25"/>
      <c r="M53" s="40"/>
      <c r="N53" s="37"/>
      <c r="O53" s="1"/>
      <c r="T53" s="1"/>
      <c r="U53" s="1"/>
      <c r="V53" s="1"/>
      <c r="W53" s="1"/>
      <c r="X53" s="16" t="s">
        <v>361</v>
      </c>
      <c r="Y53" s="16" t="s">
        <v>360</v>
      </c>
      <c r="Z53" s="16" t="s">
        <v>359</v>
      </c>
      <c r="AA53" s="16" t="s">
        <v>319</v>
      </c>
      <c r="AB53" s="16">
        <f>(2*(Config!$J$20/Config!$J$21+0.002)-(0.9*Config!$J$20/Config!$J$21))</f>
        <v>6.1450000000000012E-3</v>
      </c>
      <c r="AC53" s="16">
        <f>1.1*Config!$J$20</f>
        <v>429.00000000000006</v>
      </c>
      <c r="AD53" s="1"/>
      <c r="AE53" s="1"/>
      <c r="AF53" s="1"/>
      <c r="AG53" s="1"/>
      <c r="AH53" s="1"/>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c r="DP53" s="1"/>
      <c r="DQ53" s="1"/>
      <c r="DR53" s="1"/>
      <c r="DS53" s="1"/>
      <c r="DT53" s="1"/>
      <c r="DU53" s="1"/>
      <c r="DV53" s="1"/>
      <c r="DW53" s="1"/>
      <c r="DX53" s="1"/>
      <c r="DY53" s="1"/>
      <c r="DZ53" s="1"/>
      <c r="EA53" s="1"/>
      <c r="EB53" s="1"/>
      <c r="EC53" s="1"/>
      <c r="ED53" s="1"/>
      <c r="EE53" s="1"/>
      <c r="EF53" s="1"/>
    </row>
    <row r="54" spans="1:136" ht="15" customHeight="1" x14ac:dyDescent="0.25">
      <c r="A54" s="20" t="s">
        <v>94</v>
      </c>
      <c r="B54" s="21">
        <v>1</v>
      </c>
      <c r="C54" s="22" t="s">
        <v>9</v>
      </c>
      <c r="D54" s="27" t="s">
        <v>95</v>
      </c>
      <c r="E54" s="55" t="s">
        <v>1692</v>
      </c>
      <c r="F54" s="1"/>
      <c r="G54" s="1"/>
      <c r="H54" s="20" t="s">
        <v>392</v>
      </c>
      <c r="I54" s="20" t="s">
        <v>410</v>
      </c>
      <c r="J54" s="21" t="s">
        <v>411</v>
      </c>
      <c r="K54" s="21" t="s">
        <v>411</v>
      </c>
      <c r="L54" s="21" t="s">
        <v>411</v>
      </c>
      <c r="M54" s="33" t="s">
        <v>411</v>
      </c>
      <c r="N54" s="38" t="s">
        <v>412</v>
      </c>
      <c r="O54" s="1"/>
      <c r="T54" s="1"/>
      <c r="U54" s="1"/>
      <c r="V54" s="1"/>
      <c r="W54" s="1"/>
      <c r="X54" s="16" t="s">
        <v>361</v>
      </c>
      <c r="Y54" s="16" t="s">
        <v>360</v>
      </c>
      <c r="Z54" s="16" t="s">
        <v>359</v>
      </c>
      <c r="AA54" s="16" t="s">
        <v>319</v>
      </c>
      <c r="AB54" s="16">
        <f>Config!$J$23</f>
        <v>1.4999999999999999E-2</v>
      </c>
      <c r="AC54" s="16">
        <f>1.1*Config!$J$20+Config!$B$9*Config!$J$21*(Config!$J$23-(2*(Config!$J$20/Config!$J$21+0.002)-(0.9*Config!$J$20/Config!$J$21)))</f>
        <v>430.77100000000007</v>
      </c>
      <c r="AD54" s="1"/>
      <c r="AE54" s="1"/>
      <c r="AF54" s="1"/>
      <c r="AG54" s="1"/>
      <c r="AH54" s="1"/>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c r="DP54" s="1"/>
      <c r="DQ54" s="1"/>
      <c r="DR54" s="1"/>
      <c r="DS54" s="1"/>
      <c r="DT54" s="1"/>
      <c r="DU54" s="1"/>
      <c r="DV54" s="1"/>
      <c r="DW54" s="1"/>
      <c r="DX54" s="1"/>
      <c r="DY54" s="1"/>
      <c r="DZ54" s="1"/>
      <c r="EA54" s="1"/>
      <c r="EB54" s="1"/>
      <c r="EC54" s="1"/>
      <c r="ED54" s="1"/>
      <c r="EE54" s="1"/>
      <c r="EF54" s="1"/>
    </row>
    <row r="55" spans="1:136" ht="15" customHeight="1" x14ac:dyDescent="0.25">
      <c r="A55" s="20" t="s">
        <v>96</v>
      </c>
      <c r="B55" s="21">
        <v>1</v>
      </c>
      <c r="C55" s="22" t="s">
        <v>9</v>
      </c>
      <c r="D55" s="27" t="s">
        <v>97</v>
      </c>
      <c r="E55" s="55" t="s">
        <v>1692</v>
      </c>
      <c r="F55" s="1"/>
      <c r="G55" s="1"/>
      <c r="H55" s="20" t="s">
        <v>399</v>
      </c>
      <c r="I55" s="20" t="s">
        <v>413</v>
      </c>
      <c r="J55" s="21" t="s">
        <v>359</v>
      </c>
      <c r="K55" s="21" t="s">
        <v>359</v>
      </c>
      <c r="L55" s="21" t="s">
        <v>359</v>
      </c>
      <c r="M55" s="33" t="s">
        <v>359</v>
      </c>
      <c r="N55" s="38" t="s">
        <v>414</v>
      </c>
      <c r="O55" s="1"/>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c r="DP55" s="1"/>
      <c r="DQ55" s="1"/>
      <c r="DR55" s="1"/>
      <c r="DS55" s="1"/>
      <c r="DT55" s="1"/>
      <c r="DU55" s="1"/>
      <c r="DV55" s="1"/>
      <c r="DW55" s="1"/>
      <c r="DX55" s="1"/>
      <c r="DY55" s="1"/>
      <c r="DZ55" s="1"/>
      <c r="EA55" s="1"/>
      <c r="EB55" s="1"/>
      <c r="EC55" s="1"/>
      <c r="ED55" s="1"/>
      <c r="EE55" s="1"/>
      <c r="EF55" s="1"/>
    </row>
    <row r="56" spans="1:136" ht="15" customHeight="1" x14ac:dyDescent="0.25">
      <c r="A56" s="20" t="s">
        <v>98</v>
      </c>
      <c r="B56" s="21" t="s">
        <v>99</v>
      </c>
      <c r="C56" s="22" t="s">
        <v>9</v>
      </c>
      <c r="D56" s="27" t="s">
        <v>100</v>
      </c>
      <c r="E56" s="55" t="s">
        <v>1692</v>
      </c>
      <c r="F56" s="1"/>
      <c r="G56" s="1"/>
      <c r="H56" s="20" t="s">
        <v>402</v>
      </c>
      <c r="I56" s="20" t="s">
        <v>415</v>
      </c>
      <c r="J56" s="21" t="s">
        <v>416</v>
      </c>
      <c r="K56" s="21" t="s">
        <v>416</v>
      </c>
      <c r="L56" s="21" t="s">
        <v>416</v>
      </c>
      <c r="M56" s="33" t="s">
        <v>416</v>
      </c>
      <c r="N56" s="38" t="s">
        <v>417</v>
      </c>
      <c r="O56" s="1"/>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c r="DP56" s="1"/>
      <c r="DQ56" s="1"/>
      <c r="DR56" s="1"/>
      <c r="DS56" s="1"/>
      <c r="DT56" s="1"/>
      <c r="DU56" s="1"/>
      <c r="DV56" s="1"/>
      <c r="DW56" s="1"/>
      <c r="DX56" s="1"/>
      <c r="DY56" s="1"/>
      <c r="DZ56" s="1"/>
      <c r="EA56" s="1"/>
      <c r="EB56" s="1"/>
      <c r="EC56" s="1"/>
      <c r="ED56" s="1"/>
      <c r="EE56" s="1"/>
      <c r="EF56" s="1"/>
    </row>
    <row r="57" spans="1:136" ht="15" customHeight="1" x14ac:dyDescent="0.25">
      <c r="A57" s="20" t="s">
        <v>101</v>
      </c>
      <c r="B57" s="21">
        <v>10</v>
      </c>
      <c r="C57" s="22" t="str">
        <f>INDEX(rngUnitSettings,MATCH("Length",INDEX(rngUnitSettings,,1),0),2)</f>
        <v>mm</v>
      </c>
      <c r="D57" s="27" t="s">
        <v>102</v>
      </c>
      <c r="E57" s="55" t="s">
        <v>1692</v>
      </c>
      <c r="F57" s="1"/>
      <c r="G57" s="1"/>
      <c r="H57" s="20" t="s">
        <v>406</v>
      </c>
      <c r="I57" s="20" t="s">
        <v>418</v>
      </c>
      <c r="J57" s="21" t="s">
        <v>357</v>
      </c>
      <c r="K57" s="21" t="s">
        <v>357</v>
      </c>
      <c r="L57" s="21" t="s">
        <v>357</v>
      </c>
      <c r="M57" s="33" t="s">
        <v>357</v>
      </c>
      <c r="N57" s="38" t="s">
        <v>408</v>
      </c>
      <c r="O57" s="1"/>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c r="DP57" s="1"/>
      <c r="DQ57" s="1"/>
      <c r="DR57" s="1"/>
      <c r="DS57" s="1"/>
      <c r="DT57" s="1"/>
      <c r="DU57" s="1"/>
      <c r="DV57" s="1"/>
      <c r="DW57" s="1"/>
      <c r="DX57" s="1"/>
      <c r="DY57" s="1"/>
      <c r="DZ57" s="1"/>
      <c r="EA57" s="1"/>
      <c r="EB57" s="1"/>
      <c r="EC57" s="1"/>
      <c r="ED57" s="1"/>
      <c r="EE57" s="1"/>
      <c r="EF57" s="1"/>
    </row>
    <row r="58" spans="1:136" ht="15" customHeight="1" x14ac:dyDescent="0.25">
      <c r="A58" s="20" t="s">
        <v>103</v>
      </c>
      <c r="B58" s="21">
        <v>10</v>
      </c>
      <c r="C58" s="22" t="str">
        <f>INDEX(rngUnitSettings,MATCH("Length",INDEX(rngUnitSettings,,1),0),2)</f>
        <v>mm</v>
      </c>
      <c r="D58" s="27" t="s">
        <v>104</v>
      </c>
      <c r="E58" s="55" t="s">
        <v>1692</v>
      </c>
      <c r="F58" s="1"/>
      <c r="G58" s="1"/>
      <c r="H58" s="24" t="s">
        <v>419</v>
      </c>
      <c r="I58" s="24"/>
      <c r="J58" s="25"/>
      <c r="K58" s="25"/>
      <c r="L58" s="25"/>
      <c r="M58" s="40"/>
      <c r="N58" s="37"/>
      <c r="O58" s="1"/>
      <c r="T58" s="1"/>
      <c r="U58" s="1"/>
      <c r="V58" s="1"/>
      <c r="W58" s="1"/>
      <c r="X58" s="1"/>
      <c r="Y58" s="1"/>
      <c r="Z58" s="1"/>
      <c r="AA58" s="1"/>
      <c r="AB58" s="1"/>
      <c r="AC58" s="1"/>
      <c r="AD58" s="1"/>
      <c r="AE58" s="1"/>
      <c r="AF58" s="1"/>
      <c r="AG58" s="1"/>
      <c r="AH58" s="1"/>
      <c r="AI58" s="71" t="s">
        <v>1694</v>
      </c>
      <c r="AJ58" s="72"/>
      <c r="AK58" s="72"/>
      <c r="AL58" s="72"/>
      <c r="AM58" s="72"/>
      <c r="AN58" s="72"/>
      <c r="AO58" s="72"/>
      <c r="AP58" s="72"/>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c r="DP58" s="1"/>
      <c r="DQ58" s="1"/>
      <c r="DR58" s="1"/>
      <c r="DS58" s="1"/>
      <c r="DT58" s="1"/>
      <c r="DU58" s="1"/>
      <c r="DV58" s="1"/>
      <c r="DW58" s="1"/>
      <c r="DX58" s="1"/>
      <c r="DY58" s="1"/>
      <c r="DZ58" s="1"/>
      <c r="EA58" s="1"/>
      <c r="EB58" s="1"/>
      <c r="EC58" s="1"/>
      <c r="ED58" s="1"/>
      <c r="EE58" s="1"/>
      <c r="EF58" s="1"/>
    </row>
    <row r="59" spans="1:136" ht="15" customHeight="1" x14ac:dyDescent="0.25">
      <c r="A59" s="20" t="s">
        <v>105</v>
      </c>
      <c r="B59" s="21" t="s">
        <v>106</v>
      </c>
      <c r="C59" s="22" t="s">
        <v>9</v>
      </c>
      <c r="D59" s="27" t="s">
        <v>107</v>
      </c>
      <c r="E59" s="55" t="s">
        <v>1692</v>
      </c>
      <c r="F59" s="1"/>
      <c r="G59" s="1"/>
      <c r="H59" s="20" t="s">
        <v>392</v>
      </c>
      <c r="I59" s="20" t="s">
        <v>420</v>
      </c>
      <c r="J59" s="21" t="s">
        <v>411</v>
      </c>
      <c r="K59" s="21" t="s">
        <v>411</v>
      </c>
      <c r="L59" s="21" t="s">
        <v>411</v>
      </c>
      <c r="M59" s="33" t="s">
        <v>411</v>
      </c>
      <c r="N59" s="38" t="s">
        <v>421</v>
      </c>
      <c r="O59" s="1"/>
      <c r="T59" s="1"/>
      <c r="U59" s="1"/>
      <c r="V59" s="1"/>
      <c r="W59" s="1"/>
      <c r="X59" s="72" t="s">
        <v>277</v>
      </c>
      <c r="Y59" s="72"/>
      <c r="Z59" s="72"/>
      <c r="AA59" s="72"/>
      <c r="AB59" s="72"/>
      <c r="AC59" s="72"/>
      <c r="AD59" s="72"/>
      <c r="AE59" s="72"/>
      <c r="AF59" s="1"/>
      <c r="AG59" s="1"/>
      <c r="AH59" s="1"/>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c r="DP59" s="1"/>
      <c r="DQ59" s="1"/>
      <c r="DR59" s="1"/>
      <c r="DS59" s="1"/>
      <c r="DT59" s="1"/>
      <c r="DU59" s="1"/>
      <c r="DV59" s="1"/>
      <c r="DW59" s="1"/>
      <c r="DX59" s="1"/>
      <c r="DY59" s="1"/>
      <c r="DZ59" s="1"/>
      <c r="EA59" s="1"/>
      <c r="EB59" s="1"/>
      <c r="EC59" s="1"/>
      <c r="ED59" s="1"/>
      <c r="EE59" s="1"/>
      <c r="EF59" s="1"/>
    </row>
    <row r="60" spans="1:136" ht="15" customHeight="1" x14ac:dyDescent="0.25">
      <c r="A60" s="20" t="s">
        <v>108</v>
      </c>
      <c r="B60" s="21" t="s">
        <v>60</v>
      </c>
      <c r="C60" s="22" t="s">
        <v>9</v>
      </c>
      <c r="D60" s="27" t="s">
        <v>109</v>
      </c>
      <c r="E60" s="55" t="s">
        <v>1692</v>
      </c>
      <c r="F60" s="1"/>
      <c r="G60" s="1"/>
      <c r="H60" s="20" t="s">
        <v>399</v>
      </c>
      <c r="I60" s="20" t="s">
        <v>422</v>
      </c>
      <c r="J60" s="21" t="s">
        <v>357</v>
      </c>
      <c r="K60" s="21" t="s">
        <v>357</v>
      </c>
      <c r="L60" s="21" t="s">
        <v>357</v>
      </c>
      <c r="M60" s="33" t="s">
        <v>357</v>
      </c>
      <c r="N60" s="38" t="s">
        <v>423</v>
      </c>
      <c r="O60" s="1"/>
      <c r="T60" s="1"/>
      <c r="U60" s="1"/>
      <c r="V60" s="1"/>
      <c r="W60" s="1"/>
      <c r="X60" s="17" t="s">
        <v>278</v>
      </c>
      <c r="Y60" s="17" t="s">
        <v>279</v>
      </c>
      <c r="Z60" s="17" t="s">
        <v>280</v>
      </c>
      <c r="AA60" s="17" t="s">
        <v>281</v>
      </c>
      <c r="AB60" s="17" t="s">
        <v>282</v>
      </c>
      <c r="AC60" s="17" t="s">
        <v>283</v>
      </c>
      <c r="AD60" s="32" t="s">
        <v>284</v>
      </c>
      <c r="AE60" s="17" t="s">
        <v>285</v>
      </c>
      <c r="AF60" s="1"/>
      <c r="AG60" s="1"/>
      <c r="AH60" s="1"/>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c r="DP60" s="1"/>
      <c r="DQ60" s="1"/>
      <c r="DR60" s="1"/>
      <c r="DS60" s="1"/>
      <c r="DT60" s="1"/>
      <c r="DU60" s="1"/>
      <c r="DV60" s="1"/>
      <c r="DW60" s="1"/>
      <c r="DX60" s="1"/>
      <c r="DY60" s="1"/>
      <c r="DZ60" s="1"/>
      <c r="EA60" s="1"/>
      <c r="EB60" s="1"/>
      <c r="EC60" s="1"/>
      <c r="ED60" s="1"/>
      <c r="EE60" s="1"/>
      <c r="EF60" s="1"/>
    </row>
    <row r="61" spans="1:136" ht="15" customHeight="1" x14ac:dyDescent="0.25">
      <c r="A61" s="24" t="s">
        <v>110</v>
      </c>
      <c r="B61" s="25"/>
      <c r="C61" s="25" t="s">
        <v>9</v>
      </c>
      <c r="D61" s="28"/>
      <c r="E61" s="25"/>
      <c r="F61" s="1"/>
      <c r="G61" s="1"/>
      <c r="H61" s="20" t="s">
        <v>402</v>
      </c>
      <c r="I61" s="20" t="s">
        <v>424</v>
      </c>
      <c r="J61" s="21" t="s">
        <v>404</v>
      </c>
      <c r="K61" s="21" t="s">
        <v>404</v>
      </c>
      <c r="L61" s="21" t="s">
        <v>404</v>
      </c>
      <c r="M61" s="33" t="s">
        <v>404</v>
      </c>
      <c r="N61" s="38" t="s">
        <v>425</v>
      </c>
      <c r="O61" s="1"/>
      <c r="T61" s="1"/>
      <c r="U61" s="1"/>
      <c r="V61" s="1"/>
      <c r="W61" s="1"/>
      <c r="X61" s="21">
        <v>4</v>
      </c>
      <c r="Y61" s="21">
        <v>3.5</v>
      </c>
      <c r="Z61" s="21">
        <v>14</v>
      </c>
      <c r="AA61" s="21">
        <v>1</v>
      </c>
      <c r="AB61" s="21">
        <v>0.9</v>
      </c>
      <c r="AC61" s="21">
        <v>0.81</v>
      </c>
      <c r="AD61" s="33">
        <v>0.69</v>
      </c>
      <c r="AE61" s="21">
        <v>1</v>
      </c>
      <c r="AF61" s="1"/>
      <c r="AG61" s="1"/>
      <c r="AH61" s="1"/>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c r="DP61" s="1"/>
      <c r="DQ61" s="1"/>
      <c r="DR61" s="1"/>
      <c r="DS61" s="1"/>
      <c r="DT61" s="1"/>
      <c r="DU61" s="1"/>
      <c r="DV61" s="1"/>
      <c r="DW61" s="1"/>
      <c r="DX61" s="1"/>
      <c r="DY61" s="1"/>
      <c r="DZ61" s="1"/>
      <c r="EA61" s="1"/>
      <c r="EB61" s="1"/>
      <c r="EC61" s="1"/>
      <c r="ED61" s="1"/>
      <c r="EE61" s="1"/>
      <c r="EF61" s="1"/>
    </row>
    <row r="62" spans="1:136" ht="15" customHeight="1" x14ac:dyDescent="0.25">
      <c r="A62" s="20" t="s">
        <v>111</v>
      </c>
      <c r="B62" s="21">
        <v>0.7</v>
      </c>
      <c r="C62" s="22" t="s">
        <v>9</v>
      </c>
      <c r="D62" s="27" t="s">
        <v>112</v>
      </c>
      <c r="E62" s="55" t="s">
        <v>1692</v>
      </c>
      <c r="F62" s="1"/>
      <c r="G62" s="1"/>
      <c r="H62" s="20" t="s">
        <v>406</v>
      </c>
      <c r="I62" s="20" t="s">
        <v>426</v>
      </c>
      <c r="J62" s="21" t="s">
        <v>357</v>
      </c>
      <c r="K62" s="21" t="s">
        <v>357</v>
      </c>
      <c r="L62" s="21" t="s">
        <v>357</v>
      </c>
      <c r="M62" s="33" t="s">
        <v>357</v>
      </c>
      <c r="N62" s="38" t="s">
        <v>408</v>
      </c>
      <c r="O62" s="1"/>
      <c r="T62" s="1"/>
      <c r="U62" s="1"/>
      <c r="V62" s="1"/>
      <c r="W62" s="1"/>
      <c r="X62" s="21">
        <v>10</v>
      </c>
      <c r="Y62" s="21">
        <v>8.6999999999999993</v>
      </c>
      <c r="Z62" s="21">
        <v>35</v>
      </c>
      <c r="AA62" s="21">
        <v>1</v>
      </c>
      <c r="AB62" s="21">
        <v>0.86</v>
      </c>
      <c r="AC62" s="21">
        <v>0.77</v>
      </c>
      <c r="AD62" s="33">
        <v>0.65</v>
      </c>
      <c r="AE62" s="21">
        <v>0.84</v>
      </c>
      <c r="AF62" s="1"/>
      <c r="AG62" s="1"/>
      <c r="AH62" s="1"/>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c r="DP62" s="1"/>
      <c r="DQ62" s="1"/>
      <c r="DR62" s="1"/>
      <c r="DS62" s="1"/>
      <c r="DT62" s="1"/>
      <c r="DU62" s="1"/>
      <c r="DV62" s="1"/>
      <c r="DW62" s="1"/>
      <c r="DX62" s="1"/>
      <c r="DY62" s="1"/>
      <c r="DZ62" s="1"/>
      <c r="EA62" s="1"/>
      <c r="EB62" s="1"/>
      <c r="EC62" s="1"/>
      <c r="ED62" s="1"/>
      <c r="EE62" s="1"/>
      <c r="EF62" s="1"/>
    </row>
    <row r="63" spans="1:136" ht="15" customHeight="1" x14ac:dyDescent="0.25">
      <c r="A63" s="20" t="s">
        <v>113</v>
      </c>
      <c r="B63" s="21">
        <v>0.15</v>
      </c>
      <c r="C63" s="22" t="s">
        <v>9</v>
      </c>
      <c r="D63" s="27" t="s">
        <v>114</v>
      </c>
      <c r="E63" s="55" t="s">
        <v>1692</v>
      </c>
      <c r="F63" s="1"/>
      <c r="G63" s="1"/>
      <c r="H63" s="24" t="s">
        <v>427</v>
      </c>
      <c r="I63" s="24"/>
      <c r="J63" s="25"/>
      <c r="K63" s="25"/>
      <c r="L63" s="25"/>
      <c r="M63" s="40"/>
      <c r="N63" s="37"/>
      <c r="O63" s="1"/>
      <c r="T63" s="1"/>
      <c r="U63" s="1"/>
      <c r="V63" s="1"/>
      <c r="W63" s="1"/>
      <c r="X63" s="21">
        <v>12</v>
      </c>
      <c r="Y63" s="21">
        <v>10.4</v>
      </c>
      <c r="Z63" s="21">
        <v>40</v>
      </c>
      <c r="AA63" s="21">
        <v>0.95</v>
      </c>
      <c r="AB63" s="21">
        <v>0.83</v>
      </c>
      <c r="AC63" s="21">
        <v>0.74</v>
      </c>
      <c r="AD63" s="33">
        <v>0.62</v>
      </c>
      <c r="AE63" s="21">
        <v>0.79</v>
      </c>
      <c r="AF63" s="1"/>
      <c r="AG63" s="1"/>
      <c r="AH63" s="1"/>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c r="DP63" s="1"/>
      <c r="DQ63" s="1"/>
      <c r="DR63" s="1"/>
      <c r="DS63" s="1"/>
      <c r="DT63" s="1"/>
      <c r="DU63" s="1"/>
      <c r="DV63" s="1"/>
      <c r="DW63" s="1"/>
      <c r="DX63" s="1"/>
      <c r="DY63" s="1"/>
      <c r="DZ63" s="1"/>
      <c r="EA63" s="1"/>
      <c r="EB63" s="1"/>
      <c r="EC63" s="1"/>
      <c r="ED63" s="1"/>
      <c r="EE63" s="1"/>
      <c r="EF63" s="1"/>
    </row>
    <row r="64" spans="1:136" ht="15" customHeight="1" x14ac:dyDescent="0.25">
      <c r="A64" s="20" t="s">
        <v>115</v>
      </c>
      <c r="B64" s="21">
        <v>1.5</v>
      </c>
      <c r="C64" s="22" t="s">
        <v>9</v>
      </c>
      <c r="D64" s="27" t="s">
        <v>116</v>
      </c>
      <c r="E64" s="55" t="s">
        <v>1692</v>
      </c>
      <c r="F64" s="1"/>
      <c r="G64" s="1"/>
      <c r="H64" s="20" t="s">
        <v>428</v>
      </c>
      <c r="I64" s="20" t="s">
        <v>429</v>
      </c>
      <c r="J64" s="21" t="s">
        <v>430</v>
      </c>
      <c r="K64" s="21" t="s">
        <v>431</v>
      </c>
      <c r="L64" s="21" t="s">
        <v>430</v>
      </c>
      <c r="M64" s="33" t="s">
        <v>430</v>
      </c>
      <c r="N64" s="38" t="s">
        <v>432</v>
      </c>
      <c r="O64" s="1"/>
      <c r="T64" s="1"/>
      <c r="U64" s="1"/>
      <c r="V64" s="1"/>
      <c r="W64" s="1"/>
      <c r="X64" s="21">
        <v>14</v>
      </c>
      <c r="Y64" s="21">
        <v>12.1</v>
      </c>
      <c r="Z64" s="21">
        <v>48.5</v>
      </c>
      <c r="AA64" s="21">
        <v>0.9</v>
      </c>
      <c r="AB64" s="21">
        <v>0.79</v>
      </c>
      <c r="AC64" s="21">
        <v>0.7</v>
      </c>
      <c r="AD64" s="33">
        <v>0.57999999999999996</v>
      </c>
      <c r="AE64" s="21">
        <v>0.7</v>
      </c>
      <c r="AF64" s="1"/>
      <c r="AG64" s="1"/>
      <c r="AH64" s="1"/>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c r="DP64" s="1"/>
      <c r="DQ64" s="1"/>
      <c r="DR64" s="1"/>
      <c r="DS64" s="1"/>
      <c r="DT64" s="1"/>
      <c r="DU64" s="1"/>
      <c r="DV64" s="1"/>
      <c r="DW64" s="1"/>
      <c r="DX64" s="1"/>
      <c r="DY64" s="1"/>
      <c r="DZ64" s="1"/>
      <c r="EA64" s="1"/>
      <c r="EB64" s="1"/>
      <c r="EC64" s="1"/>
      <c r="ED64" s="1"/>
      <c r="EE64" s="1"/>
      <c r="EF64" s="1"/>
    </row>
    <row r="65" spans="1:136" ht="15" customHeight="1" x14ac:dyDescent="0.25">
      <c r="A65" s="24" t="s">
        <v>117</v>
      </c>
      <c r="B65" s="25"/>
      <c r="C65" s="25" t="s">
        <v>9</v>
      </c>
      <c r="D65" s="28"/>
      <c r="E65" s="25"/>
      <c r="F65" s="1"/>
      <c r="G65" s="1"/>
      <c r="H65" s="20" t="s">
        <v>433</v>
      </c>
      <c r="I65" s="20" t="s">
        <v>434</v>
      </c>
      <c r="J65" s="21" t="s">
        <v>303</v>
      </c>
      <c r="K65" s="21" t="s">
        <v>303</v>
      </c>
      <c r="L65" s="21" t="s">
        <v>303</v>
      </c>
      <c r="M65" s="33" t="s">
        <v>435</v>
      </c>
      <c r="N65" s="38" t="s">
        <v>436</v>
      </c>
      <c r="O65" s="1"/>
      <c r="T65" s="1"/>
      <c r="U65" s="1"/>
      <c r="V65" s="1"/>
      <c r="W65" s="1"/>
      <c r="X65" s="21">
        <v>16</v>
      </c>
      <c r="Y65" s="21">
        <v>13.8</v>
      </c>
      <c r="Z65" s="21">
        <v>55</v>
      </c>
      <c r="AA65" s="21">
        <v>0.86</v>
      </c>
      <c r="AB65" s="21">
        <v>0.75</v>
      </c>
      <c r="AC65" s="21">
        <v>0.66</v>
      </c>
      <c r="AD65" s="33">
        <v>0.55000000000000004</v>
      </c>
      <c r="AE65" s="21">
        <v>0.65</v>
      </c>
      <c r="AF65" s="1"/>
      <c r="AG65" s="1"/>
      <c r="AH65" s="1"/>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c r="DP65" s="1"/>
      <c r="DQ65" s="1"/>
      <c r="DR65" s="1"/>
      <c r="DS65" s="1"/>
      <c r="DT65" s="1"/>
      <c r="DU65" s="1"/>
      <c r="DV65" s="1"/>
      <c r="DW65" s="1"/>
      <c r="DX65" s="1"/>
      <c r="DY65" s="1"/>
      <c r="DZ65" s="1"/>
      <c r="EA65" s="1"/>
      <c r="EB65" s="1"/>
      <c r="EC65" s="1"/>
      <c r="ED65" s="1"/>
      <c r="EE65" s="1"/>
      <c r="EF65" s="1"/>
    </row>
    <row r="66" spans="1:136" ht="15" customHeight="1" x14ac:dyDescent="0.25">
      <c r="A66" s="20" t="s">
        <v>118</v>
      </c>
      <c r="B66" s="21">
        <v>1</v>
      </c>
      <c r="C66" s="22" t="s">
        <v>9</v>
      </c>
      <c r="D66" s="27" t="s">
        <v>119</v>
      </c>
      <c r="E66" s="55" t="s">
        <v>1692</v>
      </c>
      <c r="F66" s="1"/>
      <c r="G66" s="1"/>
      <c r="H66" s="20" t="s">
        <v>437</v>
      </c>
      <c r="I66" s="20" t="s">
        <v>438</v>
      </c>
      <c r="J66" s="21">
        <v>1</v>
      </c>
      <c r="K66" s="21">
        <v>1</v>
      </c>
      <c r="L66" s="21">
        <v>1</v>
      </c>
      <c r="M66" s="33">
        <v>1</v>
      </c>
      <c r="N66" s="38" t="s">
        <v>439</v>
      </c>
      <c r="O66" s="1"/>
      <c r="T66" s="1"/>
      <c r="U66" s="1"/>
      <c r="V66" s="1"/>
      <c r="W66" s="1"/>
      <c r="X66" s="21">
        <v>18</v>
      </c>
      <c r="Y66" s="21">
        <v>15.6</v>
      </c>
      <c r="Z66" s="21">
        <v>62.5</v>
      </c>
      <c r="AA66" s="21">
        <v>0.82</v>
      </c>
      <c r="AB66" s="21">
        <v>0.71</v>
      </c>
      <c r="AC66" s="21">
        <v>0.62</v>
      </c>
      <c r="AD66" s="33">
        <v>0.51</v>
      </c>
      <c r="AE66" s="21">
        <v>0.56000000000000005</v>
      </c>
      <c r="AF66" s="1"/>
      <c r="AG66" s="1"/>
      <c r="AH66" s="1"/>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c r="DP66" s="1"/>
      <c r="DQ66" s="1"/>
      <c r="DR66" s="1"/>
      <c r="DS66" s="1"/>
      <c r="DT66" s="1"/>
      <c r="DU66" s="1"/>
      <c r="DV66" s="1"/>
      <c r="DW66" s="1"/>
      <c r="DX66" s="1"/>
      <c r="DY66" s="1"/>
      <c r="DZ66" s="1"/>
      <c r="EA66" s="1"/>
      <c r="EB66" s="1"/>
      <c r="EC66" s="1"/>
      <c r="ED66" s="1"/>
      <c r="EE66" s="1"/>
      <c r="EF66" s="1"/>
    </row>
    <row r="67" spans="1:136" ht="15" customHeight="1" x14ac:dyDescent="0.25">
      <c r="A67" s="20" t="s">
        <v>120</v>
      </c>
      <c r="B67" s="21">
        <v>0.7</v>
      </c>
      <c r="C67" s="22" t="s">
        <v>9</v>
      </c>
      <c r="D67" s="27" t="s">
        <v>121</v>
      </c>
      <c r="E67" s="55" t="s">
        <v>1692</v>
      </c>
      <c r="F67" s="1"/>
      <c r="G67" s="1"/>
      <c r="H67" s="20" t="s">
        <v>440</v>
      </c>
      <c r="I67" s="20" t="s">
        <v>441</v>
      </c>
      <c r="J67" s="21">
        <v>6</v>
      </c>
      <c r="K67" s="21">
        <v>6</v>
      </c>
      <c r="L67" s="21">
        <v>6</v>
      </c>
      <c r="M67" s="33">
        <v>6</v>
      </c>
      <c r="N67" s="38" t="s">
        <v>442</v>
      </c>
      <c r="O67" s="1"/>
      <c r="T67" s="1"/>
      <c r="U67" s="1"/>
      <c r="V67" s="1"/>
      <c r="W67" s="1"/>
      <c r="X67" s="21">
        <v>20</v>
      </c>
      <c r="Y67" s="21">
        <v>17.3</v>
      </c>
      <c r="Z67" s="21">
        <v>70</v>
      </c>
      <c r="AA67" s="21">
        <v>0.78</v>
      </c>
      <c r="AB67" s="21">
        <v>0.67</v>
      </c>
      <c r="AC67" s="21">
        <v>0.56999999999999995</v>
      </c>
      <c r="AD67" s="33">
        <v>0.48</v>
      </c>
      <c r="AE67" s="21">
        <v>0.47</v>
      </c>
      <c r="AF67" s="1"/>
      <c r="AG67" s="1"/>
      <c r="AH67" s="1"/>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c r="DP67" s="1"/>
      <c r="DQ67" s="1"/>
      <c r="DR67" s="1"/>
      <c r="DS67" s="1"/>
      <c r="DT67" s="1"/>
      <c r="DU67" s="1"/>
      <c r="DV67" s="1"/>
      <c r="DW67" s="1"/>
      <c r="DX67" s="1"/>
      <c r="DY67" s="1"/>
      <c r="DZ67" s="1"/>
      <c r="EA67" s="1"/>
      <c r="EB67" s="1"/>
      <c r="EC67" s="1"/>
      <c r="ED67" s="1"/>
      <c r="EE67" s="1"/>
      <c r="EF67" s="1"/>
    </row>
    <row r="68" spans="1:136" ht="15" customHeight="1" x14ac:dyDescent="0.25">
      <c r="A68" s="20"/>
      <c r="B68" s="22"/>
      <c r="C68" s="22"/>
      <c r="D68" s="27"/>
      <c r="E68" s="22"/>
      <c r="F68" s="1"/>
      <c r="G68" s="1"/>
      <c r="H68" s="1"/>
      <c r="I68" s="1"/>
      <c r="J68" s="1"/>
      <c r="K68" s="1"/>
      <c r="L68" s="1"/>
      <c r="M68" s="1"/>
      <c r="N68" s="1"/>
      <c r="O68" s="1"/>
      <c r="P68" s="1"/>
      <c r="Q68" s="1"/>
      <c r="R68" s="1"/>
      <c r="S68" s="1"/>
      <c r="T68" s="1"/>
      <c r="U68" s="1"/>
      <c r="V68" s="1"/>
      <c r="W68" s="1"/>
      <c r="X68" s="21">
        <v>22</v>
      </c>
      <c r="Y68" s="21">
        <v>19.100000000000001</v>
      </c>
      <c r="Z68" s="21">
        <v>75</v>
      </c>
      <c r="AA68" s="21">
        <v>0.72</v>
      </c>
      <c r="AB68" s="21">
        <v>0.6</v>
      </c>
      <c r="AC68" s="21">
        <v>0.52</v>
      </c>
      <c r="AD68" s="33">
        <v>0.43</v>
      </c>
      <c r="AE68" s="21">
        <v>0.41</v>
      </c>
      <c r="AF68" s="1"/>
      <c r="AG68" s="1"/>
      <c r="AH68" s="1"/>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c r="DP68" s="1"/>
      <c r="DQ68" s="1"/>
      <c r="DR68" s="1"/>
      <c r="DS68" s="1"/>
      <c r="DT68" s="1"/>
      <c r="DU68" s="1"/>
      <c r="DV68" s="1"/>
      <c r="DW68" s="1"/>
      <c r="DX68" s="1"/>
      <c r="DY68" s="1"/>
      <c r="DZ68" s="1"/>
      <c r="EA68" s="1"/>
      <c r="EB68" s="1"/>
      <c r="EC68" s="1"/>
      <c r="ED68" s="1"/>
      <c r="EE68" s="1"/>
      <c r="EF68" s="1"/>
    </row>
    <row r="69" spans="1:136" ht="15" customHeight="1" x14ac:dyDescent="0.25">
      <c r="A69" s="17" t="s">
        <v>122</v>
      </c>
      <c r="B69" s="18"/>
      <c r="C69" s="18"/>
      <c r="D69" s="26"/>
      <c r="E69" s="18"/>
      <c r="F69" s="1"/>
      <c r="G69" s="1"/>
      <c r="H69" s="73" t="s">
        <v>1739</v>
      </c>
      <c r="I69" s="72"/>
      <c r="J69" s="72"/>
      <c r="K69" s="72"/>
      <c r="L69" s="72"/>
      <c r="M69" s="72"/>
      <c r="N69" s="72"/>
      <c r="O69" s="1"/>
      <c r="P69" s="73" t="s">
        <v>1744</v>
      </c>
      <c r="Q69" s="72"/>
      <c r="R69" s="72"/>
      <c r="S69" s="72"/>
      <c r="T69" s="1"/>
      <c r="U69" s="1"/>
      <c r="V69" s="1"/>
      <c r="W69" s="1"/>
      <c r="X69" s="21">
        <v>24</v>
      </c>
      <c r="Y69" s="21">
        <v>20.8</v>
      </c>
      <c r="Z69" s="21">
        <v>83</v>
      </c>
      <c r="AA69" s="21">
        <v>0.67</v>
      </c>
      <c r="AB69" s="21">
        <v>0.55000000000000004</v>
      </c>
      <c r="AC69" s="21">
        <v>0.47</v>
      </c>
      <c r="AD69" s="33">
        <v>0.38</v>
      </c>
      <c r="AE69" s="21">
        <v>0.32</v>
      </c>
      <c r="AF69" s="1"/>
      <c r="AG69" s="1"/>
      <c r="AH69" s="1"/>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c r="DP69" s="1"/>
      <c r="DQ69" s="1"/>
      <c r="DR69" s="1"/>
      <c r="DS69" s="1"/>
      <c r="DT69" s="1"/>
      <c r="DU69" s="1"/>
      <c r="DV69" s="1"/>
      <c r="DW69" s="1"/>
      <c r="DX69" s="1"/>
      <c r="DY69" s="1"/>
      <c r="DZ69" s="1"/>
      <c r="EA69" s="1"/>
      <c r="EB69" s="1"/>
      <c r="EC69" s="1"/>
      <c r="ED69" s="1"/>
      <c r="EE69" s="1"/>
      <c r="EF69" s="1"/>
    </row>
    <row r="70" spans="1:136" ht="15" customHeight="1" x14ac:dyDescent="0.25">
      <c r="A70" s="24" t="s">
        <v>41</v>
      </c>
      <c r="B70" s="25"/>
      <c r="C70" s="25" t="s">
        <v>9</v>
      </c>
      <c r="D70" s="28"/>
      <c r="E70" s="25"/>
      <c r="F70" s="1"/>
      <c r="G70" s="1"/>
      <c r="H70" s="17" t="s">
        <v>308</v>
      </c>
      <c r="I70" s="17" t="str">
        <f>"N, "&amp;INDEX(rngUnitSettings,MATCH("Force",INDEX(rngUnitSettings,,1),0),2)</f>
        <v>N, tf</v>
      </c>
      <c r="J70" s="17" t="str">
        <f>"Mx, "&amp;INDEX(rngUnitSettings,MATCH("Moment",INDEX(rngUnitSettings,,1),0),2)</f>
        <v>Mx, tf*m</v>
      </c>
      <c r="K70" s="17" t="str">
        <f>"My, "&amp;INDEX(rngUnitSettings,MATCH("Moment",INDEX(rngUnitSettings,,1),0),2)</f>
        <v>My, tf*m</v>
      </c>
      <c r="L70" s="17" t="s">
        <v>309</v>
      </c>
      <c r="M70" s="32" t="s">
        <v>310</v>
      </c>
      <c r="N70" s="19" t="s">
        <v>311</v>
      </c>
      <c r="O70" s="1"/>
      <c r="P70" s="17" t="s">
        <v>314</v>
      </c>
      <c r="Q70" s="17" t="str">
        <f>"N, "&amp;INDEX(rngUnitSettings,MATCH("Force",INDEX(rngUnitSettings,,1),0),2)</f>
        <v>N, tf</v>
      </c>
      <c r="R70" s="32" t="str">
        <f>"Mx, "&amp;INDEX(rngUnitSettings,MATCH("Moment",INDEX(rngUnitSettings,,1),0),2)</f>
        <v>Mx, tf*m</v>
      </c>
      <c r="S70" s="17" t="str">
        <f>"My, "&amp;INDEX(rngUnitSettings,MATCH("Moment",INDEX(rngUnitSettings,,1),0),2)</f>
        <v>My, tf*m</v>
      </c>
      <c r="T70" s="1"/>
      <c r="U70" s="1"/>
      <c r="V70" s="1"/>
      <c r="W70" s="1"/>
      <c r="X70" s="21">
        <v>26</v>
      </c>
      <c r="Y70" s="21">
        <v>22.5</v>
      </c>
      <c r="Z70" s="21">
        <v>90</v>
      </c>
      <c r="AA70" s="21">
        <v>0.62</v>
      </c>
      <c r="AB70" s="21">
        <v>0.51</v>
      </c>
      <c r="AC70" s="21">
        <v>0.44</v>
      </c>
      <c r="AD70" s="33">
        <v>0.35</v>
      </c>
      <c r="AE70" s="21">
        <v>0.25</v>
      </c>
      <c r="AF70" s="1"/>
      <c r="AG70" s="1"/>
      <c r="AH70" s="1"/>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c r="DP70" s="1"/>
      <c r="DQ70" s="1"/>
      <c r="DR70" s="1"/>
      <c r="DS70" s="1"/>
      <c r="DT70" s="1"/>
      <c r="DU70" s="1"/>
      <c r="DV70" s="1"/>
      <c r="DW70" s="1"/>
      <c r="DX70" s="1"/>
      <c r="DY70" s="1"/>
      <c r="DZ70" s="1"/>
      <c r="EA70" s="1"/>
      <c r="EB70" s="1"/>
      <c r="EC70" s="1"/>
      <c r="ED70" s="1"/>
      <c r="EE70" s="1"/>
      <c r="EF70" s="1"/>
    </row>
    <row r="71" spans="1:136" ht="15" customHeight="1" x14ac:dyDescent="0.25">
      <c r="A71" s="20" t="s">
        <v>123</v>
      </c>
      <c r="B71" s="21" t="s">
        <v>83</v>
      </c>
      <c r="C71" s="22" t="s">
        <v>9</v>
      </c>
      <c r="D71" s="27" t="s">
        <v>124</v>
      </c>
      <c r="E71" s="55" t="s">
        <v>1692</v>
      </c>
      <c r="F71" s="1"/>
      <c r="G71" s="1"/>
      <c r="H71" s="21">
        <v>1</v>
      </c>
      <c r="I71" s="21">
        <v>10</v>
      </c>
      <c r="J71" s="21">
        <v>10</v>
      </c>
      <c r="K71" s="21"/>
      <c r="L71" s="21" t="s">
        <v>312</v>
      </c>
      <c r="M71" s="33" t="s">
        <v>60</v>
      </c>
      <c r="N71" s="43"/>
      <c r="O71" s="1"/>
      <c r="P71" s="22">
        <f>IF(INDEX(rngLoadCombinations,2,1)="","",INDEX(rngLoadCombinations,2,1))</f>
        <v>1</v>
      </c>
      <c r="Q71" s="21">
        <v>0</v>
      </c>
      <c r="R71" s="33">
        <v>0</v>
      </c>
      <c r="S71" s="21">
        <v>0</v>
      </c>
      <c r="T71" s="1"/>
      <c r="U71" s="1"/>
      <c r="V71" s="1"/>
      <c r="W71" s="1"/>
      <c r="X71" s="21">
        <v>28</v>
      </c>
      <c r="Y71" s="21">
        <v>24.3</v>
      </c>
      <c r="Z71" s="21">
        <v>97</v>
      </c>
      <c r="AA71" s="21">
        <v>0.57999999999999996</v>
      </c>
      <c r="AB71" s="21">
        <v>0.49</v>
      </c>
      <c r="AC71" s="21">
        <v>0.43</v>
      </c>
      <c r="AD71" s="33">
        <v>0.34</v>
      </c>
      <c r="AE71" s="21">
        <v>0.2</v>
      </c>
      <c r="AF71" s="1"/>
      <c r="AG71" s="1"/>
      <c r="AH71" s="1"/>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c r="DP71" s="1"/>
      <c r="DQ71" s="1"/>
      <c r="DR71" s="1"/>
      <c r="DS71" s="1"/>
      <c r="DT71" s="1"/>
      <c r="DU71" s="1"/>
      <c r="DV71" s="1"/>
      <c r="DW71" s="1"/>
      <c r="DX71" s="1"/>
      <c r="DY71" s="1"/>
      <c r="DZ71" s="1"/>
      <c r="EA71" s="1"/>
      <c r="EB71" s="1"/>
      <c r="EC71" s="1"/>
      <c r="ED71" s="1"/>
      <c r="EE71" s="1"/>
      <c r="EF71" s="1"/>
    </row>
    <row r="72" spans="1:136" ht="15" customHeight="1" x14ac:dyDescent="0.25">
      <c r="A72" s="20" t="s">
        <v>125</v>
      </c>
      <c r="B72" s="21">
        <v>0.3</v>
      </c>
      <c r="C72" s="22" t="str">
        <f>INDEX(rngUnitSettings,MATCH("Length",INDEX(rngUnitSettings,,1),0),2)</f>
        <v>mm</v>
      </c>
      <c r="D72" s="27" t="s">
        <v>126</v>
      </c>
      <c r="E72" s="55" t="s">
        <v>1692</v>
      </c>
      <c r="F72" s="1"/>
      <c r="G72" s="1"/>
      <c r="H72" s="21"/>
      <c r="I72" s="21"/>
      <c r="J72" s="21"/>
      <c r="K72" s="21"/>
      <c r="L72" s="21"/>
      <c r="M72" s="33" t="s">
        <v>60</v>
      </c>
      <c r="N72" s="43"/>
      <c r="O72" s="1"/>
      <c r="P72" s="22" t="str">
        <f>IF(INDEX(rngLoadCombinations,3,1)="","",INDEX(rngLoadCombinations,3,1))</f>
        <v/>
      </c>
      <c r="Q72" s="21">
        <v>0</v>
      </c>
      <c r="R72" s="33">
        <v>0</v>
      </c>
      <c r="S72" s="21">
        <v>0</v>
      </c>
      <c r="T72" s="1"/>
      <c r="U72" s="1"/>
      <c r="V72" s="1"/>
      <c r="W72" s="1"/>
      <c r="X72" s="21">
        <v>30</v>
      </c>
      <c r="Y72" s="21">
        <v>26</v>
      </c>
      <c r="Z72" s="21">
        <v>105</v>
      </c>
      <c r="AA72" s="21">
        <v>0.53</v>
      </c>
      <c r="AB72" s="21">
        <v>0.45</v>
      </c>
      <c r="AC72" s="21">
        <v>0.39</v>
      </c>
      <c r="AD72" s="33">
        <v>0.32</v>
      </c>
      <c r="AE72" s="21">
        <v>0.16</v>
      </c>
      <c r="AF72" s="1"/>
      <c r="AG72" s="1"/>
      <c r="AH72" s="1"/>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c r="DP72" s="1"/>
      <c r="DQ72" s="1"/>
      <c r="DR72" s="1"/>
      <c r="DS72" s="1"/>
      <c r="DT72" s="1"/>
      <c r="DU72" s="1"/>
      <c r="DV72" s="1"/>
      <c r="DW72" s="1"/>
      <c r="DX72" s="1"/>
      <c r="DY72" s="1"/>
      <c r="DZ72" s="1"/>
      <c r="EA72" s="1"/>
      <c r="EB72" s="1"/>
      <c r="EC72" s="1"/>
      <c r="ED72" s="1"/>
      <c r="EE72" s="1"/>
      <c r="EF72" s="1"/>
    </row>
    <row r="73" spans="1:136" ht="15" customHeight="1" x14ac:dyDescent="0.25">
      <c r="A73" s="20" t="s">
        <v>127</v>
      </c>
      <c r="B73" s="21" t="s">
        <v>60</v>
      </c>
      <c r="C73" s="22" t="s">
        <v>9</v>
      </c>
      <c r="D73" s="27" t="s">
        <v>128</v>
      </c>
      <c r="E73" s="55" t="s">
        <v>1692</v>
      </c>
      <c r="F73" s="1"/>
      <c r="G73" s="1"/>
      <c r="H73" s="21"/>
      <c r="I73" s="21"/>
      <c r="J73" s="21"/>
      <c r="K73" s="21"/>
      <c r="L73" s="21"/>
      <c r="M73" s="33" t="s">
        <v>60</v>
      </c>
      <c r="N73" s="43"/>
      <c r="O73" s="1"/>
      <c r="P73" s="22" t="str">
        <f>IF(INDEX(rngLoadCombinations,4,1)="","",INDEX(rngLoadCombinations,4,1))</f>
        <v/>
      </c>
      <c r="Q73" s="21">
        <v>0</v>
      </c>
      <c r="R73" s="33">
        <v>0</v>
      </c>
      <c r="S73" s="21">
        <v>0</v>
      </c>
      <c r="T73" s="1"/>
      <c r="U73" s="1"/>
      <c r="V73" s="1"/>
      <c r="W73" s="1"/>
      <c r="X73" s="21">
        <v>32</v>
      </c>
      <c r="Y73" s="21">
        <v>27.7</v>
      </c>
      <c r="Z73" s="21">
        <v>110</v>
      </c>
      <c r="AA73" s="21">
        <v>0.48</v>
      </c>
      <c r="AB73" s="21">
        <v>0.41</v>
      </c>
      <c r="AC73" s="21">
        <v>0.36</v>
      </c>
      <c r="AD73" s="33">
        <v>0.31</v>
      </c>
      <c r="AE73" s="21">
        <v>0.14000000000000001</v>
      </c>
      <c r="AF73" s="1"/>
      <c r="AG73" s="1"/>
      <c r="AH73" s="1"/>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c r="DP73" s="1"/>
      <c r="DQ73" s="1"/>
      <c r="DR73" s="1"/>
      <c r="DS73" s="1"/>
      <c r="DT73" s="1"/>
      <c r="DU73" s="1"/>
      <c r="DV73" s="1"/>
      <c r="DW73" s="1"/>
      <c r="DX73" s="1"/>
      <c r="DY73" s="1"/>
      <c r="DZ73" s="1"/>
      <c r="EA73" s="1"/>
      <c r="EB73" s="1"/>
      <c r="EC73" s="1"/>
      <c r="ED73" s="1"/>
      <c r="EE73" s="1"/>
      <c r="EF73" s="1"/>
    </row>
    <row r="74" spans="1:136" ht="15" customHeight="1" x14ac:dyDescent="0.25">
      <c r="A74" s="20" t="s">
        <v>129</v>
      </c>
      <c r="B74" s="21">
        <v>0.01</v>
      </c>
      <c r="C74" s="22" t="s">
        <v>9</v>
      </c>
      <c r="D74" s="27" t="s">
        <v>130</v>
      </c>
      <c r="E74" s="55" t="s">
        <v>1692</v>
      </c>
      <c r="F74" s="1"/>
      <c r="G74" s="1"/>
      <c r="H74" s="21"/>
      <c r="I74" s="21"/>
      <c r="J74" s="21"/>
      <c r="K74" s="21"/>
      <c r="L74" s="21"/>
      <c r="M74" s="33" t="s">
        <v>60</v>
      </c>
      <c r="N74" s="43"/>
      <c r="O74" s="1"/>
      <c r="P74" s="22" t="str">
        <f>IF(INDEX(rngLoadCombinations,5,1)="","",INDEX(rngLoadCombinations,5,1))</f>
        <v/>
      </c>
      <c r="Q74" s="21">
        <v>0</v>
      </c>
      <c r="R74" s="33">
        <v>0</v>
      </c>
      <c r="S74" s="21">
        <v>0</v>
      </c>
      <c r="T74" s="1"/>
      <c r="U74" s="1"/>
      <c r="V74" s="1"/>
      <c r="W74" s="1"/>
      <c r="X74" s="21">
        <v>34</v>
      </c>
      <c r="Y74" s="21">
        <v>29</v>
      </c>
      <c r="Z74" s="21">
        <v>120</v>
      </c>
      <c r="AA74" s="21">
        <v>0.43</v>
      </c>
      <c r="AB74" s="21">
        <v>0.36</v>
      </c>
      <c r="AC74" s="21">
        <v>0.31</v>
      </c>
      <c r="AD74" s="33">
        <v>0.25</v>
      </c>
      <c r="AE74" s="21">
        <v>0.1</v>
      </c>
      <c r="AF74" s="1"/>
      <c r="AG74" s="1"/>
      <c r="AH74" s="1"/>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c r="DP74" s="1"/>
      <c r="DQ74" s="1"/>
      <c r="DR74" s="1"/>
      <c r="DS74" s="1"/>
      <c r="DT74" s="1"/>
      <c r="DU74" s="1"/>
      <c r="DV74" s="1"/>
      <c r="DW74" s="1"/>
      <c r="DX74" s="1"/>
      <c r="DY74" s="1"/>
      <c r="DZ74" s="1"/>
      <c r="EA74" s="1"/>
      <c r="EB74" s="1"/>
      <c r="EC74" s="1"/>
      <c r="ED74" s="1"/>
      <c r="EE74" s="1"/>
      <c r="EF74" s="1"/>
    </row>
    <row r="75" spans="1:136" ht="15" customHeight="1" x14ac:dyDescent="0.25">
      <c r="A75" s="24" t="s">
        <v>131</v>
      </c>
      <c r="B75" s="25"/>
      <c r="C75" s="25" t="s">
        <v>9</v>
      </c>
      <c r="D75" s="28"/>
      <c r="E75" s="25"/>
      <c r="F75" s="1"/>
      <c r="G75" s="1"/>
      <c r="H75" s="21"/>
      <c r="I75" s="21"/>
      <c r="J75" s="21"/>
      <c r="K75" s="21"/>
      <c r="L75" s="21"/>
      <c r="M75" s="33" t="s">
        <v>60</v>
      </c>
      <c r="N75" s="43"/>
      <c r="O75" s="1"/>
      <c r="P75" s="22" t="str">
        <f>IF(INDEX(rngLoadCombinations,6,1)="","",INDEX(rngLoadCombinations,6,1))</f>
        <v/>
      </c>
      <c r="Q75" s="21">
        <v>0</v>
      </c>
      <c r="R75" s="33">
        <v>0</v>
      </c>
      <c r="S75" s="21">
        <v>0</v>
      </c>
      <c r="T75" s="1"/>
      <c r="U75" s="1"/>
      <c r="V75" s="1"/>
      <c r="W75" s="1"/>
      <c r="X75" s="21">
        <v>38</v>
      </c>
      <c r="Y75" s="21">
        <v>33</v>
      </c>
      <c r="Z75" s="21">
        <v>130</v>
      </c>
      <c r="AA75" s="21">
        <v>0.38</v>
      </c>
      <c r="AB75" s="21">
        <v>0.32</v>
      </c>
      <c r="AC75" s="21">
        <v>0.28000000000000003</v>
      </c>
      <c r="AD75" s="33">
        <v>0.24</v>
      </c>
      <c r="AE75" s="21">
        <v>0.08</v>
      </c>
      <c r="AF75" s="1"/>
      <c r="AG75" s="1"/>
      <c r="AH75" s="1"/>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c r="DP75" s="1"/>
      <c r="DQ75" s="1"/>
      <c r="DR75" s="1"/>
      <c r="DS75" s="1"/>
      <c r="DT75" s="1"/>
      <c r="DU75" s="1"/>
      <c r="DV75" s="1"/>
      <c r="DW75" s="1"/>
      <c r="DX75" s="1"/>
      <c r="DY75" s="1"/>
      <c r="DZ75" s="1"/>
      <c r="EA75" s="1"/>
      <c r="EB75" s="1"/>
      <c r="EC75" s="1"/>
      <c r="ED75" s="1"/>
      <c r="EE75" s="1"/>
      <c r="EF75" s="1"/>
    </row>
    <row r="76" spans="1:136" ht="15" customHeight="1" x14ac:dyDescent="0.25">
      <c r="A76" s="20" t="s">
        <v>132</v>
      </c>
      <c r="B76" s="21" t="s">
        <v>133</v>
      </c>
      <c r="C76" s="22" t="s">
        <v>9</v>
      </c>
      <c r="D76" s="27" t="s">
        <v>134</v>
      </c>
      <c r="E76" s="55" t="s">
        <v>1692</v>
      </c>
      <c r="F76" s="1"/>
      <c r="G76" s="1"/>
      <c r="H76" s="21"/>
      <c r="I76" s="21"/>
      <c r="J76" s="21"/>
      <c r="K76" s="21"/>
      <c r="L76" s="21"/>
      <c r="M76" s="33" t="s">
        <v>60</v>
      </c>
      <c r="N76" s="43"/>
      <c r="O76" s="1"/>
      <c r="P76" s="22" t="str">
        <f>IF(INDEX(rngLoadCombinations,7,1)="","",INDEX(rngLoadCombinations,7,1))</f>
        <v/>
      </c>
      <c r="Q76" s="21">
        <v>0</v>
      </c>
      <c r="R76" s="33">
        <v>0</v>
      </c>
      <c r="S76" s="21">
        <v>0</v>
      </c>
      <c r="T76" s="1"/>
      <c r="U76" s="1"/>
      <c r="V76" s="1"/>
      <c r="W76" s="1"/>
      <c r="X76" s="21">
        <v>40</v>
      </c>
      <c r="Y76" s="21">
        <v>34.6</v>
      </c>
      <c r="Z76" s="21">
        <v>140</v>
      </c>
      <c r="AA76" s="21">
        <v>0.35</v>
      </c>
      <c r="AB76" s="21">
        <v>0.28999999999999998</v>
      </c>
      <c r="AC76" s="21">
        <v>0.25</v>
      </c>
      <c r="AD76" s="33">
        <v>0.21</v>
      </c>
      <c r="AE76" s="21">
        <v>7.0000000000000007E-2</v>
      </c>
      <c r="AF76" s="1"/>
      <c r="AG76" s="1"/>
      <c r="AH76" s="1"/>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c r="DP76" s="1"/>
      <c r="DQ76" s="1"/>
      <c r="DR76" s="1"/>
      <c r="DS76" s="1"/>
      <c r="DT76" s="1"/>
      <c r="DU76" s="1"/>
      <c r="DV76" s="1"/>
      <c r="DW76" s="1"/>
      <c r="DX76" s="1"/>
      <c r="DY76" s="1"/>
      <c r="DZ76" s="1"/>
      <c r="EA76" s="1"/>
      <c r="EB76" s="1"/>
      <c r="EC76" s="1"/>
      <c r="ED76" s="1"/>
      <c r="EE76" s="1"/>
      <c r="EF76" s="1"/>
    </row>
    <row r="77" spans="1:136" ht="15" customHeight="1" x14ac:dyDescent="0.25">
      <c r="A77" s="20" t="s">
        <v>135</v>
      </c>
      <c r="B77" s="21" t="s">
        <v>136</v>
      </c>
      <c r="C77" s="22" t="s">
        <v>9</v>
      </c>
      <c r="D77" s="27" t="s">
        <v>137</v>
      </c>
      <c r="E77" s="55" t="s">
        <v>1692</v>
      </c>
      <c r="F77" s="1"/>
      <c r="G77" s="1"/>
      <c r="H77" s="21"/>
      <c r="I77" s="21"/>
      <c r="J77" s="21"/>
      <c r="K77" s="21"/>
      <c r="L77" s="21"/>
      <c r="M77" s="33" t="s">
        <v>60</v>
      </c>
      <c r="N77" s="43"/>
      <c r="O77" s="1"/>
      <c r="P77" s="22" t="str">
        <f>IF(INDEX(rngLoadCombinations,8,1)="","",INDEX(rngLoadCombinations,8,1))</f>
        <v/>
      </c>
      <c r="Q77" s="21">
        <v>0</v>
      </c>
      <c r="R77" s="33">
        <v>0</v>
      </c>
      <c r="S77" s="21">
        <v>0</v>
      </c>
      <c r="T77" s="1"/>
      <c r="U77" s="1"/>
      <c r="V77" s="1"/>
      <c r="W77" s="1"/>
      <c r="X77" s="21">
        <v>43</v>
      </c>
      <c r="Y77" s="21">
        <v>37.5</v>
      </c>
      <c r="Z77" s="21">
        <v>150</v>
      </c>
      <c r="AA77" s="21">
        <v>0.33</v>
      </c>
      <c r="AB77" s="21">
        <v>0.28000000000000003</v>
      </c>
      <c r="AC77" s="21">
        <v>0.24</v>
      </c>
      <c r="AD77" s="33">
        <v>0.21</v>
      </c>
      <c r="AE77" s="21">
        <v>0.06</v>
      </c>
      <c r="AF77" s="1"/>
      <c r="AG77" s="1"/>
      <c r="AH77" s="1"/>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c r="DP77" s="1"/>
      <c r="DQ77" s="1"/>
      <c r="DR77" s="1"/>
      <c r="DS77" s="1"/>
      <c r="DT77" s="1"/>
      <c r="DU77" s="1"/>
      <c r="DV77" s="1"/>
      <c r="DW77" s="1"/>
      <c r="DX77" s="1"/>
      <c r="DY77" s="1"/>
      <c r="DZ77" s="1"/>
      <c r="EA77" s="1"/>
      <c r="EB77" s="1"/>
      <c r="EC77" s="1"/>
      <c r="ED77" s="1"/>
      <c r="EE77" s="1"/>
      <c r="EF77" s="1"/>
    </row>
    <row r="78" spans="1:136" ht="15" customHeight="1" x14ac:dyDescent="0.25">
      <c r="A78" s="20" t="s">
        <v>138</v>
      </c>
      <c r="B78" s="21">
        <v>1.4</v>
      </c>
      <c r="C78" s="22" t="s">
        <v>9</v>
      </c>
      <c r="D78" s="27" t="s">
        <v>139</v>
      </c>
      <c r="E78" s="55" t="s">
        <v>1692</v>
      </c>
      <c r="F78" s="1"/>
      <c r="G78" s="1"/>
      <c r="H78" s="21"/>
      <c r="I78" s="21"/>
      <c r="J78" s="21"/>
      <c r="K78" s="21"/>
      <c r="L78" s="21"/>
      <c r="M78" s="33" t="s">
        <v>60</v>
      </c>
      <c r="N78" s="43"/>
      <c r="O78" s="1"/>
      <c r="P78" s="22" t="str">
        <f>IF(INDEX(rngLoadCombinations,9,1)="","",INDEX(rngLoadCombinations,9,1))</f>
        <v/>
      </c>
      <c r="Q78" s="21">
        <v>0</v>
      </c>
      <c r="R78" s="33">
        <v>0</v>
      </c>
      <c r="S78" s="21">
        <v>0</v>
      </c>
      <c r="T78" s="1"/>
      <c r="U78" s="1"/>
      <c r="V78" s="1"/>
      <c r="W78" s="1"/>
      <c r="X78" s="21">
        <v>1000000</v>
      </c>
      <c r="Y78" s="21">
        <v>1000000</v>
      </c>
      <c r="Z78" s="21">
        <v>1000000</v>
      </c>
      <c r="AA78" s="21">
        <v>0.33</v>
      </c>
      <c r="AB78" s="21">
        <v>0.28000000000000003</v>
      </c>
      <c r="AC78" s="21">
        <v>0.24</v>
      </c>
      <c r="AD78" s="33">
        <v>0.21</v>
      </c>
      <c r="AE78" s="21">
        <v>0.06</v>
      </c>
      <c r="AF78" s="1"/>
      <c r="AG78" s="1"/>
      <c r="AH78" s="1"/>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c r="DP78" s="1"/>
      <c r="DQ78" s="1"/>
      <c r="DR78" s="1"/>
      <c r="DS78" s="1"/>
      <c r="DT78" s="1"/>
      <c r="DU78" s="1"/>
      <c r="DV78" s="1"/>
      <c r="DW78" s="1"/>
      <c r="DX78" s="1"/>
      <c r="DY78" s="1"/>
      <c r="DZ78" s="1"/>
      <c r="EA78" s="1"/>
      <c r="EB78" s="1"/>
      <c r="EC78" s="1"/>
      <c r="ED78" s="1"/>
      <c r="EE78" s="1"/>
      <c r="EF78" s="1"/>
    </row>
    <row r="79" spans="1:136" ht="15" customHeight="1" x14ac:dyDescent="0.25">
      <c r="A79" s="20" t="s">
        <v>140</v>
      </c>
      <c r="B79" s="21">
        <v>0.5</v>
      </c>
      <c r="C79" s="22" t="s">
        <v>9</v>
      </c>
      <c r="D79" s="27" t="s">
        <v>141</v>
      </c>
      <c r="E79" s="55" t="s">
        <v>1692</v>
      </c>
      <c r="F79" s="1"/>
      <c r="G79" s="1"/>
      <c r="H79" s="21"/>
      <c r="I79" s="21"/>
      <c r="J79" s="21"/>
      <c r="K79" s="21"/>
      <c r="L79" s="21"/>
      <c r="M79" s="33" t="s">
        <v>60</v>
      </c>
      <c r="N79" s="43"/>
      <c r="O79" s="1"/>
      <c r="P79" s="22" t="str">
        <f>IF(INDEX(rngLoadCombinations,10,1)="","",INDEX(rngLoadCombinations,10,1))</f>
        <v/>
      </c>
      <c r="Q79" s="21">
        <v>0</v>
      </c>
      <c r="R79" s="33">
        <v>0</v>
      </c>
      <c r="S79" s="21">
        <v>0</v>
      </c>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c r="DP79" s="1"/>
      <c r="DQ79" s="1"/>
      <c r="DR79" s="1"/>
      <c r="DS79" s="1"/>
      <c r="DT79" s="1"/>
      <c r="DU79" s="1"/>
      <c r="DV79" s="1"/>
      <c r="DW79" s="1"/>
      <c r="DX79" s="1"/>
      <c r="DY79" s="1"/>
      <c r="DZ79" s="1"/>
      <c r="EA79" s="1"/>
      <c r="EB79" s="1"/>
      <c r="EC79" s="1"/>
      <c r="ED79" s="1"/>
      <c r="EE79" s="1"/>
      <c r="EF79" s="1"/>
    </row>
    <row r="80" spans="1:136" ht="15" customHeight="1" x14ac:dyDescent="0.25">
      <c r="A80" s="20" t="s">
        <v>142</v>
      </c>
      <c r="B80" s="21" t="s">
        <v>60</v>
      </c>
      <c r="C80" s="22" t="s">
        <v>9</v>
      </c>
      <c r="D80" s="27" t="s">
        <v>143</v>
      </c>
      <c r="E80" s="55" t="s">
        <v>1692</v>
      </c>
      <c r="F80" s="1"/>
      <c r="G80" s="1"/>
      <c r="H80" s="21"/>
      <c r="I80" s="21"/>
      <c r="J80" s="21"/>
      <c r="K80" s="21"/>
      <c r="L80" s="21"/>
      <c r="M80" s="33" t="s">
        <v>60</v>
      </c>
      <c r="N80" s="43"/>
      <c r="O80" s="1"/>
      <c r="P80" s="22" t="str">
        <f>IF(INDEX(rngLoadCombinations,11,1)="","",INDEX(rngLoadCombinations,11,1))</f>
        <v/>
      </c>
      <c r="Q80" s="21">
        <v>0</v>
      </c>
      <c r="R80" s="33">
        <v>0</v>
      </c>
      <c r="S80" s="21">
        <v>0</v>
      </c>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c r="DP80" s="1"/>
      <c r="DQ80" s="1"/>
      <c r="DR80" s="1"/>
      <c r="DS80" s="1"/>
      <c r="DT80" s="1"/>
      <c r="DU80" s="1"/>
      <c r="DV80" s="1"/>
      <c r="DW80" s="1"/>
      <c r="DX80" s="1"/>
      <c r="DY80" s="1"/>
      <c r="DZ80" s="1"/>
      <c r="EA80" s="1"/>
      <c r="EB80" s="1"/>
      <c r="EC80" s="1"/>
      <c r="ED80" s="1"/>
      <c r="EE80" s="1"/>
      <c r="EF80" s="1"/>
    </row>
    <row r="81" spans="1:136" ht="15" customHeight="1" x14ac:dyDescent="0.25">
      <c r="A81" s="20" t="s">
        <v>144</v>
      </c>
      <c r="B81" s="21">
        <v>1</v>
      </c>
      <c r="C81" s="22" t="s">
        <v>9</v>
      </c>
      <c r="D81" s="27" t="s">
        <v>145</v>
      </c>
      <c r="E81" s="55" t="s">
        <v>1692</v>
      </c>
      <c r="F81" s="1"/>
      <c r="G81" s="1"/>
      <c r="H81" s="21"/>
      <c r="I81" s="21"/>
      <c r="J81" s="21"/>
      <c r="K81" s="21"/>
      <c r="L81" s="21"/>
      <c r="M81" s="33" t="s">
        <v>60</v>
      </c>
      <c r="N81" s="43"/>
      <c r="O81" s="1"/>
      <c r="P81" s="22" t="str">
        <f>IF(INDEX(rngLoadCombinations,12,1)="","",INDEX(rngLoadCombinations,12,1))</f>
        <v/>
      </c>
      <c r="Q81" s="21">
        <v>0</v>
      </c>
      <c r="R81" s="33">
        <v>0</v>
      </c>
      <c r="S81" s="21">
        <v>0</v>
      </c>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c r="DP81" s="1"/>
      <c r="DQ81" s="1"/>
      <c r="DR81" s="1"/>
      <c r="DS81" s="1"/>
      <c r="DT81" s="1"/>
      <c r="DU81" s="1"/>
      <c r="DV81" s="1"/>
      <c r="DW81" s="1"/>
      <c r="DX81" s="1"/>
      <c r="DY81" s="1"/>
      <c r="DZ81" s="1"/>
      <c r="EA81" s="1"/>
      <c r="EB81" s="1"/>
      <c r="EC81" s="1"/>
      <c r="ED81" s="1"/>
      <c r="EE81" s="1"/>
      <c r="EF81" s="1"/>
    </row>
    <row r="82" spans="1:136" ht="15" customHeight="1" x14ac:dyDescent="0.25">
      <c r="A82" s="20" t="s">
        <v>146</v>
      </c>
      <c r="B82" s="21" t="s">
        <v>147</v>
      </c>
      <c r="C82" s="22" t="s">
        <v>9</v>
      </c>
      <c r="D82" s="27" t="s">
        <v>148</v>
      </c>
      <c r="E82" s="53" t="s">
        <v>1692</v>
      </c>
      <c r="F82" s="1"/>
      <c r="G82" s="1"/>
      <c r="H82" s="21"/>
      <c r="I82" s="21"/>
      <c r="J82" s="21"/>
      <c r="K82" s="21"/>
      <c r="L82" s="21"/>
      <c r="M82" s="33" t="s">
        <v>60</v>
      </c>
      <c r="N82" s="43"/>
      <c r="O82" s="1"/>
      <c r="P82" s="22" t="str">
        <f>IF(INDEX(rngLoadCombinations,13,1)="","",INDEX(rngLoadCombinations,13,1))</f>
        <v/>
      </c>
      <c r="Q82" s="21">
        <v>0</v>
      </c>
      <c r="R82" s="33">
        <v>0</v>
      </c>
      <c r="S82" s="21">
        <v>0</v>
      </c>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c r="DP82" s="1"/>
      <c r="DQ82" s="1"/>
      <c r="DR82" s="1"/>
      <c r="DS82" s="1"/>
      <c r="DT82" s="1"/>
      <c r="DU82" s="1"/>
      <c r="DV82" s="1"/>
      <c r="DW82" s="1"/>
      <c r="DX82" s="1"/>
      <c r="DY82" s="1"/>
      <c r="DZ82" s="1"/>
      <c r="EA82" s="1"/>
      <c r="EB82" s="1"/>
      <c r="EC82" s="1"/>
      <c r="ED82" s="1"/>
      <c r="EE82" s="1"/>
      <c r="EF82" s="1"/>
    </row>
    <row r="83" spans="1:136" ht="15" customHeight="1" x14ac:dyDescent="0.25">
      <c r="A83" s="20" t="s">
        <v>149</v>
      </c>
      <c r="B83" s="21" t="s">
        <v>150</v>
      </c>
      <c r="C83" s="22" t="s">
        <v>9</v>
      </c>
      <c r="D83" s="27" t="s">
        <v>151</v>
      </c>
      <c r="E83" s="53" t="s">
        <v>1692</v>
      </c>
      <c r="F83" s="1"/>
      <c r="G83" s="1"/>
      <c r="H83" s="21"/>
      <c r="I83" s="21"/>
      <c r="J83" s="21"/>
      <c r="K83" s="21"/>
      <c r="L83" s="21"/>
      <c r="M83" s="33" t="s">
        <v>60</v>
      </c>
      <c r="N83" s="43"/>
      <c r="O83" s="1"/>
      <c r="P83" s="22" t="str">
        <f>IF(INDEX(rngLoadCombinations,14,1)="","",INDEX(rngLoadCombinations,14,1))</f>
        <v/>
      </c>
      <c r="Q83" s="21">
        <v>0</v>
      </c>
      <c r="R83" s="33">
        <v>0</v>
      </c>
      <c r="S83" s="21">
        <v>0</v>
      </c>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c r="DP83" s="1"/>
      <c r="DQ83" s="1"/>
      <c r="DR83" s="1"/>
      <c r="DS83" s="1"/>
      <c r="DT83" s="1"/>
      <c r="DU83" s="1"/>
      <c r="DV83" s="1"/>
      <c r="DW83" s="1"/>
      <c r="DX83" s="1"/>
      <c r="DY83" s="1"/>
      <c r="DZ83" s="1"/>
      <c r="EA83" s="1"/>
      <c r="EB83" s="1"/>
      <c r="EC83" s="1"/>
      <c r="ED83" s="1"/>
      <c r="EE83" s="1"/>
      <c r="EF83" s="1"/>
    </row>
    <row r="84" spans="1:136" ht="15" customHeight="1" x14ac:dyDescent="0.25">
      <c r="A84" s="20" t="s">
        <v>152</v>
      </c>
      <c r="B84" s="21">
        <v>1</v>
      </c>
      <c r="C84" s="22" t="s">
        <v>9</v>
      </c>
      <c r="D84" s="27" t="s">
        <v>153</v>
      </c>
      <c r="E84" s="53" t="s">
        <v>1692</v>
      </c>
      <c r="F84" s="1"/>
      <c r="G84" s="1"/>
      <c r="H84" s="21"/>
      <c r="I84" s="21"/>
      <c r="J84" s="21"/>
      <c r="K84" s="21"/>
      <c r="L84" s="21"/>
      <c r="M84" s="33" t="s">
        <v>60</v>
      </c>
      <c r="N84" s="43"/>
      <c r="O84" s="1"/>
      <c r="P84" s="22" t="str">
        <f>IF(INDEX(rngLoadCombinations,15,1)="","",INDEX(rngLoadCombinations,15,1))</f>
        <v/>
      </c>
      <c r="Q84" s="21">
        <v>0</v>
      </c>
      <c r="R84" s="33">
        <v>0</v>
      </c>
      <c r="S84" s="21">
        <v>0</v>
      </c>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c r="DP84" s="1"/>
      <c r="DQ84" s="1"/>
      <c r="DR84" s="1"/>
      <c r="DS84" s="1"/>
      <c r="DT84" s="1"/>
      <c r="DU84" s="1"/>
      <c r="DV84" s="1"/>
      <c r="DW84" s="1"/>
      <c r="DX84" s="1"/>
      <c r="DY84" s="1"/>
      <c r="DZ84" s="1"/>
      <c r="EA84" s="1"/>
      <c r="EB84" s="1"/>
      <c r="EC84" s="1"/>
      <c r="ED84" s="1"/>
      <c r="EE84" s="1"/>
      <c r="EF84" s="1"/>
    </row>
    <row r="85" spans="1:136" ht="15" customHeight="1" x14ac:dyDescent="0.25">
      <c r="A85" s="24" t="s">
        <v>154</v>
      </c>
      <c r="B85" s="25"/>
      <c r="C85" s="25" t="s">
        <v>9</v>
      </c>
      <c r="D85" s="28"/>
      <c r="E85" s="25"/>
      <c r="F85" s="1"/>
      <c r="G85" s="1"/>
      <c r="H85" s="21"/>
      <c r="I85" s="21"/>
      <c r="J85" s="21"/>
      <c r="K85" s="21"/>
      <c r="L85" s="21"/>
      <c r="M85" s="33" t="s">
        <v>60</v>
      </c>
      <c r="N85" s="43"/>
      <c r="O85" s="1"/>
      <c r="P85" s="22" t="str">
        <f>IF(INDEX(rngLoadCombinations,16,1)="","",INDEX(rngLoadCombinations,16,1))</f>
        <v/>
      </c>
      <c r="Q85" s="21">
        <v>0</v>
      </c>
      <c r="R85" s="33">
        <v>0</v>
      </c>
      <c r="S85" s="21">
        <v>0</v>
      </c>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c r="DP85" s="1"/>
      <c r="DQ85" s="1"/>
      <c r="DR85" s="1"/>
      <c r="DS85" s="1"/>
      <c r="DT85" s="1"/>
      <c r="DU85" s="1"/>
      <c r="DV85" s="1"/>
      <c r="DW85" s="1"/>
      <c r="DX85" s="1"/>
      <c r="DY85" s="1"/>
      <c r="DZ85" s="1"/>
      <c r="EA85" s="1"/>
      <c r="EB85" s="1"/>
      <c r="EC85" s="1"/>
      <c r="ED85" s="1"/>
      <c r="EE85" s="1"/>
      <c r="EF85" s="1"/>
    </row>
    <row r="86" spans="1:136" ht="15" customHeight="1" x14ac:dyDescent="0.25">
      <c r="A86" s="20" t="s">
        <v>155</v>
      </c>
      <c r="B86" s="21">
        <v>10</v>
      </c>
      <c r="C86" s="22" t="str">
        <f>INDEX(rngUnitSettings,MATCH("Length",INDEX(rngUnitSettings,,1),0),2)</f>
        <v>mm</v>
      </c>
      <c r="D86" s="27" t="s">
        <v>156</v>
      </c>
      <c r="E86" s="53" t="s">
        <v>1692</v>
      </c>
      <c r="F86" s="1"/>
      <c r="G86" s="1"/>
      <c r="H86" s="21"/>
      <c r="I86" s="21"/>
      <c r="J86" s="21"/>
      <c r="K86" s="21"/>
      <c r="L86" s="21"/>
      <c r="M86" s="33" t="s">
        <v>60</v>
      </c>
      <c r="N86" s="43"/>
      <c r="O86" s="1"/>
      <c r="P86" s="22" t="str">
        <f>IF(INDEX(rngLoadCombinations,17,1)="","",INDEX(rngLoadCombinations,17,1))</f>
        <v/>
      </c>
      <c r="Q86" s="21">
        <v>0</v>
      </c>
      <c r="R86" s="33">
        <v>0</v>
      </c>
      <c r="S86" s="21">
        <v>0</v>
      </c>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c r="DP86" s="1"/>
      <c r="DQ86" s="1"/>
      <c r="DR86" s="1"/>
      <c r="DS86" s="1"/>
      <c r="DT86" s="1"/>
      <c r="DU86" s="1"/>
      <c r="DV86" s="1"/>
      <c r="DW86" s="1"/>
      <c r="DX86" s="1"/>
      <c r="DY86" s="1"/>
      <c r="DZ86" s="1"/>
      <c r="EA86" s="1"/>
      <c r="EB86" s="1"/>
      <c r="EC86" s="1"/>
      <c r="ED86" s="1"/>
      <c r="EE86" s="1"/>
      <c r="EF86" s="1"/>
    </row>
    <row r="87" spans="1:136" ht="15" customHeight="1" x14ac:dyDescent="0.25">
      <c r="A87" s="20" t="s">
        <v>157</v>
      </c>
      <c r="B87" s="21">
        <v>50</v>
      </c>
      <c r="C87" s="22" t="str">
        <f>INDEX(rngUnitSettings,MATCH("Length",INDEX(rngUnitSettings,,1),0),2)</f>
        <v>mm</v>
      </c>
      <c r="D87" s="27" t="s">
        <v>158</v>
      </c>
      <c r="E87" s="53" t="s">
        <v>1692</v>
      </c>
      <c r="F87" s="1"/>
      <c r="G87" s="1"/>
      <c r="H87" s="21"/>
      <c r="I87" s="21"/>
      <c r="J87" s="21"/>
      <c r="K87" s="21"/>
      <c r="L87" s="21"/>
      <c r="M87" s="33" t="s">
        <v>60</v>
      </c>
      <c r="N87" s="43"/>
      <c r="O87" s="1"/>
      <c r="P87" s="22" t="str">
        <f>IF(INDEX(rngLoadCombinations,18,1)="","",INDEX(rngLoadCombinations,18,1))</f>
        <v/>
      </c>
      <c r="Q87" s="21">
        <v>0</v>
      </c>
      <c r="R87" s="33">
        <v>0</v>
      </c>
      <c r="S87" s="21">
        <v>0</v>
      </c>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c r="DP87" s="1"/>
      <c r="DQ87" s="1"/>
      <c r="DR87" s="1"/>
      <c r="DS87" s="1"/>
      <c r="DT87" s="1"/>
      <c r="DU87" s="1"/>
      <c r="DV87" s="1"/>
      <c r="DW87" s="1"/>
      <c r="DX87" s="1"/>
      <c r="DY87" s="1"/>
      <c r="DZ87" s="1"/>
      <c r="EA87" s="1"/>
      <c r="EB87" s="1"/>
      <c r="EC87" s="1"/>
      <c r="ED87" s="1"/>
      <c r="EE87" s="1"/>
      <c r="EF87" s="1"/>
    </row>
    <row r="88" spans="1:136" ht="15" customHeight="1" x14ac:dyDescent="0.25">
      <c r="A88" s="20" t="s">
        <v>159</v>
      </c>
      <c r="B88" s="21">
        <v>0.2</v>
      </c>
      <c r="C88" s="22" t="s">
        <v>9</v>
      </c>
      <c r="D88" s="27" t="s">
        <v>160</v>
      </c>
      <c r="E88" s="53" t="s">
        <v>1692</v>
      </c>
      <c r="F88" s="1"/>
      <c r="G88" s="1"/>
      <c r="H88" s="21"/>
      <c r="I88" s="21"/>
      <c r="J88" s="21"/>
      <c r="K88" s="21"/>
      <c r="L88" s="21"/>
      <c r="M88" s="33" t="s">
        <v>60</v>
      </c>
      <c r="N88" s="43"/>
      <c r="O88" s="1"/>
      <c r="P88" s="22" t="str">
        <f>IF(INDEX(rngLoadCombinations,19,1)="","",INDEX(rngLoadCombinations,19,1))</f>
        <v/>
      </c>
      <c r="Q88" s="21">
        <v>0</v>
      </c>
      <c r="R88" s="33">
        <v>0</v>
      </c>
      <c r="S88" s="21">
        <v>0</v>
      </c>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c r="DP88" s="1"/>
      <c r="DQ88" s="1"/>
      <c r="DR88" s="1"/>
      <c r="DS88" s="1"/>
      <c r="DT88" s="1"/>
      <c r="DU88" s="1"/>
      <c r="DV88" s="1"/>
      <c r="DW88" s="1"/>
      <c r="DX88" s="1"/>
      <c r="DY88" s="1"/>
      <c r="DZ88" s="1"/>
      <c r="EA88" s="1"/>
      <c r="EB88" s="1"/>
      <c r="EC88" s="1"/>
      <c r="ED88" s="1"/>
      <c r="EE88" s="1"/>
      <c r="EF88" s="1"/>
    </row>
    <row r="89" spans="1:136" ht="15" customHeight="1" x14ac:dyDescent="0.25">
      <c r="A89" s="20" t="s">
        <v>161</v>
      </c>
      <c r="B89" s="21" t="s">
        <v>162</v>
      </c>
      <c r="C89" s="22" t="s">
        <v>9</v>
      </c>
      <c r="D89" s="27" t="s">
        <v>163</v>
      </c>
      <c r="E89" s="53" t="s">
        <v>1692</v>
      </c>
      <c r="F89" s="1"/>
      <c r="G89" s="1"/>
      <c r="H89" s="21"/>
      <c r="I89" s="21"/>
      <c r="J89" s="21"/>
      <c r="K89" s="21"/>
      <c r="L89" s="21"/>
      <c r="M89" s="33" t="s">
        <v>60</v>
      </c>
      <c r="N89" s="43"/>
      <c r="O89" s="1"/>
      <c r="P89" s="22" t="str">
        <f>IF(INDEX(rngLoadCombinations,20,1)="","",INDEX(rngLoadCombinations,20,1))</f>
        <v/>
      </c>
      <c r="Q89" s="21">
        <v>0</v>
      </c>
      <c r="R89" s="33">
        <v>0</v>
      </c>
      <c r="S89" s="21">
        <v>0</v>
      </c>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c r="DP89" s="1"/>
      <c r="DQ89" s="1"/>
      <c r="DR89" s="1"/>
      <c r="DS89" s="1"/>
      <c r="DT89" s="1"/>
      <c r="DU89" s="1"/>
      <c r="DV89" s="1"/>
      <c r="DW89" s="1"/>
      <c r="DX89" s="1"/>
      <c r="DY89" s="1"/>
      <c r="DZ89" s="1"/>
      <c r="EA89" s="1"/>
      <c r="EB89" s="1"/>
      <c r="EC89" s="1"/>
      <c r="ED89" s="1"/>
      <c r="EE89" s="1"/>
      <c r="EF89" s="1"/>
    </row>
    <row r="90" spans="1:136" ht="15" customHeight="1" x14ac:dyDescent="0.25">
      <c r="A90" s="20" t="s">
        <v>164</v>
      </c>
      <c r="B90" s="21" t="s">
        <v>165</v>
      </c>
      <c r="C90" s="22" t="s">
        <v>9</v>
      </c>
      <c r="D90" s="27" t="s">
        <v>166</v>
      </c>
      <c r="E90" s="53" t="s">
        <v>1692</v>
      </c>
      <c r="F90" s="1"/>
      <c r="G90" s="1"/>
      <c r="H90" s="21"/>
      <c r="I90" s="21"/>
      <c r="J90" s="21"/>
      <c r="K90" s="21"/>
      <c r="L90" s="21"/>
      <c r="M90" s="33" t="s">
        <v>60</v>
      </c>
      <c r="N90" s="43"/>
      <c r="O90" s="1"/>
      <c r="P90" s="22" t="str">
        <f>IF(INDEX(rngLoadCombinations,21,1)="","",INDEX(rngLoadCombinations,21,1))</f>
        <v/>
      </c>
      <c r="Q90" s="21">
        <v>0</v>
      </c>
      <c r="R90" s="33">
        <v>0</v>
      </c>
      <c r="S90" s="21">
        <v>0</v>
      </c>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c r="DP90" s="1"/>
      <c r="DQ90" s="1"/>
      <c r="DR90" s="1"/>
      <c r="DS90" s="1"/>
      <c r="DT90" s="1"/>
      <c r="DU90" s="1"/>
      <c r="DV90" s="1"/>
      <c r="DW90" s="1"/>
      <c r="DX90" s="1"/>
      <c r="DY90" s="1"/>
      <c r="DZ90" s="1"/>
      <c r="EA90" s="1"/>
      <c r="EB90" s="1"/>
      <c r="EC90" s="1"/>
      <c r="ED90" s="1"/>
      <c r="EE90" s="1"/>
      <c r="EF90" s="1"/>
    </row>
    <row r="91" spans="1:136" ht="15" customHeight="1" x14ac:dyDescent="0.25">
      <c r="A91" s="20" t="s">
        <v>167</v>
      </c>
      <c r="B91" s="21" t="s">
        <v>168</v>
      </c>
      <c r="C91" s="22" t="s">
        <v>9</v>
      </c>
      <c r="D91" s="27" t="s">
        <v>169</v>
      </c>
      <c r="E91" s="53" t="s">
        <v>1692</v>
      </c>
      <c r="F91" s="1"/>
      <c r="G91" s="1"/>
      <c r="H91" s="21"/>
      <c r="I91" s="21"/>
      <c r="J91" s="21"/>
      <c r="K91" s="21"/>
      <c r="L91" s="21"/>
      <c r="M91" s="33" t="s">
        <v>60</v>
      </c>
      <c r="N91" s="43"/>
      <c r="O91" s="1"/>
      <c r="P91" s="22" t="str">
        <f>IF(INDEX(rngLoadCombinations,22,1)="","",INDEX(rngLoadCombinations,22,1))</f>
        <v/>
      </c>
      <c r="Q91" s="21">
        <v>0</v>
      </c>
      <c r="R91" s="33">
        <v>0</v>
      </c>
      <c r="S91" s="21">
        <v>0</v>
      </c>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c r="DP91" s="1"/>
      <c r="DQ91" s="1"/>
      <c r="DR91" s="1"/>
      <c r="DS91" s="1"/>
      <c r="DT91" s="1"/>
      <c r="DU91" s="1"/>
      <c r="DV91" s="1"/>
      <c r="DW91" s="1"/>
      <c r="DX91" s="1"/>
      <c r="DY91" s="1"/>
      <c r="DZ91" s="1"/>
      <c r="EA91" s="1"/>
      <c r="EB91" s="1"/>
      <c r="EC91" s="1"/>
      <c r="ED91" s="1"/>
      <c r="EE91" s="1"/>
      <c r="EF91" s="1"/>
    </row>
    <row r="92" spans="1:136" ht="15" customHeight="1" x14ac:dyDescent="0.25">
      <c r="A92" s="20"/>
      <c r="B92" s="22"/>
      <c r="C92" s="22"/>
      <c r="D92" s="27"/>
      <c r="E92" s="22"/>
      <c r="F92" s="1"/>
      <c r="G92" s="1"/>
      <c r="H92" s="21"/>
      <c r="I92" s="21"/>
      <c r="J92" s="21"/>
      <c r="K92" s="21"/>
      <c r="L92" s="21"/>
      <c r="M92" s="33" t="s">
        <v>60</v>
      </c>
      <c r="N92" s="43"/>
      <c r="O92" s="1"/>
      <c r="P92" s="22" t="str">
        <f>IF(INDEX(rngLoadCombinations,23,1)="","",INDEX(rngLoadCombinations,23,1))</f>
        <v/>
      </c>
      <c r="Q92" s="21">
        <v>0</v>
      </c>
      <c r="R92" s="33">
        <v>0</v>
      </c>
      <c r="S92" s="21">
        <v>0</v>
      </c>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c r="DP92" s="1"/>
      <c r="DQ92" s="1"/>
      <c r="DR92" s="1"/>
      <c r="DS92" s="1"/>
      <c r="DT92" s="1"/>
      <c r="DU92" s="1"/>
      <c r="DV92" s="1"/>
      <c r="DW92" s="1"/>
      <c r="DX92" s="1"/>
      <c r="DY92" s="1"/>
      <c r="DZ92" s="1"/>
      <c r="EA92" s="1"/>
      <c r="EB92" s="1"/>
      <c r="EC92" s="1"/>
      <c r="ED92" s="1"/>
      <c r="EE92" s="1"/>
      <c r="EF92" s="1"/>
    </row>
    <row r="93" spans="1:136" ht="15" customHeight="1" x14ac:dyDescent="0.25">
      <c r="A93" s="17" t="s">
        <v>170</v>
      </c>
      <c r="B93" s="18"/>
      <c r="C93" s="18"/>
      <c r="D93" s="26"/>
      <c r="E93" s="18"/>
      <c r="F93" s="1"/>
      <c r="G93" s="1"/>
      <c r="H93" s="21"/>
      <c r="I93" s="21"/>
      <c r="J93" s="21"/>
      <c r="K93" s="21"/>
      <c r="L93" s="21"/>
      <c r="M93" s="33" t="s">
        <v>60</v>
      </c>
      <c r="N93" s="43"/>
      <c r="O93" s="1"/>
      <c r="P93" s="22" t="str">
        <f>IF(INDEX(rngLoadCombinations,24,1)="","",INDEX(rngLoadCombinations,24,1))</f>
        <v/>
      </c>
      <c r="Q93" s="21">
        <v>0</v>
      </c>
      <c r="R93" s="33">
        <v>0</v>
      </c>
      <c r="S93" s="21">
        <v>0</v>
      </c>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c r="DP93" s="1"/>
      <c r="DQ93" s="1"/>
      <c r="DR93" s="1"/>
      <c r="DS93" s="1"/>
      <c r="DT93" s="1"/>
      <c r="DU93" s="1"/>
      <c r="DV93" s="1"/>
      <c r="DW93" s="1"/>
      <c r="DX93" s="1"/>
      <c r="DY93" s="1"/>
      <c r="DZ93" s="1"/>
      <c r="EA93" s="1"/>
      <c r="EB93" s="1"/>
      <c r="EC93" s="1"/>
      <c r="ED93" s="1"/>
      <c r="EE93" s="1"/>
      <c r="EF93" s="1"/>
    </row>
    <row r="94" spans="1:136" ht="15" customHeight="1" x14ac:dyDescent="0.25">
      <c r="A94" s="24" t="s">
        <v>41</v>
      </c>
      <c r="B94" s="25"/>
      <c r="C94" s="25"/>
      <c r="D94" s="28"/>
      <c r="E94" s="25"/>
      <c r="F94" s="1"/>
      <c r="G94" s="1"/>
      <c r="H94" s="21"/>
      <c r="I94" s="21"/>
      <c r="J94" s="21"/>
      <c r="K94" s="21"/>
      <c r="L94" s="21"/>
      <c r="M94" s="33" t="s">
        <v>60</v>
      </c>
      <c r="N94" s="43"/>
      <c r="O94" s="1"/>
      <c r="P94" s="22" t="str">
        <f>IF(INDEX(rngLoadCombinations,25,1)="","",INDEX(rngLoadCombinations,25,1))</f>
        <v/>
      </c>
      <c r="Q94" s="21">
        <v>0</v>
      </c>
      <c r="R94" s="33">
        <v>0</v>
      </c>
      <c r="S94" s="21">
        <v>0</v>
      </c>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c r="DP94" s="1"/>
      <c r="DQ94" s="1"/>
      <c r="DR94" s="1"/>
      <c r="DS94" s="1"/>
      <c r="DT94" s="1"/>
      <c r="DU94" s="1"/>
      <c r="DV94" s="1"/>
      <c r="DW94" s="1"/>
      <c r="DX94" s="1"/>
      <c r="DY94" s="1"/>
      <c r="DZ94" s="1"/>
      <c r="EA94" s="1"/>
      <c r="EB94" s="1"/>
      <c r="EC94" s="1"/>
      <c r="ED94" s="1"/>
      <c r="EE94" s="1"/>
      <c r="EF94" s="1"/>
    </row>
    <row r="95" spans="1:136" ht="15" customHeight="1" x14ac:dyDescent="0.25">
      <c r="A95" s="20" t="s">
        <v>171</v>
      </c>
      <c r="B95" s="21" t="s">
        <v>172</v>
      </c>
      <c r="C95" s="22" t="s">
        <v>9</v>
      </c>
      <c r="D95" s="27" t="s">
        <v>173</v>
      </c>
      <c r="E95" s="53" t="s">
        <v>1692</v>
      </c>
      <c r="F95" s="1"/>
      <c r="G95" s="1"/>
      <c r="H95" s="21"/>
      <c r="I95" s="21"/>
      <c r="J95" s="21"/>
      <c r="K95" s="21"/>
      <c r="L95" s="21"/>
      <c r="M95" s="33" t="s">
        <v>60</v>
      </c>
      <c r="N95" s="43"/>
      <c r="O95" s="1"/>
      <c r="P95" s="22" t="str">
        <f>IF(INDEX(rngLoadCombinations,26,1)="","",INDEX(rngLoadCombinations,26,1))</f>
        <v/>
      </c>
      <c r="Q95" s="21">
        <v>0</v>
      </c>
      <c r="R95" s="33">
        <v>0</v>
      </c>
      <c r="S95" s="21">
        <v>0</v>
      </c>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c r="DP95" s="1"/>
      <c r="DQ95" s="1"/>
      <c r="DR95" s="1"/>
      <c r="DS95" s="1"/>
      <c r="DT95" s="1"/>
      <c r="DU95" s="1"/>
      <c r="DV95" s="1"/>
      <c r="DW95" s="1"/>
      <c r="DX95" s="1"/>
      <c r="DY95" s="1"/>
      <c r="DZ95" s="1"/>
      <c r="EA95" s="1"/>
      <c r="EB95" s="1"/>
      <c r="EC95" s="1"/>
      <c r="ED95" s="1"/>
      <c r="EE95" s="1"/>
      <c r="EF95" s="1"/>
    </row>
    <row r="96" spans="1:136" ht="15" customHeight="1" x14ac:dyDescent="0.25">
      <c r="A96" s="20" t="s">
        <v>174</v>
      </c>
      <c r="B96" s="21" t="s">
        <v>175</v>
      </c>
      <c r="C96" s="22" t="s">
        <v>9</v>
      </c>
      <c r="D96" s="27" t="s">
        <v>176</v>
      </c>
      <c r="E96" s="53" t="s">
        <v>1692</v>
      </c>
      <c r="F96" s="1"/>
      <c r="G96" s="1"/>
      <c r="H96" s="21"/>
      <c r="I96" s="21"/>
      <c r="J96" s="21"/>
      <c r="K96" s="21"/>
      <c r="L96" s="21"/>
      <c r="M96" s="33" t="s">
        <v>60</v>
      </c>
      <c r="N96" s="43"/>
      <c r="O96" s="1"/>
      <c r="P96" s="22" t="str">
        <f>IF(INDEX(rngLoadCombinations,27,1)="","",INDEX(rngLoadCombinations,27,1))</f>
        <v/>
      </c>
      <c r="Q96" s="21">
        <v>0</v>
      </c>
      <c r="R96" s="33">
        <v>0</v>
      </c>
      <c r="S96" s="21">
        <v>0</v>
      </c>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c r="DP96" s="1"/>
      <c r="DQ96" s="1"/>
      <c r="DR96" s="1"/>
      <c r="DS96" s="1"/>
      <c r="DT96" s="1"/>
      <c r="DU96" s="1"/>
      <c r="DV96" s="1"/>
      <c r="DW96" s="1"/>
      <c r="DX96" s="1"/>
      <c r="DY96" s="1"/>
      <c r="DZ96" s="1"/>
      <c r="EA96" s="1"/>
      <c r="EB96" s="1"/>
      <c r="EC96" s="1"/>
      <c r="ED96" s="1"/>
      <c r="EE96" s="1"/>
      <c r="EF96" s="1"/>
    </row>
    <row r="97" spans="1:136" ht="15" customHeight="1" x14ac:dyDescent="0.25">
      <c r="A97" s="20" t="s">
        <v>177</v>
      </c>
      <c r="B97" s="21" t="s">
        <v>178</v>
      </c>
      <c r="C97" s="22" t="s">
        <v>9</v>
      </c>
      <c r="D97" s="27" t="s">
        <v>179</v>
      </c>
      <c r="E97" s="53" t="s">
        <v>1692</v>
      </c>
      <c r="F97" s="1"/>
      <c r="G97" s="1"/>
      <c r="H97" s="21"/>
      <c r="I97" s="21"/>
      <c r="J97" s="21"/>
      <c r="K97" s="21"/>
      <c r="L97" s="21"/>
      <c r="M97" s="33" t="s">
        <v>60</v>
      </c>
      <c r="N97" s="43"/>
      <c r="O97" s="1"/>
      <c r="P97" s="22" t="str">
        <f>IF(INDEX(rngLoadCombinations,28,1)="","",INDEX(rngLoadCombinations,28,1))</f>
        <v/>
      </c>
      <c r="Q97" s="21">
        <v>0</v>
      </c>
      <c r="R97" s="33">
        <v>0</v>
      </c>
      <c r="S97" s="21">
        <v>0</v>
      </c>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c r="DP97" s="1"/>
      <c r="DQ97" s="1"/>
      <c r="DR97" s="1"/>
      <c r="DS97" s="1"/>
      <c r="DT97" s="1"/>
      <c r="DU97" s="1"/>
      <c r="DV97" s="1"/>
      <c r="DW97" s="1"/>
      <c r="DX97" s="1"/>
      <c r="DY97" s="1"/>
      <c r="DZ97" s="1"/>
      <c r="EA97" s="1"/>
      <c r="EB97" s="1"/>
      <c r="EC97" s="1"/>
      <c r="ED97" s="1"/>
      <c r="EE97" s="1"/>
      <c r="EF97" s="1"/>
    </row>
    <row r="98" spans="1:136" ht="15" customHeight="1" x14ac:dyDescent="0.25">
      <c r="A98" s="20" t="s">
        <v>180</v>
      </c>
      <c r="B98" s="21" t="s">
        <v>181</v>
      </c>
      <c r="C98" s="22" t="s">
        <v>9</v>
      </c>
      <c r="D98" s="27" t="s">
        <v>182</v>
      </c>
      <c r="E98" s="53" t="s">
        <v>1692</v>
      </c>
      <c r="F98" s="1"/>
      <c r="G98" s="1"/>
      <c r="H98" s="21"/>
      <c r="I98" s="21"/>
      <c r="J98" s="21"/>
      <c r="K98" s="21"/>
      <c r="L98" s="21"/>
      <c r="M98" s="33" t="s">
        <v>60</v>
      </c>
      <c r="N98" s="43"/>
      <c r="O98" s="1"/>
      <c r="P98" s="22" t="str">
        <f>IF(INDEX(rngLoadCombinations,29,1)="","",INDEX(rngLoadCombinations,29,1))</f>
        <v/>
      </c>
      <c r="Q98" s="21">
        <v>0</v>
      </c>
      <c r="R98" s="33">
        <v>0</v>
      </c>
      <c r="S98" s="21">
        <v>0</v>
      </c>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c r="DP98" s="1"/>
      <c r="DQ98" s="1"/>
      <c r="DR98" s="1"/>
      <c r="DS98" s="1"/>
      <c r="DT98" s="1"/>
      <c r="DU98" s="1"/>
      <c r="DV98" s="1"/>
      <c r="DW98" s="1"/>
      <c r="DX98" s="1"/>
      <c r="DY98" s="1"/>
      <c r="DZ98" s="1"/>
      <c r="EA98" s="1"/>
      <c r="EB98" s="1"/>
      <c r="EC98" s="1"/>
      <c r="ED98" s="1"/>
      <c r="EE98" s="1"/>
      <c r="EF98" s="1"/>
    </row>
    <row r="99" spans="1:136" ht="15" customHeight="1" x14ac:dyDescent="0.25">
      <c r="A99" s="24" t="s">
        <v>183</v>
      </c>
      <c r="B99" s="25"/>
      <c r="C99" s="25"/>
      <c r="D99" s="28"/>
      <c r="E99" s="25"/>
      <c r="F99" s="1"/>
      <c r="G99" s="1"/>
      <c r="H99" s="21"/>
      <c r="I99" s="21"/>
      <c r="J99" s="21"/>
      <c r="K99" s="21"/>
      <c r="L99" s="21"/>
      <c r="M99" s="33" t="s">
        <v>60</v>
      </c>
      <c r="N99" s="43"/>
      <c r="O99" s="1"/>
      <c r="P99" s="22" t="str">
        <f>IF(INDEX(rngLoadCombinations,30,1)="","",INDEX(rngLoadCombinations,30,1))</f>
        <v/>
      </c>
      <c r="Q99" s="21">
        <v>0</v>
      </c>
      <c r="R99" s="33">
        <v>0</v>
      </c>
      <c r="S99" s="21">
        <v>0</v>
      </c>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c r="DP99" s="1"/>
      <c r="DQ99" s="1"/>
      <c r="DR99" s="1"/>
      <c r="DS99" s="1"/>
      <c r="DT99" s="1"/>
      <c r="DU99" s="1"/>
      <c r="DV99" s="1"/>
      <c r="DW99" s="1"/>
      <c r="DX99" s="1"/>
      <c r="DY99" s="1"/>
      <c r="DZ99" s="1"/>
      <c r="EA99" s="1"/>
      <c r="EB99" s="1"/>
      <c r="EC99" s="1"/>
      <c r="ED99" s="1"/>
      <c r="EE99" s="1"/>
      <c r="EF99" s="1"/>
    </row>
    <row r="100" spans="1:136" ht="15" customHeight="1" x14ac:dyDescent="0.25">
      <c r="A100" s="20" t="s">
        <v>184</v>
      </c>
      <c r="B100" s="21">
        <v>9.9999999999999995E-7</v>
      </c>
      <c r="C100" s="22" t="str">
        <f>INDEX(rngUnitSettings,MATCH("Area",INDEX(rngUnitSettings,,1),0),2)</f>
        <v>mm2</v>
      </c>
      <c r="D100" s="27" t="s">
        <v>185</v>
      </c>
      <c r="E100" s="53" t="s">
        <v>1692</v>
      </c>
      <c r="F100" s="1"/>
      <c r="G100" s="1"/>
      <c r="H100" s="21"/>
      <c r="I100" s="21"/>
      <c r="J100" s="21"/>
      <c r="K100" s="21"/>
      <c r="L100" s="21"/>
      <c r="M100" s="33" t="s">
        <v>60</v>
      </c>
      <c r="N100" s="43"/>
      <c r="O100" s="1"/>
      <c r="P100" s="22" t="str">
        <f>IF(INDEX(rngLoadCombinations,31,1)="","",INDEX(rngLoadCombinations,31,1))</f>
        <v/>
      </c>
      <c r="Q100" s="21">
        <v>0</v>
      </c>
      <c r="R100" s="33">
        <v>0</v>
      </c>
      <c r="S100" s="21">
        <v>0</v>
      </c>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c r="DP100" s="1"/>
      <c r="DQ100" s="1"/>
      <c r="DR100" s="1"/>
      <c r="DS100" s="1"/>
      <c r="DT100" s="1"/>
      <c r="DU100" s="1"/>
      <c r="DV100" s="1"/>
      <c r="DW100" s="1"/>
      <c r="DX100" s="1"/>
      <c r="DY100" s="1"/>
      <c r="DZ100" s="1"/>
      <c r="EA100" s="1"/>
      <c r="EB100" s="1"/>
      <c r="EC100" s="1"/>
      <c r="ED100" s="1"/>
      <c r="EE100" s="1"/>
      <c r="EF100" s="1"/>
    </row>
    <row r="101" spans="1:136" ht="15" customHeight="1" x14ac:dyDescent="0.25">
      <c r="A101" s="24" t="s">
        <v>186</v>
      </c>
      <c r="B101" s="25"/>
      <c r="C101" s="25"/>
      <c r="D101" s="28"/>
      <c r="E101" s="25"/>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c r="DP101" s="1"/>
      <c r="DQ101" s="1"/>
      <c r="DR101" s="1"/>
      <c r="DS101" s="1"/>
      <c r="DT101" s="1"/>
      <c r="DU101" s="1"/>
      <c r="DV101" s="1"/>
      <c r="DW101" s="1"/>
      <c r="DX101" s="1"/>
      <c r="DY101" s="1"/>
      <c r="DZ101" s="1"/>
      <c r="EA101" s="1"/>
      <c r="EB101" s="1"/>
      <c r="EC101" s="1"/>
      <c r="ED101" s="1"/>
      <c r="EE101" s="1"/>
      <c r="EF101" s="1"/>
    </row>
    <row r="102" spans="1:136" ht="15" customHeight="1" x14ac:dyDescent="0.25">
      <c r="A102" s="20" t="s">
        <v>187</v>
      </c>
      <c r="B102" s="21" t="s">
        <v>188</v>
      </c>
      <c r="C102" s="22" t="s">
        <v>9</v>
      </c>
      <c r="D102" s="27" t="s">
        <v>189</v>
      </c>
      <c r="E102" s="53" t="s">
        <v>1692</v>
      </c>
      <c r="F102" s="1"/>
      <c r="G102" s="1"/>
      <c r="H102" s="73" t="s">
        <v>1745</v>
      </c>
      <c r="I102" s="72"/>
      <c r="J102" s="72"/>
      <c r="K102" s="72"/>
      <c r="L102" s="72"/>
      <c r="M102" s="72"/>
      <c r="N102" s="1"/>
      <c r="O102" s="1"/>
      <c r="P102" s="1"/>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c r="DP102" s="1"/>
      <c r="DQ102" s="1"/>
      <c r="DR102" s="1"/>
      <c r="DS102" s="1"/>
      <c r="DT102" s="1"/>
      <c r="DU102" s="1"/>
      <c r="DV102" s="1"/>
      <c r="DW102" s="1"/>
      <c r="DX102" s="1"/>
      <c r="DY102" s="1"/>
      <c r="DZ102" s="1"/>
      <c r="EA102" s="1"/>
      <c r="EB102" s="1"/>
      <c r="EC102" s="1"/>
      <c r="ED102" s="1"/>
      <c r="EE102" s="1"/>
      <c r="EF102" s="1"/>
    </row>
    <row r="103" spans="1:136" ht="15" customHeight="1" x14ac:dyDescent="0.25">
      <c r="A103" s="20" t="s">
        <v>190</v>
      </c>
      <c r="B103" s="21" t="s">
        <v>8</v>
      </c>
      <c r="C103" s="22" t="s">
        <v>9</v>
      </c>
      <c r="D103" s="27" t="s">
        <v>191</v>
      </c>
      <c r="E103" s="53" t="s">
        <v>1692</v>
      </c>
      <c r="F103" s="1"/>
      <c r="G103" s="1"/>
      <c r="H103" s="17" t="s">
        <v>1</v>
      </c>
      <c r="I103" s="17" t="s">
        <v>444</v>
      </c>
      <c r="J103" s="17" t="s">
        <v>445</v>
      </c>
      <c r="K103" s="18" t="s">
        <v>3</v>
      </c>
      <c r="L103" s="26" t="s">
        <v>4</v>
      </c>
      <c r="M103" s="18" t="s">
        <v>5</v>
      </c>
      <c r="N103" s="1"/>
      <c r="O103" s="1"/>
      <c r="P103" s="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c r="DP103" s="1"/>
      <c r="DQ103" s="1"/>
      <c r="DR103" s="1"/>
      <c r="DS103" s="1"/>
      <c r="DT103" s="1"/>
      <c r="DU103" s="1"/>
      <c r="DV103" s="1"/>
      <c r="DW103" s="1"/>
      <c r="DX103" s="1"/>
      <c r="DY103" s="1"/>
      <c r="DZ103" s="1"/>
      <c r="EA103" s="1"/>
      <c r="EB103" s="1"/>
      <c r="EC103" s="1"/>
      <c r="ED103" s="1"/>
      <c r="EE103" s="1"/>
      <c r="EF103" s="1"/>
    </row>
    <row r="104" spans="1:136" ht="15" customHeight="1" x14ac:dyDescent="0.25">
      <c r="A104" s="20" t="s">
        <v>192</v>
      </c>
      <c r="B104" s="21" t="s">
        <v>193</v>
      </c>
      <c r="C104" s="22" t="s">
        <v>9</v>
      </c>
      <c r="D104" s="27" t="s">
        <v>194</v>
      </c>
      <c r="E104" s="53" t="s">
        <v>1692</v>
      </c>
      <c r="F104" s="1"/>
      <c r="G104" s="1"/>
      <c r="H104" s="20" t="s">
        <v>446</v>
      </c>
      <c r="I104" s="21" t="s">
        <v>8</v>
      </c>
      <c r="J104" s="21" t="s">
        <v>8</v>
      </c>
      <c r="K104" s="22" t="s">
        <v>447</v>
      </c>
      <c r="L104" s="27" t="s">
        <v>448</v>
      </c>
      <c r="M104" s="55" t="s">
        <v>1692</v>
      </c>
      <c r="N104" s="1"/>
      <c r="O104" s="1"/>
      <c r="P104" s="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c r="DP104" s="1"/>
      <c r="DQ104" s="1"/>
      <c r="DR104" s="1"/>
      <c r="DS104" s="1"/>
      <c r="DT104" s="1"/>
      <c r="DU104" s="1"/>
      <c r="DV104" s="1"/>
      <c r="DW104" s="1"/>
      <c r="DX104" s="1"/>
      <c r="DY104" s="1"/>
      <c r="DZ104" s="1"/>
      <c r="EA104" s="1"/>
      <c r="EB104" s="1"/>
      <c r="EC104" s="1"/>
      <c r="ED104" s="1"/>
      <c r="EE104" s="1"/>
      <c r="EF104" s="1"/>
    </row>
    <row r="105" spans="1:136" ht="15" customHeight="1" x14ac:dyDescent="0.25">
      <c r="A105" s="20" t="s">
        <v>195</v>
      </c>
      <c r="B105" s="21" t="s">
        <v>8</v>
      </c>
      <c r="C105" s="22" t="s">
        <v>9</v>
      </c>
      <c r="D105" s="27" t="s">
        <v>196</v>
      </c>
      <c r="E105" s="53" t="s">
        <v>1692</v>
      </c>
      <c r="F105" s="1"/>
      <c r="G105" s="1"/>
      <c r="H105" s="20" t="s">
        <v>449</v>
      </c>
      <c r="I105" s="21" t="s">
        <v>450</v>
      </c>
      <c r="J105" s="21" t="s">
        <v>450</v>
      </c>
      <c r="K105" s="22" t="s">
        <v>9</v>
      </c>
      <c r="L105" s="27" t="s">
        <v>451</v>
      </c>
      <c r="M105" s="55" t="s">
        <v>1692</v>
      </c>
      <c r="N105" s="1"/>
      <c r="O105" s="1"/>
      <c r="P105" s="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c r="DP105" s="1"/>
      <c r="DQ105" s="1"/>
      <c r="DR105" s="1"/>
      <c r="DS105" s="1"/>
      <c r="DT105" s="1"/>
      <c r="DU105" s="1"/>
      <c r="DV105" s="1"/>
      <c r="DW105" s="1"/>
      <c r="DX105" s="1"/>
      <c r="DY105" s="1"/>
      <c r="DZ105" s="1"/>
      <c r="EA105" s="1"/>
      <c r="EB105" s="1"/>
      <c r="EC105" s="1"/>
      <c r="ED105" s="1"/>
      <c r="EE105" s="1"/>
      <c r="EF105" s="1"/>
    </row>
    <row r="106" spans="1:136" ht="15" customHeight="1" x14ac:dyDescent="0.25">
      <c r="A106" s="20" t="s">
        <v>197</v>
      </c>
      <c r="B106" s="21" t="s">
        <v>8</v>
      </c>
      <c r="C106" s="22" t="s">
        <v>9</v>
      </c>
      <c r="D106" s="27" t="s">
        <v>198</v>
      </c>
      <c r="E106" s="53" t="s">
        <v>1692</v>
      </c>
      <c r="F106" s="1"/>
      <c r="G106" s="1"/>
      <c r="H106" s="20" t="s">
        <v>452</v>
      </c>
      <c r="I106" s="21">
        <v>30</v>
      </c>
      <c r="J106" s="21">
        <v>100</v>
      </c>
      <c r="K106" s="22" t="s">
        <v>29</v>
      </c>
      <c r="L106" s="27" t="s">
        <v>453</v>
      </c>
      <c r="M106" s="55" t="s">
        <v>1692</v>
      </c>
      <c r="N106" s="1"/>
      <c r="O106" s="1"/>
      <c r="P106" s="1"/>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c r="DP106" s="1"/>
      <c r="DQ106" s="1"/>
      <c r="DR106" s="1"/>
      <c r="DS106" s="1"/>
      <c r="DT106" s="1"/>
      <c r="DU106" s="1"/>
      <c r="DV106" s="1"/>
      <c r="DW106" s="1"/>
      <c r="DX106" s="1"/>
      <c r="DY106" s="1"/>
      <c r="DZ106" s="1"/>
      <c r="EA106" s="1"/>
      <c r="EB106" s="1"/>
      <c r="EC106" s="1"/>
      <c r="ED106" s="1"/>
      <c r="EE106" s="1"/>
      <c r="EF106" s="1"/>
    </row>
    <row r="107" spans="1:136" ht="15" customHeight="1" x14ac:dyDescent="0.25">
      <c r="A107" s="20" t="s">
        <v>199</v>
      </c>
      <c r="B107" s="21" t="s">
        <v>1769</v>
      </c>
      <c r="C107" s="22" t="s">
        <v>9</v>
      </c>
      <c r="D107" s="27" t="s">
        <v>200</v>
      </c>
      <c r="E107" s="53" t="s">
        <v>1692</v>
      </c>
      <c r="F107" s="1"/>
      <c r="G107" s="1"/>
      <c r="H107" s="20" t="s">
        <v>454</v>
      </c>
      <c r="I107" s="21" t="s">
        <v>8</v>
      </c>
      <c r="J107" s="22" t="s">
        <v>9</v>
      </c>
      <c r="K107" s="22" t="s">
        <v>447</v>
      </c>
      <c r="L107" s="27" t="s">
        <v>455</v>
      </c>
      <c r="M107" s="55" t="s">
        <v>1692</v>
      </c>
      <c r="N107" s="1"/>
      <c r="O107" s="1"/>
      <c r="P107" s="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c r="DP107" s="1"/>
      <c r="DQ107" s="1"/>
      <c r="DR107" s="1"/>
      <c r="DS107" s="1"/>
      <c r="DT107" s="1"/>
      <c r="DU107" s="1"/>
      <c r="DV107" s="1"/>
      <c r="DW107" s="1"/>
      <c r="DX107" s="1"/>
      <c r="DY107" s="1"/>
      <c r="DZ107" s="1"/>
      <c r="EA107" s="1"/>
      <c r="EB107" s="1"/>
      <c r="EC107" s="1"/>
      <c r="ED107" s="1"/>
      <c r="EE107" s="1"/>
      <c r="EF107" s="1"/>
    </row>
    <row r="108" spans="1:136" ht="15" customHeight="1" x14ac:dyDescent="0.25">
      <c r="A108" s="20" t="s">
        <v>201</v>
      </c>
      <c r="B108" s="21" t="s">
        <v>8</v>
      </c>
      <c r="C108" s="22" t="s">
        <v>9</v>
      </c>
      <c r="D108" s="27" t="s">
        <v>202</v>
      </c>
      <c r="E108" s="53" t="s">
        <v>1692</v>
      </c>
      <c r="F108" s="1"/>
      <c r="G108" s="1"/>
      <c r="H108" s="20" t="s">
        <v>456</v>
      </c>
      <c r="I108" s="21">
        <v>1.35</v>
      </c>
      <c r="J108" s="21">
        <v>1.75</v>
      </c>
      <c r="K108" s="22" t="s">
        <v>255</v>
      </c>
      <c r="L108" s="27" t="s">
        <v>457</v>
      </c>
      <c r="M108" s="55" t="s">
        <v>1692</v>
      </c>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c r="DP108" s="1"/>
      <c r="DQ108" s="1"/>
      <c r="DR108" s="1"/>
      <c r="DS108" s="1"/>
      <c r="DT108" s="1"/>
      <c r="DU108" s="1"/>
      <c r="DV108" s="1"/>
      <c r="DW108" s="1"/>
      <c r="DX108" s="1"/>
      <c r="DY108" s="1"/>
      <c r="DZ108" s="1"/>
      <c r="EA108" s="1"/>
      <c r="EB108" s="1"/>
      <c r="EC108" s="1"/>
      <c r="ED108" s="1"/>
      <c r="EE108" s="1"/>
      <c r="EF108" s="1"/>
    </row>
    <row r="109" spans="1:136" ht="15" customHeight="1" x14ac:dyDescent="0.25">
      <c r="A109" s="20" t="s">
        <v>203</v>
      </c>
      <c r="B109" s="21" t="s">
        <v>204</v>
      </c>
      <c r="C109" s="22" t="s">
        <v>9</v>
      </c>
      <c r="D109" s="27" t="s">
        <v>205</v>
      </c>
      <c r="E109" s="53" t="s">
        <v>1692</v>
      </c>
      <c r="F109" s="1"/>
      <c r="G109" s="1"/>
      <c r="H109" s="20" t="s">
        <v>458</v>
      </c>
      <c r="I109" s="22" t="s">
        <v>9</v>
      </c>
      <c r="J109" s="21">
        <v>0.85</v>
      </c>
      <c r="K109" s="22" t="s">
        <v>255</v>
      </c>
      <c r="L109" s="27" t="s">
        <v>459</v>
      </c>
      <c r="M109" s="55" t="s">
        <v>1692</v>
      </c>
      <c r="N109" s="1"/>
      <c r="O109" s="1"/>
      <c r="P109" s="1"/>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c r="DP109" s="1"/>
      <c r="DQ109" s="1"/>
      <c r="DR109" s="1"/>
      <c r="DS109" s="1"/>
      <c r="DT109" s="1"/>
      <c r="DU109" s="1"/>
      <c r="DV109" s="1"/>
      <c r="DW109" s="1"/>
      <c r="DX109" s="1"/>
      <c r="DY109" s="1"/>
      <c r="DZ109" s="1"/>
      <c r="EA109" s="1"/>
      <c r="EB109" s="1"/>
      <c r="EC109" s="1"/>
      <c r="ED109" s="1"/>
      <c r="EE109" s="1"/>
      <c r="EF109" s="1"/>
    </row>
    <row r="110" spans="1:136" ht="15" customHeight="1" x14ac:dyDescent="0.25">
      <c r="A110" s="20" t="s">
        <v>206</v>
      </c>
      <c r="B110" s="21" t="s">
        <v>207</v>
      </c>
      <c r="C110" s="22" t="s">
        <v>9</v>
      </c>
      <c r="D110" s="27" t="s">
        <v>208</v>
      </c>
      <c r="E110" s="53" t="s">
        <v>1692</v>
      </c>
      <c r="F110" s="1"/>
      <c r="G110" s="1"/>
      <c r="H110" s="20" t="s">
        <v>460</v>
      </c>
      <c r="I110" s="21" t="s">
        <v>255</v>
      </c>
      <c r="J110" s="21" t="s">
        <v>255</v>
      </c>
      <c r="K110" s="22" t="s">
        <v>9</v>
      </c>
      <c r="L110" s="27" t="s">
        <v>461</v>
      </c>
      <c r="M110" s="55" t="s">
        <v>1692</v>
      </c>
      <c r="N110" s="1"/>
      <c r="O110" s="1"/>
      <c r="P110" s="1"/>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c r="DP110" s="1"/>
      <c r="DQ110" s="1"/>
      <c r="DR110" s="1"/>
      <c r="DS110" s="1"/>
      <c r="DT110" s="1"/>
      <c r="DU110" s="1"/>
      <c r="DV110" s="1"/>
      <c r="DW110" s="1"/>
      <c r="DX110" s="1"/>
      <c r="DY110" s="1"/>
      <c r="DZ110" s="1"/>
      <c r="EA110" s="1"/>
      <c r="EB110" s="1"/>
      <c r="EC110" s="1"/>
      <c r="ED110" s="1"/>
      <c r="EE110" s="1"/>
      <c r="EF110" s="1"/>
    </row>
    <row r="111" spans="1:136" ht="15" customHeight="1" x14ac:dyDescent="0.25">
      <c r="A111" s="20" t="s">
        <v>209</v>
      </c>
      <c r="B111" s="21" t="s">
        <v>210</v>
      </c>
      <c r="C111" s="22" t="s">
        <v>9</v>
      </c>
      <c r="D111" s="27" t="s">
        <v>211</v>
      </c>
      <c r="E111" s="53" t="s">
        <v>1692</v>
      </c>
      <c r="F111" s="1"/>
      <c r="G111" s="1"/>
      <c r="H111" s="20" t="s">
        <v>462</v>
      </c>
      <c r="I111" s="21">
        <v>13</v>
      </c>
      <c r="J111" s="21">
        <v>13</v>
      </c>
      <c r="K111" s="22" t="str">
        <f>IF(I110=J110,IF(I110="pt","pt","мм"),"арм.="&amp;IF(I110="pt","pt","мм")&amp;"; разм.="&amp;IF(J110="pt","pt","мм"))</f>
        <v>pt</v>
      </c>
      <c r="L111" s="27" t="s">
        <v>463</v>
      </c>
      <c r="M111" s="55" t="s">
        <v>1692</v>
      </c>
      <c r="N111" s="1"/>
      <c r="O111" s="1"/>
      <c r="P111" s="1"/>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c r="DP111" s="1"/>
      <c r="DQ111" s="1"/>
      <c r="DR111" s="1"/>
      <c r="DS111" s="1"/>
      <c r="DT111" s="1"/>
      <c r="DU111" s="1"/>
      <c r="DV111" s="1"/>
      <c r="DW111" s="1"/>
      <c r="DX111" s="1"/>
      <c r="DY111" s="1"/>
      <c r="DZ111" s="1"/>
      <c r="EA111" s="1"/>
      <c r="EB111" s="1"/>
      <c r="EC111" s="1"/>
      <c r="ED111" s="1"/>
      <c r="EE111" s="1"/>
      <c r="EF111" s="1"/>
    </row>
    <row r="112" spans="1:136" ht="15" customHeight="1" x14ac:dyDescent="0.25">
      <c r="A112" s="20" t="s">
        <v>212</v>
      </c>
      <c r="B112" s="21" t="s">
        <v>213</v>
      </c>
      <c r="C112" s="22" t="s">
        <v>9</v>
      </c>
      <c r="D112" s="27" t="s">
        <v>214</v>
      </c>
      <c r="E112" s="53" t="s">
        <v>1692</v>
      </c>
      <c r="F112" s="1"/>
      <c r="G112" s="1"/>
      <c r="H112" s="20" t="s">
        <v>464</v>
      </c>
      <c r="I112" s="21">
        <v>9</v>
      </c>
      <c r="J112" s="21">
        <v>9</v>
      </c>
      <c r="K112" s="22" t="str">
        <f>IF(I110=J110,IF(I110="pt","pt","мм"),"арм.="&amp;IF(I110="pt","pt","мм")&amp;"; разм.="&amp;IF(J110="pt","pt","мм"))</f>
        <v>pt</v>
      </c>
      <c r="L112" s="27" t="s">
        <v>465</v>
      </c>
      <c r="M112" s="55" t="s">
        <v>1692</v>
      </c>
      <c r="N112" s="1"/>
      <c r="O112" s="1"/>
      <c r="P112" s="1"/>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c r="DP112" s="1"/>
      <c r="DQ112" s="1"/>
      <c r="DR112" s="1"/>
      <c r="DS112" s="1"/>
      <c r="DT112" s="1"/>
      <c r="DU112" s="1"/>
      <c r="DV112" s="1"/>
      <c r="DW112" s="1"/>
      <c r="DX112" s="1"/>
      <c r="DY112" s="1"/>
      <c r="DZ112" s="1"/>
      <c r="EA112" s="1"/>
      <c r="EB112" s="1"/>
      <c r="EC112" s="1"/>
      <c r="ED112" s="1"/>
      <c r="EE112" s="1"/>
      <c r="EF112" s="1"/>
    </row>
    <row r="113" spans="1:136" ht="15" customHeight="1" x14ac:dyDescent="0.25">
      <c r="A113" s="20" t="s">
        <v>215</v>
      </c>
      <c r="B113" s="21" t="s">
        <v>216</v>
      </c>
      <c r="C113" s="22" t="s">
        <v>9</v>
      </c>
      <c r="D113" s="27" t="s">
        <v>217</v>
      </c>
      <c r="E113" s="53" t="s">
        <v>1692</v>
      </c>
      <c r="F113" s="1"/>
      <c r="G113" s="1"/>
      <c r="H113" s="20" t="s">
        <v>466</v>
      </c>
      <c r="I113" s="22" t="s">
        <v>9</v>
      </c>
      <c r="J113" s="21" t="s">
        <v>467</v>
      </c>
      <c r="K113" s="22" t="s">
        <v>9</v>
      </c>
      <c r="L113" s="27" t="s">
        <v>468</v>
      </c>
      <c r="M113" s="55" t="s">
        <v>1692</v>
      </c>
      <c r="N113" s="1"/>
      <c r="O113" s="1"/>
      <c r="P113" s="1"/>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c r="DP113" s="1"/>
      <c r="DQ113" s="1"/>
      <c r="DR113" s="1"/>
      <c r="DS113" s="1"/>
      <c r="DT113" s="1"/>
      <c r="DU113" s="1"/>
      <c r="DV113" s="1"/>
      <c r="DW113" s="1"/>
      <c r="DX113" s="1"/>
      <c r="DY113" s="1"/>
      <c r="DZ113" s="1"/>
      <c r="EA113" s="1"/>
      <c r="EB113" s="1"/>
      <c r="EC113" s="1"/>
      <c r="ED113" s="1"/>
      <c r="EE113" s="1"/>
      <c r="EF113" s="1"/>
    </row>
    <row r="114" spans="1:136" ht="15" customHeight="1" x14ac:dyDescent="0.25">
      <c r="A114" s="20" t="s">
        <v>218</v>
      </c>
      <c r="B114" s="21" t="s">
        <v>219</v>
      </c>
      <c r="C114" s="22" t="s">
        <v>9</v>
      </c>
      <c r="D114" s="27" t="s">
        <v>220</v>
      </c>
      <c r="E114" s="53" t="s">
        <v>1692</v>
      </c>
      <c r="F114" s="1"/>
      <c r="G114" s="1"/>
      <c r="H114" s="20" t="s">
        <v>469</v>
      </c>
      <c r="I114" s="22" t="s">
        <v>9</v>
      </c>
      <c r="J114" s="21" t="s">
        <v>470</v>
      </c>
      <c r="K114" s="22" t="s">
        <v>9</v>
      </c>
      <c r="L114" s="27" t="s">
        <v>471</v>
      </c>
      <c r="M114" s="53" t="s">
        <v>1692</v>
      </c>
      <c r="N114" s="1"/>
      <c r="O114" s="1"/>
      <c r="P114" s="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c r="DP114" s="1"/>
      <c r="DQ114" s="1"/>
      <c r="DR114" s="1"/>
      <c r="DS114" s="1"/>
      <c r="DT114" s="1"/>
      <c r="DU114" s="1"/>
      <c r="DV114" s="1"/>
      <c r="DW114" s="1"/>
      <c r="DX114" s="1"/>
      <c r="DY114" s="1"/>
      <c r="DZ114" s="1"/>
      <c r="EA114" s="1"/>
      <c r="EB114" s="1"/>
      <c r="EC114" s="1"/>
      <c r="ED114" s="1"/>
      <c r="EE114" s="1"/>
      <c r="EF114" s="1"/>
    </row>
    <row r="115" spans="1:136" ht="15" customHeight="1" x14ac:dyDescent="0.25">
      <c r="A115" s="20" t="s">
        <v>221</v>
      </c>
      <c r="B115" s="21">
        <v>9</v>
      </c>
      <c r="C115" s="22" t="s">
        <v>222</v>
      </c>
      <c r="D115" s="27" t="s">
        <v>223</v>
      </c>
      <c r="E115" s="53" t="s">
        <v>1692</v>
      </c>
      <c r="F115" s="1"/>
      <c r="G115" s="1"/>
      <c r="H115" s="20" t="s">
        <v>472</v>
      </c>
      <c r="I115" s="41" t="s">
        <v>473</v>
      </c>
      <c r="J115" s="41" t="s">
        <v>473</v>
      </c>
      <c r="K115" s="22" t="s">
        <v>266</v>
      </c>
      <c r="L115" s="27" t="s">
        <v>474</v>
      </c>
      <c r="M115" s="53" t="s">
        <v>1692</v>
      </c>
      <c r="N115" s="1"/>
      <c r="O115" s="1"/>
      <c r="P115" s="1"/>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c r="DP115" s="1"/>
      <c r="DQ115" s="1"/>
      <c r="DR115" s="1"/>
      <c r="DS115" s="1"/>
      <c r="DT115" s="1"/>
      <c r="DU115" s="1"/>
      <c r="DV115" s="1"/>
      <c r="DW115" s="1"/>
      <c r="DX115" s="1"/>
      <c r="DY115" s="1"/>
      <c r="DZ115" s="1"/>
      <c r="EA115" s="1"/>
      <c r="EB115" s="1"/>
      <c r="EC115" s="1"/>
      <c r="ED115" s="1"/>
      <c r="EE115" s="1"/>
      <c r="EF115" s="1"/>
    </row>
    <row r="116" spans="1:136" ht="15" customHeight="1" x14ac:dyDescent="0.25">
      <c r="A116" s="20" t="s">
        <v>224</v>
      </c>
      <c r="B116" s="21">
        <v>5</v>
      </c>
      <c r="C116" s="22" t="s">
        <v>222</v>
      </c>
      <c r="D116" s="27" t="s">
        <v>225</v>
      </c>
      <c r="E116" s="53" t="s">
        <v>1692</v>
      </c>
      <c r="F116" s="1"/>
      <c r="G116" s="1"/>
      <c r="H116" s="20" t="s">
        <v>475</v>
      </c>
      <c r="I116" s="42" t="s">
        <v>9</v>
      </c>
      <c r="J116" s="41" t="s">
        <v>476</v>
      </c>
      <c r="K116" s="22" t="s">
        <v>266</v>
      </c>
      <c r="L116" s="27" t="s">
        <v>477</v>
      </c>
      <c r="M116" s="53" t="s">
        <v>1692</v>
      </c>
      <c r="N116" s="1"/>
      <c r="O116" s="1"/>
      <c r="P116" s="1"/>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c r="DP116" s="1"/>
      <c r="DQ116" s="1"/>
      <c r="DR116" s="1"/>
      <c r="DS116" s="1"/>
      <c r="DT116" s="1"/>
      <c r="DU116" s="1"/>
      <c r="DV116" s="1"/>
      <c r="DW116" s="1"/>
      <c r="DX116" s="1"/>
      <c r="DY116" s="1"/>
      <c r="DZ116" s="1"/>
      <c r="EA116" s="1"/>
      <c r="EB116" s="1"/>
      <c r="EC116" s="1"/>
      <c r="ED116" s="1"/>
      <c r="EE116" s="1"/>
      <c r="EF116" s="1"/>
    </row>
    <row r="117" spans="1:136" ht="15" customHeight="1" x14ac:dyDescent="0.25">
      <c r="A117" s="20" t="s">
        <v>226</v>
      </c>
      <c r="B117" s="21">
        <v>1</v>
      </c>
      <c r="C117" s="22" t="s">
        <v>222</v>
      </c>
      <c r="D117" s="27" t="s">
        <v>227</v>
      </c>
      <c r="E117" s="53" t="s">
        <v>1692</v>
      </c>
      <c r="F117" s="1"/>
      <c r="G117" s="1"/>
      <c r="H117" s="20" t="s">
        <v>478</v>
      </c>
      <c r="I117" s="76">
        <v>2</v>
      </c>
      <c r="J117" s="76"/>
      <c r="K117" s="22" t="s">
        <v>255</v>
      </c>
      <c r="L117" s="27" t="s">
        <v>479</v>
      </c>
      <c r="M117" s="53" t="s">
        <v>1692</v>
      </c>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c r="DP117" s="1"/>
      <c r="DQ117" s="1"/>
      <c r="DR117" s="1"/>
      <c r="DS117" s="1"/>
      <c r="DT117" s="1"/>
      <c r="DU117" s="1"/>
      <c r="DV117" s="1"/>
      <c r="DW117" s="1"/>
      <c r="DX117" s="1"/>
      <c r="DY117" s="1"/>
      <c r="DZ117" s="1"/>
      <c r="EA117" s="1"/>
      <c r="EB117" s="1"/>
      <c r="EC117" s="1"/>
      <c r="ED117" s="1"/>
      <c r="EE117" s="1"/>
      <c r="EF117" s="1"/>
    </row>
    <row r="118" spans="1:136" ht="15" customHeight="1" x14ac:dyDescent="0.25">
      <c r="A118" s="20" t="s">
        <v>228</v>
      </c>
      <c r="B118" s="21">
        <v>6</v>
      </c>
      <c r="C118" s="22" t="s">
        <v>222</v>
      </c>
      <c r="D118" s="27" t="s">
        <v>229</v>
      </c>
      <c r="E118" s="53" t="s">
        <v>1692</v>
      </c>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c r="DP118" s="1"/>
      <c r="DQ118" s="1"/>
      <c r="DR118" s="1"/>
      <c r="DS118" s="1"/>
      <c r="DT118" s="1"/>
      <c r="DU118" s="1"/>
      <c r="DV118" s="1"/>
      <c r="DW118" s="1"/>
      <c r="DX118" s="1"/>
      <c r="DY118" s="1"/>
      <c r="DZ118" s="1"/>
      <c r="EA118" s="1"/>
      <c r="EB118" s="1"/>
      <c r="EC118" s="1"/>
      <c r="ED118" s="1"/>
      <c r="EE118" s="1"/>
      <c r="EF118" s="1"/>
    </row>
    <row r="119" spans="1:136" ht="15" customHeight="1" x14ac:dyDescent="0.25">
      <c r="A119" s="20" t="s">
        <v>230</v>
      </c>
      <c r="B119" s="21">
        <v>8</v>
      </c>
      <c r="C119" s="22" t="s">
        <v>222</v>
      </c>
      <c r="D119" s="27" t="s">
        <v>231</v>
      </c>
      <c r="E119" s="53" t="s">
        <v>1692</v>
      </c>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c r="DP119" s="1"/>
      <c r="DQ119" s="1"/>
      <c r="DR119" s="1"/>
      <c r="DS119" s="1"/>
      <c r="DT119" s="1"/>
      <c r="DU119" s="1"/>
      <c r="DV119" s="1"/>
      <c r="DW119" s="1"/>
      <c r="DX119" s="1"/>
      <c r="DY119" s="1"/>
      <c r="DZ119" s="1"/>
      <c r="EA119" s="1"/>
      <c r="EB119" s="1"/>
      <c r="EC119" s="1"/>
      <c r="ED119" s="1"/>
      <c r="EE119" s="1"/>
      <c r="EF119" s="1"/>
    </row>
    <row r="120" spans="1:136" ht="15" customHeight="1" x14ac:dyDescent="0.25">
      <c r="A120" s="20"/>
      <c r="B120" s="22"/>
      <c r="C120" s="22"/>
      <c r="D120" s="27"/>
      <c r="E120" s="22"/>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c r="DP120" s="1"/>
      <c r="DQ120" s="1"/>
      <c r="DR120" s="1"/>
      <c r="DS120" s="1"/>
      <c r="DT120" s="1"/>
      <c r="DU120" s="1"/>
      <c r="DV120" s="1"/>
      <c r="DW120" s="1"/>
      <c r="DX120" s="1"/>
      <c r="DY120" s="1"/>
      <c r="DZ120" s="1"/>
      <c r="EA120" s="1"/>
      <c r="EB120" s="1"/>
      <c r="EC120" s="1"/>
      <c r="ED120" s="1"/>
      <c r="EE120" s="1"/>
      <c r="EF120" s="1"/>
    </row>
    <row r="121" spans="1:136" ht="15" customHeight="1" x14ac:dyDescent="0.25">
      <c r="A121" s="17" t="s">
        <v>232</v>
      </c>
      <c r="B121" s="18"/>
      <c r="C121" s="18"/>
      <c r="D121" s="26"/>
      <c r="E121" s="18"/>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c r="DP121" s="1"/>
      <c r="DQ121" s="1"/>
      <c r="DR121" s="1"/>
      <c r="DS121" s="1"/>
      <c r="DT121" s="1"/>
      <c r="DU121" s="1"/>
      <c r="DV121" s="1"/>
      <c r="DW121" s="1"/>
      <c r="DX121" s="1"/>
      <c r="DY121" s="1"/>
      <c r="DZ121" s="1"/>
      <c r="EA121" s="1"/>
      <c r="EB121" s="1"/>
      <c r="EC121" s="1"/>
      <c r="ED121" s="1"/>
      <c r="EE121" s="1"/>
      <c r="EF121" s="1"/>
    </row>
    <row r="122" spans="1:136" ht="15" customHeight="1" x14ac:dyDescent="0.25">
      <c r="A122" s="20" t="s">
        <v>233</v>
      </c>
      <c r="B122" s="21" t="s">
        <v>8</v>
      </c>
      <c r="C122" s="22" t="s">
        <v>9</v>
      </c>
      <c r="D122" s="27" t="s">
        <v>234</v>
      </c>
      <c r="E122" s="53" t="s">
        <v>1692</v>
      </c>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c r="DP122" s="1"/>
      <c r="DQ122" s="1"/>
      <c r="DR122" s="1"/>
      <c r="DS122" s="1"/>
      <c r="DT122" s="1"/>
      <c r="DU122" s="1"/>
      <c r="DV122" s="1"/>
      <c r="DW122" s="1"/>
      <c r="DX122" s="1"/>
      <c r="DY122" s="1"/>
      <c r="DZ122" s="1"/>
      <c r="EA122" s="1"/>
      <c r="EB122" s="1"/>
      <c r="EC122" s="1"/>
      <c r="ED122" s="1"/>
      <c r="EE122" s="1"/>
      <c r="EF122" s="1"/>
    </row>
    <row r="123" spans="1:136" ht="15" customHeight="1" x14ac:dyDescent="0.25">
      <c r="A123" s="20" t="s">
        <v>235</v>
      </c>
      <c r="B123" s="21" t="s">
        <v>8</v>
      </c>
      <c r="C123" s="22" t="s">
        <v>9</v>
      </c>
      <c r="D123" s="27" t="s">
        <v>236</v>
      </c>
      <c r="E123" s="53" t="s">
        <v>1692</v>
      </c>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c r="DP123" s="1"/>
      <c r="DQ123" s="1"/>
      <c r="DR123" s="1"/>
      <c r="DS123" s="1"/>
      <c r="DT123" s="1"/>
      <c r="DU123" s="1"/>
      <c r="DV123" s="1"/>
      <c r="DW123" s="1"/>
      <c r="DX123" s="1"/>
      <c r="DY123" s="1"/>
      <c r="DZ123" s="1"/>
      <c r="EA123" s="1"/>
      <c r="EB123" s="1"/>
      <c r="EC123" s="1"/>
      <c r="ED123" s="1"/>
      <c r="EE123" s="1"/>
      <c r="EF123" s="1"/>
    </row>
    <row r="124" spans="1:136" ht="15" customHeight="1" x14ac:dyDescent="0.25">
      <c r="A124" s="20" t="s">
        <v>237</v>
      </c>
      <c r="B124" s="21" t="s">
        <v>188</v>
      </c>
      <c r="C124" s="22" t="s">
        <v>9</v>
      </c>
      <c r="D124" s="27" t="s">
        <v>238</v>
      </c>
      <c r="E124" s="53" t="s">
        <v>1692</v>
      </c>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c r="DP124" s="1"/>
      <c r="DQ124" s="1"/>
      <c r="DR124" s="1"/>
      <c r="DS124" s="1"/>
      <c r="DT124" s="1"/>
      <c r="DU124" s="1"/>
      <c r="DV124" s="1"/>
      <c r="DW124" s="1"/>
      <c r="DX124" s="1"/>
      <c r="DY124" s="1"/>
      <c r="DZ124" s="1"/>
      <c r="EA124" s="1"/>
      <c r="EB124" s="1"/>
      <c r="EC124" s="1"/>
      <c r="ED124" s="1"/>
      <c r="EE124" s="1"/>
      <c r="EF124" s="1"/>
    </row>
    <row r="125" spans="1:136" ht="15" customHeight="1" x14ac:dyDescent="0.25">
      <c r="A125" s="20" t="s">
        <v>239</v>
      </c>
      <c r="B125" s="21" t="s">
        <v>8</v>
      </c>
      <c r="C125" s="22" t="s">
        <v>9</v>
      </c>
      <c r="D125" s="27" t="s">
        <v>240</v>
      </c>
      <c r="E125" s="53" t="s">
        <v>1692</v>
      </c>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c r="DP125" s="1"/>
      <c r="DQ125" s="1"/>
      <c r="DR125" s="1"/>
      <c r="DS125" s="1"/>
      <c r="DT125" s="1"/>
      <c r="DU125" s="1"/>
      <c r="DV125" s="1"/>
      <c r="DW125" s="1"/>
      <c r="DX125" s="1"/>
      <c r="DY125" s="1"/>
      <c r="DZ125" s="1"/>
      <c r="EA125" s="1"/>
      <c r="EB125" s="1"/>
      <c r="EC125" s="1"/>
      <c r="ED125" s="1"/>
      <c r="EE125" s="1"/>
      <c r="EF125" s="1"/>
    </row>
    <row r="126" spans="1:136" ht="15" customHeight="1" x14ac:dyDescent="0.25">
      <c r="A126" s="20" t="s">
        <v>241</v>
      </c>
      <c r="B126" s="21" t="s">
        <v>242</v>
      </c>
      <c r="C126" s="22" t="s">
        <v>9</v>
      </c>
      <c r="D126" s="27" t="s">
        <v>243</v>
      </c>
      <c r="E126" s="53" t="s">
        <v>1692</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c r="DP126" s="1"/>
      <c r="DQ126" s="1"/>
      <c r="DR126" s="1"/>
      <c r="DS126" s="1"/>
      <c r="DT126" s="1"/>
      <c r="DU126" s="1"/>
      <c r="DV126" s="1"/>
      <c r="DW126" s="1"/>
      <c r="DX126" s="1"/>
      <c r="DY126" s="1"/>
      <c r="DZ126" s="1"/>
      <c r="EA126" s="1"/>
      <c r="EB126" s="1"/>
      <c r="EC126" s="1"/>
      <c r="ED126" s="1"/>
      <c r="EE126" s="1"/>
      <c r="EF126" s="1"/>
    </row>
    <row r="127" spans="1:136" ht="15" customHeight="1" x14ac:dyDescent="0.25">
      <c r="A127" s="20" t="s">
        <v>244</v>
      </c>
      <c r="B127" s="21">
        <v>100</v>
      </c>
      <c r="C127" s="22" t="str">
        <f>INDEX(rngUnitSettings,MATCH("Length",INDEX(rngUnitSettings,,1),0),2)</f>
        <v>mm</v>
      </c>
      <c r="D127" s="27" t="s">
        <v>245</v>
      </c>
      <c r="E127" s="53" t="s">
        <v>1692</v>
      </c>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c r="DP127" s="1"/>
      <c r="DQ127" s="1"/>
      <c r="DR127" s="1"/>
      <c r="DS127" s="1"/>
      <c r="DT127" s="1"/>
      <c r="DU127" s="1"/>
      <c r="DV127" s="1"/>
      <c r="DW127" s="1"/>
      <c r="DX127" s="1"/>
      <c r="DY127" s="1"/>
      <c r="DZ127" s="1"/>
      <c r="EA127" s="1"/>
      <c r="EB127" s="1"/>
      <c r="EC127" s="1"/>
      <c r="ED127" s="1"/>
      <c r="EE127" s="1"/>
      <c r="EF127" s="1"/>
    </row>
    <row r="128" spans="1:136" ht="15" customHeight="1" x14ac:dyDescent="0.25">
      <c r="A128" s="20" t="s">
        <v>246</v>
      </c>
      <c r="B128" s="21" t="s">
        <v>8</v>
      </c>
      <c r="C128" s="22" t="s">
        <v>9</v>
      </c>
      <c r="D128" s="27" t="s">
        <v>247</v>
      </c>
      <c r="E128" s="53" t="s">
        <v>1692</v>
      </c>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c r="DP128" s="1"/>
      <c r="DQ128" s="1"/>
      <c r="DR128" s="1"/>
      <c r="DS128" s="1"/>
      <c r="DT128" s="1"/>
      <c r="DU128" s="1"/>
      <c r="DV128" s="1"/>
      <c r="DW128" s="1"/>
      <c r="DX128" s="1"/>
      <c r="DY128" s="1"/>
      <c r="DZ128" s="1"/>
      <c r="EA128" s="1"/>
      <c r="EB128" s="1"/>
      <c r="EC128" s="1"/>
      <c r="ED128" s="1"/>
      <c r="EE128" s="1"/>
      <c r="EF128" s="1"/>
    </row>
    <row r="129" spans="1:136" ht="15" customHeight="1" x14ac:dyDescent="0.25">
      <c r="A129" s="20" t="s">
        <v>248</v>
      </c>
      <c r="B129" s="21" t="s">
        <v>193</v>
      </c>
      <c r="C129" s="22" t="s">
        <v>9</v>
      </c>
      <c r="D129" s="27" t="s">
        <v>249</v>
      </c>
      <c r="E129" s="53" t="s">
        <v>1692</v>
      </c>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c r="DP129" s="1"/>
      <c r="DQ129" s="1"/>
      <c r="DR129" s="1"/>
      <c r="DS129" s="1"/>
      <c r="DT129" s="1"/>
      <c r="DU129" s="1"/>
      <c r="DV129" s="1"/>
      <c r="DW129" s="1"/>
      <c r="DX129" s="1"/>
      <c r="DY129" s="1"/>
      <c r="DZ129" s="1"/>
      <c r="EA129" s="1"/>
      <c r="EB129" s="1"/>
      <c r="EC129" s="1"/>
      <c r="ED129" s="1"/>
      <c r="EE129" s="1"/>
      <c r="EF129" s="1"/>
    </row>
    <row r="130" spans="1:136" ht="15" customHeight="1" x14ac:dyDescent="0.25">
      <c r="A130" s="20" t="s">
        <v>250</v>
      </c>
      <c r="B130" s="21" t="s">
        <v>8</v>
      </c>
      <c r="C130" s="22" t="s">
        <v>9</v>
      </c>
      <c r="D130" s="27" t="s">
        <v>251</v>
      </c>
      <c r="E130" s="53" t="s">
        <v>1692</v>
      </c>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c r="DP130" s="1"/>
      <c r="DQ130" s="1"/>
      <c r="DR130" s="1"/>
      <c r="DS130" s="1"/>
      <c r="DT130" s="1"/>
      <c r="DU130" s="1"/>
      <c r="DV130" s="1"/>
      <c r="DW130" s="1"/>
      <c r="DX130" s="1"/>
      <c r="DY130" s="1"/>
      <c r="DZ130" s="1"/>
      <c r="EA130" s="1"/>
      <c r="EB130" s="1"/>
      <c r="EC130" s="1"/>
      <c r="ED130" s="1"/>
      <c r="EE130" s="1"/>
      <c r="EF130" s="1"/>
    </row>
    <row r="131" spans="1:136" ht="15" customHeight="1" x14ac:dyDescent="0.25">
      <c r="A131" s="20" t="s">
        <v>252</v>
      </c>
      <c r="B131" s="21" t="s">
        <v>8</v>
      </c>
      <c r="C131" s="22" t="s">
        <v>9</v>
      </c>
      <c r="D131" s="27" t="s">
        <v>253</v>
      </c>
      <c r="E131" s="53" t="s">
        <v>1692</v>
      </c>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c r="DP131" s="1"/>
      <c r="DQ131" s="1"/>
      <c r="DR131" s="1"/>
      <c r="DS131" s="1"/>
      <c r="DT131" s="1"/>
      <c r="DU131" s="1"/>
      <c r="DV131" s="1"/>
      <c r="DW131" s="1"/>
      <c r="DX131" s="1"/>
      <c r="DY131" s="1"/>
      <c r="DZ131" s="1"/>
      <c r="EA131" s="1"/>
      <c r="EB131" s="1"/>
      <c r="EC131" s="1"/>
      <c r="ED131" s="1"/>
      <c r="EE131" s="1"/>
      <c r="EF131" s="1"/>
    </row>
    <row r="132" spans="1:136" ht="15" customHeight="1" x14ac:dyDescent="0.25">
      <c r="A132" s="20" t="s">
        <v>254</v>
      </c>
      <c r="B132" s="21">
        <v>7.5</v>
      </c>
      <c r="C132" s="22" t="s">
        <v>255</v>
      </c>
      <c r="D132" s="27" t="s">
        <v>256</v>
      </c>
      <c r="E132" s="53" t="s">
        <v>1692</v>
      </c>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c r="DP132" s="1"/>
      <c r="DQ132" s="1"/>
      <c r="DR132" s="1"/>
      <c r="DS132" s="1"/>
      <c r="DT132" s="1"/>
      <c r="DU132" s="1"/>
      <c r="DV132" s="1"/>
      <c r="DW132" s="1"/>
      <c r="DX132" s="1"/>
      <c r="DY132" s="1"/>
      <c r="DZ132" s="1"/>
      <c r="EA132" s="1"/>
      <c r="EB132" s="1"/>
      <c r="EC132" s="1"/>
      <c r="ED132" s="1"/>
      <c r="EE132" s="1"/>
      <c r="EF132" s="1"/>
    </row>
    <row r="133" spans="1:136" ht="15" customHeight="1" x14ac:dyDescent="0.25">
      <c r="A133" s="20" t="s">
        <v>257</v>
      </c>
      <c r="B133" s="21" t="s">
        <v>8</v>
      </c>
      <c r="C133" s="22" t="s">
        <v>9</v>
      </c>
      <c r="D133" s="27" t="s">
        <v>258</v>
      </c>
      <c r="E133" s="53" t="s">
        <v>1692</v>
      </c>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c r="DP133" s="1"/>
      <c r="DQ133" s="1"/>
      <c r="DR133" s="1"/>
      <c r="DS133" s="1"/>
      <c r="DT133" s="1"/>
      <c r="DU133" s="1"/>
      <c r="DV133" s="1"/>
      <c r="DW133" s="1"/>
      <c r="DX133" s="1"/>
      <c r="DY133" s="1"/>
      <c r="DZ133" s="1"/>
      <c r="EA133" s="1"/>
      <c r="EB133" s="1"/>
      <c r="EC133" s="1"/>
      <c r="ED133" s="1"/>
      <c r="EE133" s="1"/>
      <c r="EF133" s="1"/>
    </row>
    <row r="134" spans="1:136" ht="15" customHeight="1" x14ac:dyDescent="0.25">
      <c r="A134" s="20" t="s">
        <v>259</v>
      </c>
      <c r="B134" s="21" t="s">
        <v>8</v>
      </c>
      <c r="C134" s="22" t="s">
        <v>9</v>
      </c>
      <c r="D134" s="27" t="s">
        <v>260</v>
      </c>
      <c r="E134" s="53" t="s">
        <v>1692</v>
      </c>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c r="DP134" s="1"/>
      <c r="DQ134" s="1"/>
      <c r="DR134" s="1"/>
      <c r="DS134" s="1"/>
      <c r="DT134" s="1"/>
      <c r="DU134" s="1"/>
      <c r="DV134" s="1"/>
      <c r="DW134" s="1"/>
      <c r="DX134" s="1"/>
      <c r="DY134" s="1"/>
      <c r="DZ134" s="1"/>
      <c r="EA134" s="1"/>
      <c r="EB134" s="1"/>
      <c r="EC134" s="1"/>
      <c r="ED134" s="1"/>
      <c r="EE134" s="1"/>
      <c r="EF134" s="1"/>
    </row>
    <row r="135" spans="1:136" ht="15" customHeight="1" x14ac:dyDescent="0.25">
      <c r="A135" s="20" t="s">
        <v>261</v>
      </c>
      <c r="B135" s="21" t="s">
        <v>262</v>
      </c>
      <c r="C135" s="22" t="s">
        <v>9</v>
      </c>
      <c r="D135" s="27" t="s">
        <v>263</v>
      </c>
      <c r="E135" s="53" t="s">
        <v>1692</v>
      </c>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c r="DP135" s="1"/>
      <c r="DQ135" s="1"/>
      <c r="DR135" s="1"/>
      <c r="DS135" s="1"/>
      <c r="DT135" s="1"/>
      <c r="DU135" s="1"/>
      <c r="DV135" s="1"/>
      <c r="DW135" s="1"/>
      <c r="DX135" s="1"/>
      <c r="DY135" s="1"/>
      <c r="DZ135" s="1"/>
      <c r="EA135" s="1"/>
      <c r="EB135" s="1"/>
      <c r="EC135" s="1"/>
      <c r="ED135" s="1"/>
      <c r="EE135" s="1"/>
      <c r="EF135" s="1"/>
    </row>
    <row r="136" spans="1:136" ht="15" customHeight="1" x14ac:dyDescent="0.25">
      <c r="A136" s="20" t="s">
        <v>264</v>
      </c>
      <c r="B136" s="21" t="s">
        <v>265</v>
      </c>
      <c r="C136" s="22" t="s">
        <v>266</v>
      </c>
      <c r="D136" s="27" t="s">
        <v>267</v>
      </c>
      <c r="E136" s="53" t="s">
        <v>1692</v>
      </c>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c r="DP136" s="1"/>
      <c r="DQ136" s="1"/>
      <c r="DR136" s="1"/>
      <c r="DS136" s="1"/>
      <c r="DT136" s="1"/>
      <c r="DU136" s="1"/>
      <c r="DV136" s="1"/>
      <c r="DW136" s="1"/>
      <c r="DX136" s="1"/>
      <c r="DY136" s="1"/>
      <c r="DZ136" s="1"/>
      <c r="EA136" s="1"/>
      <c r="EB136" s="1"/>
      <c r="EC136" s="1"/>
      <c r="ED136" s="1"/>
      <c r="EE136" s="1"/>
      <c r="EF136" s="1"/>
    </row>
    <row r="137" spans="1:136" ht="15" customHeight="1" x14ac:dyDescent="0.25">
      <c r="A137" s="20" t="s">
        <v>268</v>
      </c>
      <c r="B137" s="21" t="s">
        <v>269</v>
      </c>
      <c r="C137" s="22" t="s">
        <v>266</v>
      </c>
      <c r="D137" s="27" t="s">
        <v>270</v>
      </c>
      <c r="E137" s="53" t="s">
        <v>1692</v>
      </c>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c r="DP137" s="1"/>
      <c r="DQ137" s="1"/>
      <c r="DR137" s="1"/>
      <c r="DS137" s="1"/>
      <c r="DT137" s="1"/>
      <c r="DU137" s="1"/>
      <c r="DV137" s="1"/>
      <c r="DW137" s="1"/>
      <c r="DX137" s="1"/>
      <c r="DY137" s="1"/>
      <c r="DZ137" s="1"/>
      <c r="EA137" s="1"/>
      <c r="EB137" s="1"/>
      <c r="EC137" s="1"/>
      <c r="ED137" s="1"/>
      <c r="EE137" s="1"/>
      <c r="EF137" s="1"/>
    </row>
    <row r="138" spans="1:136" ht="15" customHeight="1" x14ac:dyDescent="0.25">
      <c r="A138" s="20" t="s">
        <v>271</v>
      </c>
      <c r="B138" s="21" t="s">
        <v>272</v>
      </c>
      <c r="C138" s="22" t="s">
        <v>266</v>
      </c>
      <c r="D138" s="27" t="s">
        <v>273</v>
      </c>
      <c r="E138" s="53" t="s">
        <v>1692</v>
      </c>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c r="DP138" s="1"/>
      <c r="DQ138" s="1"/>
      <c r="DR138" s="1"/>
      <c r="DS138" s="1"/>
      <c r="DT138" s="1"/>
      <c r="DU138" s="1"/>
      <c r="DV138" s="1"/>
      <c r="DW138" s="1"/>
      <c r="DX138" s="1"/>
      <c r="DY138" s="1"/>
      <c r="DZ138" s="1"/>
      <c r="EA138" s="1"/>
      <c r="EB138" s="1"/>
      <c r="EC138" s="1"/>
      <c r="ED138" s="1"/>
      <c r="EE138" s="1"/>
      <c r="EF138" s="1"/>
    </row>
    <row r="139" spans="1:136" ht="15" customHeight="1" x14ac:dyDescent="0.25">
      <c r="A139" s="20" t="s">
        <v>274</v>
      </c>
      <c r="B139" s="21" t="s">
        <v>275</v>
      </c>
      <c r="C139" s="22" t="s">
        <v>266</v>
      </c>
      <c r="D139" s="27" t="s">
        <v>276</v>
      </c>
      <c r="E139" s="53" t="s">
        <v>1692</v>
      </c>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c r="DP139" s="1"/>
      <c r="DQ139" s="1"/>
      <c r="DR139" s="1"/>
      <c r="DS139" s="1"/>
      <c r="DT139" s="1"/>
      <c r="DU139" s="1"/>
      <c r="DV139" s="1"/>
      <c r="DW139" s="1"/>
      <c r="DX139" s="1"/>
      <c r="DY139" s="1"/>
      <c r="DZ139" s="1"/>
      <c r="EA139" s="1"/>
      <c r="EB139" s="1"/>
      <c r="EC139" s="1"/>
      <c r="ED139" s="1"/>
      <c r="EE139" s="1"/>
      <c r="EF139" s="1"/>
    </row>
    <row r="140" spans="1:136" ht="15" customHeight="1" x14ac:dyDescent="0.2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c r="DP140" s="1"/>
      <c r="DQ140" s="1"/>
      <c r="DR140" s="1"/>
      <c r="DS140" s="1"/>
      <c r="DT140" s="1"/>
      <c r="DU140" s="1"/>
      <c r="DV140" s="1"/>
      <c r="DW140" s="1"/>
      <c r="DX140" s="1"/>
      <c r="DY140" s="1"/>
      <c r="DZ140" s="1"/>
      <c r="EA140" s="1"/>
      <c r="EB140" s="1"/>
      <c r="EC140" s="1"/>
      <c r="ED140" s="1"/>
      <c r="EE140" s="1"/>
      <c r="EF140" s="1"/>
    </row>
    <row r="141" spans="1:136" ht="15" customHeight="1"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c r="DP141" s="1"/>
      <c r="DQ141" s="1"/>
      <c r="DR141" s="1"/>
      <c r="DS141" s="1"/>
      <c r="DT141" s="1"/>
      <c r="DU141" s="1"/>
      <c r="DV141" s="1"/>
      <c r="DW141" s="1"/>
      <c r="DX141" s="1"/>
      <c r="DY141" s="1"/>
      <c r="DZ141" s="1"/>
      <c r="EA141" s="1"/>
      <c r="EB141" s="1"/>
      <c r="EC141" s="1"/>
      <c r="ED141" s="1"/>
      <c r="EE141" s="1"/>
      <c r="EF141" s="1"/>
    </row>
    <row r="142" spans="1:136" ht="15" customHeight="1" x14ac:dyDescent="0.2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c r="DP142" s="1"/>
      <c r="DQ142" s="1"/>
      <c r="DR142" s="1"/>
      <c r="DS142" s="1"/>
      <c r="DT142" s="1"/>
      <c r="DU142" s="1"/>
      <c r="DV142" s="1"/>
      <c r="DW142" s="1"/>
      <c r="DX142" s="1"/>
      <c r="DY142" s="1"/>
      <c r="DZ142" s="1"/>
      <c r="EA142" s="1"/>
      <c r="EB142" s="1"/>
      <c r="EC142" s="1"/>
      <c r="ED142" s="1"/>
      <c r="EE142" s="1"/>
      <c r="EF142" s="1"/>
    </row>
    <row r="143" spans="1:136" ht="15" customHeight="1"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c r="DP143" s="1"/>
      <c r="DQ143" s="1"/>
      <c r="DR143" s="1"/>
      <c r="DS143" s="1"/>
      <c r="DT143" s="1"/>
      <c r="DU143" s="1"/>
      <c r="DV143" s="1"/>
      <c r="DW143" s="1"/>
      <c r="DX143" s="1"/>
      <c r="DY143" s="1"/>
      <c r="DZ143" s="1"/>
      <c r="EA143" s="1"/>
      <c r="EB143" s="1"/>
      <c r="EC143" s="1"/>
      <c r="ED143" s="1"/>
      <c r="EE143" s="1"/>
      <c r="EF143" s="1"/>
    </row>
    <row r="144" spans="1:136" ht="15" customHeight="1"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c r="DP144" s="1"/>
      <c r="DQ144" s="1"/>
      <c r="DR144" s="1"/>
      <c r="DS144" s="1"/>
      <c r="DT144" s="1"/>
      <c r="DU144" s="1"/>
      <c r="DV144" s="1"/>
      <c r="DW144" s="1"/>
      <c r="DX144" s="1"/>
      <c r="DY144" s="1"/>
      <c r="DZ144" s="1"/>
      <c r="EA144" s="1"/>
      <c r="EB144" s="1"/>
      <c r="EC144" s="1"/>
      <c r="ED144" s="1"/>
      <c r="EE144" s="1"/>
      <c r="EF144" s="1"/>
    </row>
    <row r="145" spans="1:136" ht="15" customHeight="1" x14ac:dyDescent="0.2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c r="DP145" s="1"/>
      <c r="DQ145" s="1"/>
      <c r="DR145" s="1"/>
      <c r="DS145" s="1"/>
      <c r="DT145" s="1"/>
      <c r="DU145" s="1"/>
      <c r="DV145" s="1"/>
      <c r="DW145" s="1"/>
      <c r="DX145" s="1"/>
      <c r="DY145" s="1"/>
      <c r="DZ145" s="1"/>
      <c r="EA145" s="1"/>
      <c r="EB145" s="1"/>
      <c r="EC145" s="1"/>
      <c r="ED145" s="1"/>
      <c r="EE145" s="1"/>
      <c r="EF145" s="1"/>
    </row>
    <row r="146" spans="1:136" ht="15" customHeight="1" x14ac:dyDescent="0.2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c r="DP146" s="1"/>
      <c r="DQ146" s="1"/>
      <c r="DR146" s="1"/>
      <c r="DS146" s="1"/>
      <c r="DT146" s="1"/>
      <c r="DU146" s="1"/>
      <c r="DV146" s="1"/>
      <c r="DW146" s="1"/>
      <c r="DX146" s="1"/>
      <c r="DY146" s="1"/>
      <c r="DZ146" s="1"/>
      <c r="EA146" s="1"/>
      <c r="EB146" s="1"/>
      <c r="EC146" s="1"/>
      <c r="ED146" s="1"/>
      <c r="EE146" s="1"/>
      <c r="EF146" s="1"/>
    </row>
    <row r="147" spans="1:136" ht="15" customHeight="1" x14ac:dyDescent="0.2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c r="DP147" s="1"/>
      <c r="DQ147" s="1"/>
      <c r="DR147" s="1"/>
      <c r="DS147" s="1"/>
      <c r="DT147" s="1"/>
      <c r="DU147" s="1"/>
      <c r="DV147" s="1"/>
      <c r="DW147" s="1"/>
      <c r="DX147" s="1"/>
      <c r="DY147" s="1"/>
      <c r="DZ147" s="1"/>
      <c r="EA147" s="1"/>
      <c r="EB147" s="1"/>
      <c r="EC147" s="1"/>
      <c r="ED147" s="1"/>
      <c r="EE147" s="1"/>
      <c r="EF147" s="1"/>
    </row>
    <row r="148" spans="1:136" ht="15" customHeight="1" x14ac:dyDescent="0.2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c r="DP148" s="1"/>
      <c r="DQ148" s="1"/>
      <c r="DR148" s="1"/>
      <c r="DS148" s="1"/>
      <c r="DT148" s="1"/>
      <c r="DU148" s="1"/>
      <c r="DV148" s="1"/>
      <c r="DW148" s="1"/>
      <c r="DX148" s="1"/>
      <c r="DY148" s="1"/>
      <c r="DZ148" s="1"/>
      <c r="EA148" s="1"/>
      <c r="EB148" s="1"/>
      <c r="EC148" s="1"/>
      <c r="ED148" s="1"/>
      <c r="EE148" s="1"/>
      <c r="EF148" s="1"/>
    </row>
    <row r="149" spans="1:136" ht="15" customHeight="1" x14ac:dyDescent="0.2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c r="DP149" s="1"/>
      <c r="DQ149" s="1"/>
      <c r="DR149" s="1"/>
      <c r="DS149" s="1"/>
      <c r="DT149" s="1"/>
      <c r="DU149" s="1"/>
      <c r="DV149" s="1"/>
      <c r="DW149" s="1"/>
      <c r="DX149" s="1"/>
      <c r="DY149" s="1"/>
      <c r="DZ149" s="1"/>
      <c r="EA149" s="1"/>
      <c r="EB149" s="1"/>
      <c r="EC149" s="1"/>
      <c r="ED149" s="1"/>
      <c r="EE149" s="1"/>
      <c r="EF149" s="1"/>
    </row>
    <row r="150" spans="1:136" ht="15" customHeight="1"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c r="DP150" s="1"/>
      <c r="DQ150" s="1"/>
      <c r="DR150" s="1"/>
      <c r="DS150" s="1"/>
      <c r="DT150" s="1"/>
      <c r="DU150" s="1"/>
      <c r="DV150" s="1"/>
      <c r="DW150" s="1"/>
      <c r="DX150" s="1"/>
      <c r="DY150" s="1"/>
      <c r="DZ150" s="1"/>
      <c r="EA150" s="1"/>
      <c r="EB150" s="1"/>
      <c r="EC150" s="1"/>
      <c r="ED150" s="1"/>
      <c r="EE150" s="1"/>
      <c r="EF150" s="1"/>
    </row>
    <row r="151" spans="1:136" ht="15" customHeight="1"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c r="DP151" s="1"/>
      <c r="DQ151" s="1"/>
      <c r="DR151" s="1"/>
      <c r="DS151" s="1"/>
      <c r="DT151" s="1"/>
      <c r="DU151" s="1"/>
      <c r="DV151" s="1"/>
      <c r="DW151" s="1"/>
      <c r="DX151" s="1"/>
      <c r="DY151" s="1"/>
      <c r="DZ151" s="1"/>
      <c r="EA151" s="1"/>
      <c r="EB151" s="1"/>
      <c r="EC151" s="1"/>
      <c r="ED151" s="1"/>
      <c r="EE151" s="1"/>
      <c r="EF151" s="1"/>
    </row>
    <row r="152" spans="1:136" ht="15" customHeight="1" x14ac:dyDescent="0.2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c r="DP152" s="1"/>
      <c r="DQ152" s="1"/>
      <c r="DR152" s="1"/>
      <c r="DS152" s="1"/>
      <c r="DT152" s="1"/>
      <c r="DU152" s="1"/>
      <c r="DV152" s="1"/>
      <c r="DW152" s="1"/>
      <c r="DX152" s="1"/>
      <c r="DY152" s="1"/>
      <c r="DZ152" s="1"/>
      <c r="EA152" s="1"/>
      <c r="EB152" s="1"/>
      <c r="EC152" s="1"/>
      <c r="ED152" s="1"/>
      <c r="EE152" s="1"/>
      <c r="EF152" s="1"/>
    </row>
    <row r="153" spans="1:136" ht="15" customHeight="1"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c r="DP153" s="1"/>
      <c r="DQ153" s="1"/>
      <c r="DR153" s="1"/>
      <c r="DS153" s="1"/>
      <c r="DT153" s="1"/>
      <c r="DU153" s="1"/>
      <c r="DV153" s="1"/>
      <c r="DW153" s="1"/>
      <c r="DX153" s="1"/>
      <c r="DY153" s="1"/>
      <c r="DZ153" s="1"/>
      <c r="EA153" s="1"/>
      <c r="EB153" s="1"/>
      <c r="EC153" s="1"/>
      <c r="ED153" s="1"/>
      <c r="EE153" s="1"/>
      <c r="EF153" s="1"/>
    </row>
    <row r="154" spans="1:136" ht="15" customHeight="1"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c r="DP154" s="1"/>
      <c r="DQ154" s="1"/>
      <c r="DR154" s="1"/>
      <c r="DS154" s="1"/>
      <c r="DT154" s="1"/>
      <c r="DU154" s="1"/>
      <c r="DV154" s="1"/>
      <c r="DW154" s="1"/>
      <c r="DX154" s="1"/>
      <c r="DY154" s="1"/>
      <c r="DZ154" s="1"/>
      <c r="EA154" s="1"/>
      <c r="EB154" s="1"/>
      <c r="EC154" s="1"/>
      <c r="ED154" s="1"/>
      <c r="EE154" s="1"/>
      <c r="EF154" s="1"/>
    </row>
    <row r="155" spans="1:136" ht="15" customHeight="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c r="DP155" s="1"/>
      <c r="DQ155" s="1"/>
      <c r="DR155" s="1"/>
      <c r="DS155" s="1"/>
      <c r="DT155" s="1"/>
      <c r="DU155" s="1"/>
      <c r="DV155" s="1"/>
      <c r="DW155" s="1"/>
      <c r="DX155" s="1"/>
      <c r="DY155" s="1"/>
      <c r="DZ155" s="1"/>
      <c r="EA155" s="1"/>
      <c r="EB155" s="1"/>
      <c r="EC155" s="1"/>
      <c r="ED155" s="1"/>
      <c r="EE155" s="1"/>
      <c r="EF155" s="1"/>
    </row>
    <row r="156" spans="1:136" ht="15" customHeight="1"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c r="DP156" s="1"/>
      <c r="DQ156" s="1"/>
      <c r="DR156" s="1"/>
      <c r="DS156" s="1"/>
      <c r="DT156" s="1"/>
      <c r="DU156" s="1"/>
      <c r="DV156" s="1"/>
      <c r="DW156" s="1"/>
      <c r="DX156" s="1"/>
      <c r="DY156" s="1"/>
      <c r="DZ156" s="1"/>
      <c r="EA156" s="1"/>
      <c r="EB156" s="1"/>
      <c r="EC156" s="1"/>
      <c r="ED156" s="1"/>
      <c r="EE156" s="1"/>
      <c r="EF156" s="1"/>
    </row>
    <row r="157" spans="1:136" ht="15" customHeight="1"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c r="DP157" s="1"/>
      <c r="DQ157" s="1"/>
      <c r="DR157" s="1"/>
      <c r="DS157" s="1"/>
      <c r="DT157" s="1"/>
      <c r="DU157" s="1"/>
      <c r="DV157" s="1"/>
      <c r="DW157" s="1"/>
      <c r="DX157" s="1"/>
      <c r="DY157" s="1"/>
      <c r="DZ157" s="1"/>
      <c r="EA157" s="1"/>
      <c r="EB157" s="1"/>
      <c r="EC157" s="1"/>
      <c r="ED157" s="1"/>
      <c r="EE157" s="1"/>
      <c r="EF157" s="1"/>
    </row>
    <row r="158" spans="1:136" ht="15" customHeight="1"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c r="DP158" s="1"/>
      <c r="DQ158" s="1"/>
      <c r="DR158" s="1"/>
      <c r="DS158" s="1"/>
      <c r="DT158" s="1"/>
      <c r="DU158" s="1"/>
      <c r="DV158" s="1"/>
      <c r="DW158" s="1"/>
      <c r="DX158" s="1"/>
      <c r="DY158" s="1"/>
      <c r="DZ158" s="1"/>
      <c r="EA158" s="1"/>
      <c r="EB158" s="1"/>
      <c r="EC158" s="1"/>
      <c r="ED158" s="1"/>
      <c r="EE158" s="1"/>
      <c r="EF158" s="1"/>
    </row>
    <row r="159" spans="1:136" ht="15" customHeight="1" x14ac:dyDescent="0.2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c r="DP159" s="1"/>
      <c r="DQ159" s="1"/>
      <c r="DR159" s="1"/>
      <c r="DS159" s="1"/>
      <c r="DT159" s="1"/>
      <c r="DU159" s="1"/>
      <c r="DV159" s="1"/>
      <c r="DW159" s="1"/>
      <c r="DX159" s="1"/>
      <c r="DY159" s="1"/>
      <c r="DZ159" s="1"/>
      <c r="EA159" s="1"/>
      <c r="EB159" s="1"/>
      <c r="EC159" s="1"/>
      <c r="ED159" s="1"/>
      <c r="EE159" s="1"/>
      <c r="EF159" s="1"/>
    </row>
    <row r="160" spans="1:136" ht="15" customHeight="1"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c r="DP160" s="1"/>
      <c r="DQ160" s="1"/>
      <c r="DR160" s="1"/>
      <c r="DS160" s="1"/>
      <c r="DT160" s="1"/>
      <c r="DU160" s="1"/>
      <c r="DV160" s="1"/>
      <c r="DW160" s="1"/>
      <c r="DX160" s="1"/>
      <c r="DY160" s="1"/>
      <c r="DZ160" s="1"/>
      <c r="EA160" s="1"/>
      <c r="EB160" s="1"/>
      <c r="EC160" s="1"/>
      <c r="ED160" s="1"/>
      <c r="EE160" s="1"/>
      <c r="EF160" s="1"/>
    </row>
    <row r="161" spans="1:136" ht="15" customHeight="1"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c r="DP161" s="1"/>
      <c r="DQ161" s="1"/>
      <c r="DR161" s="1"/>
      <c r="DS161" s="1"/>
      <c r="DT161" s="1"/>
      <c r="DU161" s="1"/>
      <c r="DV161" s="1"/>
      <c r="DW161" s="1"/>
      <c r="DX161" s="1"/>
      <c r="DY161" s="1"/>
      <c r="DZ161" s="1"/>
      <c r="EA161" s="1"/>
      <c r="EB161" s="1"/>
      <c r="EC161" s="1"/>
      <c r="ED161" s="1"/>
      <c r="EE161" s="1"/>
      <c r="EF161" s="1"/>
    </row>
    <row r="162" spans="1:136" ht="15" customHeight="1"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c r="DP162" s="1"/>
      <c r="DQ162" s="1"/>
      <c r="DR162" s="1"/>
      <c r="DS162" s="1"/>
      <c r="DT162" s="1"/>
      <c r="DU162" s="1"/>
      <c r="DV162" s="1"/>
      <c r="DW162" s="1"/>
      <c r="DX162" s="1"/>
      <c r="DY162" s="1"/>
      <c r="DZ162" s="1"/>
      <c r="EA162" s="1"/>
      <c r="EB162" s="1"/>
      <c r="EC162" s="1"/>
      <c r="ED162" s="1"/>
      <c r="EE162" s="1"/>
      <c r="EF162" s="1"/>
    </row>
    <row r="163" spans="1:136" ht="15" customHeight="1"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c r="DP163" s="1"/>
      <c r="DQ163" s="1"/>
      <c r="DR163" s="1"/>
      <c r="DS163" s="1"/>
      <c r="DT163" s="1"/>
      <c r="DU163" s="1"/>
      <c r="DV163" s="1"/>
      <c r="DW163" s="1"/>
      <c r="DX163" s="1"/>
      <c r="DY163" s="1"/>
      <c r="DZ163" s="1"/>
      <c r="EA163" s="1"/>
      <c r="EB163" s="1"/>
      <c r="EC163" s="1"/>
      <c r="ED163" s="1"/>
      <c r="EE163" s="1"/>
      <c r="EF163" s="1"/>
    </row>
    <row r="164" spans="1:136" ht="15" customHeigh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c r="DP164" s="1"/>
      <c r="DQ164" s="1"/>
      <c r="DR164" s="1"/>
      <c r="DS164" s="1"/>
      <c r="DT164" s="1"/>
      <c r="DU164" s="1"/>
      <c r="DV164" s="1"/>
      <c r="DW164" s="1"/>
      <c r="DX164" s="1"/>
      <c r="DY164" s="1"/>
      <c r="DZ164" s="1"/>
      <c r="EA164" s="1"/>
      <c r="EB164" s="1"/>
      <c r="EC164" s="1"/>
      <c r="ED164" s="1"/>
      <c r="EE164" s="1"/>
      <c r="EF164" s="1"/>
    </row>
    <row r="165" spans="1:136" ht="15" customHeigh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c r="DP165" s="1"/>
      <c r="DQ165" s="1"/>
      <c r="DR165" s="1"/>
      <c r="DS165" s="1"/>
      <c r="DT165" s="1"/>
      <c r="DU165" s="1"/>
      <c r="DV165" s="1"/>
      <c r="DW165" s="1"/>
      <c r="DX165" s="1"/>
      <c r="DY165" s="1"/>
      <c r="DZ165" s="1"/>
      <c r="EA165" s="1"/>
      <c r="EB165" s="1"/>
      <c r="EC165" s="1"/>
      <c r="ED165" s="1"/>
      <c r="EE165" s="1"/>
      <c r="EF165" s="1"/>
    </row>
    <row r="166" spans="1:136" ht="15" customHeigh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c r="DP166" s="1"/>
      <c r="DQ166" s="1"/>
      <c r="DR166" s="1"/>
      <c r="DS166" s="1"/>
      <c r="DT166" s="1"/>
      <c r="DU166" s="1"/>
      <c r="DV166" s="1"/>
      <c r="DW166" s="1"/>
      <c r="DX166" s="1"/>
      <c r="DY166" s="1"/>
      <c r="DZ166" s="1"/>
      <c r="EA166" s="1"/>
      <c r="EB166" s="1"/>
      <c r="EC166" s="1"/>
      <c r="ED166" s="1"/>
      <c r="EE166" s="1"/>
      <c r="EF166" s="1"/>
    </row>
    <row r="167" spans="1:136" ht="15" customHeigh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c r="DP167" s="1"/>
      <c r="DQ167" s="1"/>
      <c r="DR167" s="1"/>
      <c r="DS167" s="1"/>
      <c r="DT167" s="1"/>
      <c r="DU167" s="1"/>
      <c r="DV167" s="1"/>
      <c r="DW167" s="1"/>
      <c r="DX167" s="1"/>
      <c r="DY167" s="1"/>
      <c r="DZ167" s="1"/>
      <c r="EA167" s="1"/>
      <c r="EB167" s="1"/>
      <c r="EC167" s="1"/>
      <c r="ED167" s="1"/>
      <c r="EE167" s="1"/>
      <c r="EF167" s="1"/>
    </row>
    <row r="168" spans="1:136" ht="15" customHeigh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c r="DP168" s="1"/>
      <c r="DQ168" s="1"/>
      <c r="DR168" s="1"/>
      <c r="DS168" s="1"/>
      <c r="DT168" s="1"/>
      <c r="DU168" s="1"/>
      <c r="DV168" s="1"/>
      <c r="DW168" s="1"/>
      <c r="DX168" s="1"/>
      <c r="DY168" s="1"/>
      <c r="DZ168" s="1"/>
      <c r="EA168" s="1"/>
      <c r="EB168" s="1"/>
      <c r="EC168" s="1"/>
      <c r="ED168" s="1"/>
      <c r="EE168" s="1"/>
      <c r="EF168" s="1"/>
    </row>
    <row r="169" spans="1:136" ht="15" customHeigh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c r="DP169" s="1"/>
      <c r="DQ169" s="1"/>
      <c r="DR169" s="1"/>
      <c r="DS169" s="1"/>
      <c r="DT169" s="1"/>
      <c r="DU169" s="1"/>
      <c r="DV169" s="1"/>
      <c r="DW169" s="1"/>
      <c r="DX169" s="1"/>
      <c r="DY169" s="1"/>
      <c r="DZ169" s="1"/>
      <c r="EA169" s="1"/>
      <c r="EB169" s="1"/>
      <c r="EC169" s="1"/>
      <c r="ED169" s="1"/>
      <c r="EE169" s="1"/>
      <c r="EF169" s="1"/>
    </row>
    <row r="170" spans="1:136" ht="15" customHeigh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c r="DP170" s="1"/>
      <c r="DQ170" s="1"/>
      <c r="DR170" s="1"/>
      <c r="DS170" s="1"/>
      <c r="DT170" s="1"/>
      <c r="DU170" s="1"/>
      <c r="DV170" s="1"/>
      <c r="DW170" s="1"/>
      <c r="DX170" s="1"/>
      <c r="DY170" s="1"/>
      <c r="DZ170" s="1"/>
      <c r="EA170" s="1"/>
      <c r="EB170" s="1"/>
      <c r="EC170" s="1"/>
      <c r="ED170" s="1"/>
      <c r="EE170" s="1"/>
      <c r="EF170" s="1"/>
    </row>
    <row r="171" spans="1:136" ht="15" customHeigh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c r="DP171" s="1"/>
      <c r="DQ171" s="1"/>
      <c r="DR171" s="1"/>
      <c r="DS171" s="1"/>
      <c r="DT171" s="1"/>
      <c r="DU171" s="1"/>
      <c r="DV171" s="1"/>
      <c r="DW171" s="1"/>
      <c r="DX171" s="1"/>
      <c r="DY171" s="1"/>
      <c r="DZ171" s="1"/>
      <c r="EA171" s="1"/>
      <c r="EB171" s="1"/>
      <c r="EC171" s="1"/>
      <c r="ED171" s="1"/>
      <c r="EE171" s="1"/>
      <c r="EF171" s="1"/>
    </row>
    <row r="172" spans="1:136" ht="15" customHeigh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c r="DP172" s="1"/>
      <c r="DQ172" s="1"/>
      <c r="DR172" s="1"/>
      <c r="DS172" s="1"/>
      <c r="DT172" s="1"/>
      <c r="DU172" s="1"/>
      <c r="DV172" s="1"/>
      <c r="DW172" s="1"/>
      <c r="DX172" s="1"/>
      <c r="DY172" s="1"/>
      <c r="DZ172" s="1"/>
      <c r="EA172" s="1"/>
      <c r="EB172" s="1"/>
      <c r="EC172" s="1"/>
      <c r="ED172" s="1"/>
      <c r="EE172" s="1"/>
      <c r="EF172" s="1"/>
    </row>
    <row r="173" spans="1:136" ht="15" customHeigh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c r="DP173" s="1"/>
      <c r="DQ173" s="1"/>
      <c r="DR173" s="1"/>
      <c r="DS173" s="1"/>
      <c r="DT173" s="1"/>
      <c r="DU173" s="1"/>
      <c r="DV173" s="1"/>
      <c r="DW173" s="1"/>
      <c r="DX173" s="1"/>
      <c r="DY173" s="1"/>
      <c r="DZ173" s="1"/>
      <c r="EA173" s="1"/>
      <c r="EB173" s="1"/>
      <c r="EC173" s="1"/>
      <c r="ED173" s="1"/>
      <c r="EE173" s="1"/>
      <c r="EF173" s="1"/>
    </row>
    <row r="174" spans="1:136" ht="15" customHeigh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c r="DP174" s="1"/>
      <c r="DQ174" s="1"/>
      <c r="DR174" s="1"/>
      <c r="DS174" s="1"/>
      <c r="DT174" s="1"/>
      <c r="DU174" s="1"/>
      <c r="DV174" s="1"/>
      <c r="DW174" s="1"/>
      <c r="DX174" s="1"/>
      <c r="DY174" s="1"/>
      <c r="DZ174" s="1"/>
      <c r="EA174" s="1"/>
      <c r="EB174" s="1"/>
      <c r="EC174" s="1"/>
      <c r="ED174" s="1"/>
      <c r="EE174" s="1"/>
      <c r="EF174" s="1"/>
    </row>
    <row r="175" spans="1:136" ht="15" customHeigh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c r="DP175" s="1"/>
      <c r="DQ175" s="1"/>
      <c r="DR175" s="1"/>
      <c r="DS175" s="1"/>
      <c r="DT175" s="1"/>
      <c r="DU175" s="1"/>
      <c r="DV175" s="1"/>
      <c r="DW175" s="1"/>
      <c r="DX175" s="1"/>
      <c r="DY175" s="1"/>
      <c r="DZ175" s="1"/>
      <c r="EA175" s="1"/>
      <c r="EB175" s="1"/>
      <c r="EC175" s="1"/>
      <c r="ED175" s="1"/>
      <c r="EE175" s="1"/>
      <c r="EF175" s="1"/>
    </row>
    <row r="176" spans="1:136" ht="15" customHeigh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c r="DP176" s="1"/>
      <c r="DQ176" s="1"/>
      <c r="DR176" s="1"/>
      <c r="DS176" s="1"/>
      <c r="DT176" s="1"/>
      <c r="DU176" s="1"/>
      <c r="DV176" s="1"/>
      <c r="DW176" s="1"/>
      <c r="DX176" s="1"/>
      <c r="DY176" s="1"/>
      <c r="DZ176" s="1"/>
      <c r="EA176" s="1"/>
      <c r="EB176" s="1"/>
      <c r="EC176" s="1"/>
      <c r="ED176" s="1"/>
      <c r="EE176" s="1"/>
      <c r="EF176" s="1"/>
    </row>
    <row r="177" spans="1:136" ht="15" customHeight="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c r="DP177" s="1"/>
      <c r="DQ177" s="1"/>
      <c r="DR177" s="1"/>
      <c r="DS177" s="1"/>
      <c r="DT177" s="1"/>
      <c r="DU177" s="1"/>
      <c r="DV177" s="1"/>
      <c r="DW177" s="1"/>
      <c r="DX177" s="1"/>
      <c r="DY177" s="1"/>
      <c r="DZ177" s="1"/>
      <c r="EA177" s="1"/>
      <c r="EB177" s="1"/>
      <c r="EC177" s="1"/>
      <c r="ED177" s="1"/>
      <c r="EE177" s="1"/>
      <c r="EF177" s="1"/>
    </row>
    <row r="178" spans="1:136" ht="15" customHeight="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c r="DP178" s="1"/>
      <c r="DQ178" s="1"/>
      <c r="DR178" s="1"/>
      <c r="DS178" s="1"/>
      <c r="DT178" s="1"/>
      <c r="DU178" s="1"/>
      <c r="DV178" s="1"/>
      <c r="DW178" s="1"/>
      <c r="DX178" s="1"/>
      <c r="DY178" s="1"/>
      <c r="DZ178" s="1"/>
      <c r="EA178" s="1"/>
      <c r="EB178" s="1"/>
      <c r="EC178" s="1"/>
      <c r="ED178" s="1"/>
      <c r="EE178" s="1"/>
      <c r="EF178" s="1"/>
    </row>
    <row r="179" spans="1:136" ht="15" customHeight="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c r="DP179" s="1"/>
      <c r="DQ179" s="1"/>
      <c r="DR179" s="1"/>
      <c r="DS179" s="1"/>
      <c r="DT179" s="1"/>
      <c r="DU179" s="1"/>
      <c r="DV179" s="1"/>
      <c r="DW179" s="1"/>
      <c r="DX179" s="1"/>
      <c r="DY179" s="1"/>
      <c r="DZ179" s="1"/>
      <c r="EA179" s="1"/>
      <c r="EB179" s="1"/>
      <c r="EC179" s="1"/>
      <c r="ED179" s="1"/>
      <c r="EE179" s="1"/>
      <c r="EF179" s="1"/>
    </row>
    <row r="180" spans="1:136" ht="15" customHeight="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c r="DP180" s="1"/>
      <c r="DQ180" s="1"/>
      <c r="DR180" s="1"/>
      <c r="DS180" s="1"/>
      <c r="DT180" s="1"/>
      <c r="DU180" s="1"/>
      <c r="DV180" s="1"/>
      <c r="DW180" s="1"/>
      <c r="DX180" s="1"/>
      <c r="DY180" s="1"/>
      <c r="DZ180" s="1"/>
      <c r="EA180" s="1"/>
      <c r="EB180" s="1"/>
      <c r="EC180" s="1"/>
      <c r="ED180" s="1"/>
      <c r="EE180" s="1"/>
      <c r="EF180" s="1"/>
    </row>
    <row r="181" spans="1:136" ht="15" customHeight="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c r="DP181" s="1"/>
      <c r="DQ181" s="1"/>
      <c r="DR181" s="1"/>
      <c r="DS181" s="1"/>
      <c r="DT181" s="1"/>
      <c r="DU181" s="1"/>
      <c r="DV181" s="1"/>
      <c r="DW181" s="1"/>
      <c r="DX181" s="1"/>
      <c r="DY181" s="1"/>
      <c r="DZ181" s="1"/>
      <c r="EA181" s="1"/>
      <c r="EB181" s="1"/>
      <c r="EC181" s="1"/>
      <c r="ED181" s="1"/>
      <c r="EE181" s="1"/>
      <c r="EF181" s="1"/>
    </row>
    <row r="182" spans="1:136" ht="15" customHeight="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c r="DP182" s="1"/>
      <c r="DQ182" s="1"/>
      <c r="DR182" s="1"/>
      <c r="DS182" s="1"/>
      <c r="DT182" s="1"/>
      <c r="DU182" s="1"/>
      <c r="DV182" s="1"/>
      <c r="DW182" s="1"/>
      <c r="DX182" s="1"/>
      <c r="DY182" s="1"/>
      <c r="DZ182" s="1"/>
      <c r="EA182" s="1"/>
      <c r="EB182" s="1"/>
      <c r="EC182" s="1"/>
      <c r="ED182" s="1"/>
      <c r="EE182" s="1"/>
      <c r="EF182" s="1"/>
    </row>
    <row r="183" spans="1:136" ht="15" customHeight="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c r="DP183" s="1"/>
      <c r="DQ183" s="1"/>
      <c r="DR183" s="1"/>
      <c r="DS183" s="1"/>
      <c r="DT183" s="1"/>
      <c r="DU183" s="1"/>
      <c r="DV183" s="1"/>
      <c r="DW183" s="1"/>
      <c r="DX183" s="1"/>
      <c r="DY183" s="1"/>
      <c r="DZ183" s="1"/>
      <c r="EA183" s="1"/>
      <c r="EB183" s="1"/>
      <c r="EC183" s="1"/>
      <c r="ED183" s="1"/>
      <c r="EE183" s="1"/>
      <c r="EF183" s="1"/>
    </row>
    <row r="184" spans="1:136" ht="15" customHeight="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c r="DP184" s="1"/>
      <c r="DQ184" s="1"/>
      <c r="DR184" s="1"/>
      <c r="DS184" s="1"/>
      <c r="DT184" s="1"/>
      <c r="DU184" s="1"/>
      <c r="DV184" s="1"/>
      <c r="DW184" s="1"/>
      <c r="DX184" s="1"/>
      <c r="DY184" s="1"/>
      <c r="DZ184" s="1"/>
      <c r="EA184" s="1"/>
      <c r="EB184" s="1"/>
      <c r="EC184" s="1"/>
      <c r="ED184" s="1"/>
      <c r="EE184" s="1"/>
      <c r="EF184" s="1"/>
    </row>
    <row r="185" spans="1:136" ht="15" customHeight="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c r="DP185" s="1"/>
      <c r="DQ185" s="1"/>
      <c r="DR185" s="1"/>
      <c r="DS185" s="1"/>
      <c r="DT185" s="1"/>
      <c r="DU185" s="1"/>
      <c r="DV185" s="1"/>
      <c r="DW185" s="1"/>
      <c r="DX185" s="1"/>
      <c r="DY185" s="1"/>
      <c r="DZ185" s="1"/>
      <c r="EA185" s="1"/>
      <c r="EB185" s="1"/>
      <c r="EC185" s="1"/>
      <c r="ED185" s="1"/>
      <c r="EE185" s="1"/>
      <c r="EF185" s="1"/>
    </row>
    <row r="186" spans="1:136" ht="15" customHeight="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c r="DP186" s="1"/>
      <c r="DQ186" s="1"/>
      <c r="DR186" s="1"/>
      <c r="DS186" s="1"/>
      <c r="DT186" s="1"/>
      <c r="DU186" s="1"/>
      <c r="DV186" s="1"/>
      <c r="DW186" s="1"/>
      <c r="DX186" s="1"/>
      <c r="DY186" s="1"/>
      <c r="DZ186" s="1"/>
      <c r="EA186" s="1"/>
      <c r="EB186" s="1"/>
      <c r="EC186" s="1"/>
      <c r="ED186" s="1"/>
      <c r="EE186" s="1"/>
      <c r="EF186" s="1"/>
    </row>
    <row r="187" spans="1:136" ht="15" customHeight="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c r="DP187" s="1"/>
      <c r="DQ187" s="1"/>
      <c r="DR187" s="1"/>
      <c r="DS187" s="1"/>
      <c r="DT187" s="1"/>
      <c r="DU187" s="1"/>
      <c r="DV187" s="1"/>
      <c r="DW187" s="1"/>
      <c r="DX187" s="1"/>
      <c r="DY187" s="1"/>
      <c r="DZ187" s="1"/>
      <c r="EA187" s="1"/>
      <c r="EB187" s="1"/>
      <c r="EC187" s="1"/>
      <c r="ED187" s="1"/>
      <c r="EE187" s="1"/>
      <c r="EF187" s="1"/>
    </row>
    <row r="188" spans="1:136" ht="15" customHeight="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c r="DP188" s="1"/>
      <c r="DQ188" s="1"/>
      <c r="DR188" s="1"/>
      <c r="DS188" s="1"/>
      <c r="DT188" s="1"/>
      <c r="DU188" s="1"/>
      <c r="DV188" s="1"/>
      <c r="DW188" s="1"/>
      <c r="DX188" s="1"/>
      <c r="DY188" s="1"/>
      <c r="DZ188" s="1"/>
      <c r="EA188" s="1"/>
      <c r="EB188" s="1"/>
      <c r="EC188" s="1"/>
      <c r="ED188" s="1"/>
      <c r="EE188" s="1"/>
      <c r="EF188" s="1"/>
    </row>
    <row r="189" spans="1:136" ht="15" customHeight="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c r="DP189" s="1"/>
      <c r="DQ189" s="1"/>
      <c r="DR189" s="1"/>
      <c r="DS189" s="1"/>
      <c r="DT189" s="1"/>
      <c r="DU189" s="1"/>
      <c r="DV189" s="1"/>
      <c r="DW189" s="1"/>
      <c r="DX189" s="1"/>
      <c r="DY189" s="1"/>
      <c r="DZ189" s="1"/>
      <c r="EA189" s="1"/>
      <c r="EB189" s="1"/>
      <c r="EC189" s="1"/>
      <c r="ED189" s="1"/>
      <c r="EE189" s="1"/>
      <c r="EF189" s="1"/>
    </row>
    <row r="190" spans="1:136" ht="15" customHeight="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c r="DP190" s="1"/>
      <c r="DQ190" s="1"/>
      <c r="DR190" s="1"/>
      <c r="DS190" s="1"/>
      <c r="DT190" s="1"/>
      <c r="DU190" s="1"/>
      <c r="DV190" s="1"/>
      <c r="DW190" s="1"/>
      <c r="DX190" s="1"/>
      <c r="DY190" s="1"/>
      <c r="DZ190" s="1"/>
      <c r="EA190" s="1"/>
      <c r="EB190" s="1"/>
      <c r="EC190" s="1"/>
      <c r="ED190" s="1"/>
      <c r="EE190" s="1"/>
      <c r="EF190" s="1"/>
    </row>
    <row r="191" spans="1:136" ht="15" customHeight="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c r="DP191" s="1"/>
      <c r="DQ191" s="1"/>
      <c r="DR191" s="1"/>
      <c r="DS191" s="1"/>
      <c r="DT191" s="1"/>
      <c r="DU191" s="1"/>
      <c r="DV191" s="1"/>
      <c r="DW191" s="1"/>
      <c r="DX191" s="1"/>
      <c r="DY191" s="1"/>
      <c r="DZ191" s="1"/>
      <c r="EA191" s="1"/>
      <c r="EB191" s="1"/>
      <c r="EC191" s="1"/>
      <c r="ED191" s="1"/>
      <c r="EE191" s="1"/>
      <c r="EF191" s="1"/>
    </row>
    <row r="192" spans="1:136" ht="15" customHeight="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c r="DP192" s="1"/>
      <c r="DQ192" s="1"/>
      <c r="DR192" s="1"/>
      <c r="DS192" s="1"/>
      <c r="DT192" s="1"/>
      <c r="DU192" s="1"/>
      <c r="DV192" s="1"/>
      <c r="DW192" s="1"/>
      <c r="DX192" s="1"/>
      <c r="DY192" s="1"/>
      <c r="DZ192" s="1"/>
      <c r="EA192" s="1"/>
      <c r="EB192" s="1"/>
      <c r="EC192" s="1"/>
      <c r="ED192" s="1"/>
      <c r="EE192" s="1"/>
      <c r="EF192" s="1"/>
    </row>
    <row r="193" spans="1:136" ht="15" customHeight="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c r="DP193" s="1"/>
      <c r="DQ193" s="1"/>
      <c r="DR193" s="1"/>
      <c r="DS193" s="1"/>
      <c r="DT193" s="1"/>
      <c r="DU193" s="1"/>
      <c r="DV193" s="1"/>
      <c r="DW193" s="1"/>
      <c r="DX193" s="1"/>
      <c r="DY193" s="1"/>
      <c r="DZ193" s="1"/>
      <c r="EA193" s="1"/>
      <c r="EB193" s="1"/>
      <c r="EC193" s="1"/>
      <c r="ED193" s="1"/>
      <c r="EE193" s="1"/>
      <c r="EF193" s="1"/>
    </row>
    <row r="194" spans="1:136" ht="15" customHeight="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c r="DP194" s="1"/>
      <c r="DQ194" s="1"/>
      <c r="DR194" s="1"/>
      <c r="DS194" s="1"/>
      <c r="DT194" s="1"/>
      <c r="DU194" s="1"/>
      <c r="DV194" s="1"/>
      <c r="DW194" s="1"/>
      <c r="DX194" s="1"/>
      <c r="DY194" s="1"/>
      <c r="DZ194" s="1"/>
      <c r="EA194" s="1"/>
      <c r="EB194" s="1"/>
      <c r="EC194" s="1"/>
      <c r="ED194" s="1"/>
      <c r="EE194" s="1"/>
      <c r="EF194" s="1"/>
    </row>
    <row r="195" spans="1:136" ht="15" customHeight="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c r="DP195" s="1"/>
      <c r="DQ195" s="1"/>
      <c r="DR195" s="1"/>
      <c r="DS195" s="1"/>
      <c r="DT195" s="1"/>
      <c r="DU195" s="1"/>
      <c r="DV195" s="1"/>
      <c r="DW195" s="1"/>
      <c r="DX195" s="1"/>
      <c r="DY195" s="1"/>
      <c r="DZ195" s="1"/>
      <c r="EA195" s="1"/>
      <c r="EB195" s="1"/>
      <c r="EC195" s="1"/>
      <c r="ED195" s="1"/>
      <c r="EE195" s="1"/>
      <c r="EF195" s="1"/>
    </row>
    <row r="196" spans="1:136" ht="15" customHeight="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c r="DP196" s="1"/>
      <c r="DQ196" s="1"/>
      <c r="DR196" s="1"/>
      <c r="DS196" s="1"/>
      <c r="DT196" s="1"/>
      <c r="DU196" s="1"/>
      <c r="DV196" s="1"/>
      <c r="DW196" s="1"/>
      <c r="DX196" s="1"/>
      <c r="DY196" s="1"/>
      <c r="DZ196" s="1"/>
      <c r="EA196" s="1"/>
      <c r="EB196" s="1"/>
      <c r="EC196" s="1"/>
      <c r="ED196" s="1"/>
      <c r="EE196" s="1"/>
      <c r="EF196" s="1"/>
    </row>
    <row r="197" spans="1:136" ht="15" customHeight="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c r="DP197" s="1"/>
      <c r="DQ197" s="1"/>
      <c r="DR197" s="1"/>
      <c r="DS197" s="1"/>
      <c r="DT197" s="1"/>
      <c r="DU197" s="1"/>
      <c r="DV197" s="1"/>
      <c r="DW197" s="1"/>
      <c r="DX197" s="1"/>
      <c r="DY197" s="1"/>
      <c r="DZ197" s="1"/>
      <c r="EA197" s="1"/>
      <c r="EB197" s="1"/>
      <c r="EC197" s="1"/>
      <c r="ED197" s="1"/>
      <c r="EE197" s="1"/>
      <c r="EF197" s="1"/>
    </row>
    <row r="198" spans="1:136" ht="15" customHeight="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c r="DP198" s="1"/>
      <c r="DQ198" s="1"/>
      <c r="DR198" s="1"/>
      <c r="DS198" s="1"/>
      <c r="DT198" s="1"/>
      <c r="DU198" s="1"/>
      <c r="DV198" s="1"/>
      <c r="DW198" s="1"/>
      <c r="DX198" s="1"/>
      <c r="DY198" s="1"/>
      <c r="DZ198" s="1"/>
      <c r="EA198" s="1"/>
      <c r="EB198" s="1"/>
      <c r="EC198" s="1"/>
      <c r="ED198" s="1"/>
      <c r="EE198" s="1"/>
      <c r="EF198" s="1"/>
    </row>
    <row r="199" spans="1:136" ht="15" customHeigh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c r="DP199" s="1"/>
      <c r="DQ199" s="1"/>
      <c r="DR199" s="1"/>
      <c r="DS199" s="1"/>
      <c r="DT199" s="1"/>
      <c r="DU199" s="1"/>
      <c r="DV199" s="1"/>
      <c r="DW199" s="1"/>
      <c r="DX199" s="1"/>
      <c r="DY199" s="1"/>
      <c r="DZ199" s="1"/>
      <c r="EA199" s="1"/>
      <c r="EB199" s="1"/>
      <c r="EC199" s="1"/>
      <c r="ED199" s="1"/>
      <c r="EE199" s="1"/>
      <c r="EF199" s="1"/>
    </row>
    <row r="200" spans="1:136" ht="15" customHeigh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c r="DP200" s="1"/>
      <c r="DQ200" s="1"/>
      <c r="DR200" s="1"/>
      <c r="DS200" s="1"/>
      <c r="DT200" s="1"/>
      <c r="DU200" s="1"/>
      <c r="DV200" s="1"/>
      <c r="DW200" s="1"/>
      <c r="DX200" s="1"/>
      <c r="DY200" s="1"/>
      <c r="DZ200" s="1"/>
      <c r="EA200" s="1"/>
      <c r="EB200" s="1"/>
      <c r="EC200" s="1"/>
      <c r="ED200" s="1"/>
      <c r="EE200" s="1"/>
      <c r="EF200" s="1"/>
    </row>
    <row r="201" spans="1:136" ht="15" customHeigh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c r="DP201" s="1"/>
      <c r="DQ201" s="1"/>
      <c r="DR201" s="1"/>
      <c r="DS201" s="1"/>
      <c r="DT201" s="1"/>
      <c r="DU201" s="1"/>
      <c r="DV201" s="1"/>
      <c r="DW201" s="1"/>
      <c r="DX201" s="1"/>
      <c r="DY201" s="1"/>
      <c r="DZ201" s="1"/>
      <c r="EA201" s="1"/>
      <c r="EB201" s="1"/>
      <c r="EC201" s="1"/>
      <c r="ED201" s="1"/>
      <c r="EE201" s="1"/>
      <c r="EF201" s="1"/>
    </row>
    <row r="202" spans="1:136" ht="15" customHeigh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c r="DP202" s="1"/>
      <c r="DQ202" s="1"/>
      <c r="DR202" s="1"/>
      <c r="DS202" s="1"/>
      <c r="DT202" s="1"/>
      <c r="DU202" s="1"/>
      <c r="DV202" s="1"/>
      <c r="DW202" s="1"/>
      <c r="DX202" s="1"/>
      <c r="DY202" s="1"/>
      <c r="DZ202" s="1"/>
      <c r="EA202" s="1"/>
      <c r="EB202" s="1"/>
      <c r="EC202" s="1"/>
      <c r="ED202" s="1"/>
      <c r="EE202" s="1"/>
      <c r="EF202" s="1"/>
    </row>
    <row r="203" spans="1:136" ht="15" customHeigh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c r="DP203" s="1"/>
      <c r="DQ203" s="1"/>
      <c r="DR203" s="1"/>
      <c r="DS203" s="1"/>
      <c r="DT203" s="1"/>
      <c r="DU203" s="1"/>
      <c r="DV203" s="1"/>
      <c r="DW203" s="1"/>
      <c r="DX203" s="1"/>
      <c r="DY203" s="1"/>
      <c r="DZ203" s="1"/>
      <c r="EA203" s="1"/>
      <c r="EB203" s="1"/>
      <c r="EC203" s="1"/>
      <c r="ED203" s="1"/>
      <c r="EE203" s="1"/>
      <c r="EF203" s="1"/>
    </row>
    <row r="204" spans="1:136" ht="15" customHeigh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c r="DP204" s="1"/>
      <c r="DQ204" s="1"/>
      <c r="DR204" s="1"/>
      <c r="DS204" s="1"/>
      <c r="DT204" s="1"/>
      <c r="DU204" s="1"/>
      <c r="DV204" s="1"/>
      <c r="DW204" s="1"/>
      <c r="DX204" s="1"/>
      <c r="DY204" s="1"/>
      <c r="DZ204" s="1"/>
      <c r="EA204" s="1"/>
      <c r="EB204" s="1"/>
      <c r="EC204" s="1"/>
      <c r="ED204" s="1"/>
      <c r="EE204" s="1"/>
      <c r="EF204" s="1"/>
    </row>
    <row r="205" spans="1:136" ht="15" customHeigh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c r="DP205" s="1"/>
      <c r="DQ205" s="1"/>
      <c r="DR205" s="1"/>
      <c r="DS205" s="1"/>
      <c r="DT205" s="1"/>
      <c r="DU205" s="1"/>
      <c r="DV205" s="1"/>
      <c r="DW205" s="1"/>
      <c r="DX205" s="1"/>
      <c r="DY205" s="1"/>
      <c r="DZ205" s="1"/>
      <c r="EA205" s="1"/>
      <c r="EB205" s="1"/>
      <c r="EC205" s="1"/>
      <c r="ED205" s="1"/>
      <c r="EE205" s="1"/>
      <c r="EF205" s="1"/>
    </row>
    <row r="206" spans="1:136" ht="15" customHeigh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c r="DP206" s="1"/>
      <c r="DQ206" s="1"/>
      <c r="DR206" s="1"/>
      <c r="DS206" s="1"/>
      <c r="DT206" s="1"/>
      <c r="DU206" s="1"/>
      <c r="DV206" s="1"/>
      <c r="DW206" s="1"/>
      <c r="DX206" s="1"/>
      <c r="DY206" s="1"/>
      <c r="DZ206" s="1"/>
      <c r="EA206" s="1"/>
      <c r="EB206" s="1"/>
      <c r="EC206" s="1"/>
      <c r="ED206" s="1"/>
      <c r="EE206" s="1"/>
      <c r="EF206" s="1"/>
    </row>
    <row r="207" spans="1:136" ht="15" customHeigh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c r="DP207" s="1"/>
      <c r="DQ207" s="1"/>
      <c r="DR207" s="1"/>
      <c r="DS207" s="1"/>
      <c r="DT207" s="1"/>
      <c r="DU207" s="1"/>
      <c r="DV207" s="1"/>
      <c r="DW207" s="1"/>
      <c r="DX207" s="1"/>
      <c r="DY207" s="1"/>
      <c r="DZ207" s="1"/>
      <c r="EA207" s="1"/>
      <c r="EB207" s="1"/>
      <c r="EC207" s="1"/>
      <c r="ED207" s="1"/>
      <c r="EE207" s="1"/>
      <c r="EF207" s="1"/>
    </row>
    <row r="208" spans="1:136" ht="15" customHeigh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c r="DP208" s="1"/>
      <c r="DQ208" s="1"/>
      <c r="DR208" s="1"/>
      <c r="DS208" s="1"/>
      <c r="DT208" s="1"/>
      <c r="DU208" s="1"/>
      <c r="DV208" s="1"/>
      <c r="DW208" s="1"/>
      <c r="DX208" s="1"/>
      <c r="DY208" s="1"/>
      <c r="DZ208" s="1"/>
      <c r="EA208" s="1"/>
      <c r="EB208" s="1"/>
      <c r="EC208" s="1"/>
      <c r="ED208" s="1"/>
      <c r="EE208" s="1"/>
      <c r="EF208" s="1"/>
    </row>
    <row r="209" spans="1:136" ht="15" customHeigh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c r="DP209" s="1"/>
      <c r="DQ209" s="1"/>
      <c r="DR209" s="1"/>
      <c r="DS209" s="1"/>
      <c r="DT209" s="1"/>
      <c r="DU209" s="1"/>
      <c r="DV209" s="1"/>
      <c r="DW209" s="1"/>
      <c r="DX209" s="1"/>
      <c r="DY209" s="1"/>
      <c r="DZ209" s="1"/>
      <c r="EA209" s="1"/>
      <c r="EB209" s="1"/>
      <c r="EC209" s="1"/>
      <c r="ED209" s="1"/>
      <c r="EE209" s="1"/>
      <c r="EF209" s="1"/>
    </row>
    <row r="210" spans="1:136" ht="15" customHeigh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c r="DP210" s="1"/>
      <c r="DQ210" s="1"/>
      <c r="DR210" s="1"/>
      <c r="DS210" s="1"/>
      <c r="DT210" s="1"/>
      <c r="DU210" s="1"/>
      <c r="DV210" s="1"/>
      <c r="DW210" s="1"/>
      <c r="DX210" s="1"/>
      <c r="DY210" s="1"/>
      <c r="DZ210" s="1"/>
      <c r="EA210" s="1"/>
      <c r="EB210" s="1"/>
      <c r="EC210" s="1"/>
      <c r="ED210" s="1"/>
      <c r="EE210" s="1"/>
      <c r="EF210" s="1"/>
    </row>
    <row r="211" spans="1:136" ht="15" customHeigh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c r="DP211" s="1"/>
      <c r="DQ211" s="1"/>
      <c r="DR211" s="1"/>
      <c r="DS211" s="1"/>
      <c r="DT211" s="1"/>
      <c r="DU211" s="1"/>
      <c r="DV211" s="1"/>
      <c r="DW211" s="1"/>
      <c r="DX211" s="1"/>
      <c r="DY211" s="1"/>
      <c r="DZ211" s="1"/>
      <c r="EA211" s="1"/>
      <c r="EB211" s="1"/>
      <c r="EC211" s="1"/>
      <c r="ED211" s="1"/>
      <c r="EE211" s="1"/>
      <c r="EF211" s="1"/>
    </row>
    <row r="212" spans="1:136" ht="15" customHeigh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c r="DP212" s="1"/>
      <c r="DQ212" s="1"/>
      <c r="DR212" s="1"/>
      <c r="DS212" s="1"/>
      <c r="DT212" s="1"/>
      <c r="DU212" s="1"/>
      <c r="DV212" s="1"/>
      <c r="DW212" s="1"/>
      <c r="DX212" s="1"/>
      <c r="DY212" s="1"/>
      <c r="DZ212" s="1"/>
      <c r="EA212" s="1"/>
      <c r="EB212" s="1"/>
      <c r="EC212" s="1"/>
      <c r="ED212" s="1"/>
      <c r="EE212" s="1"/>
      <c r="EF212" s="1"/>
    </row>
    <row r="213" spans="1:136" ht="15" customHeigh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c r="DP213" s="1"/>
      <c r="DQ213" s="1"/>
      <c r="DR213" s="1"/>
      <c r="DS213" s="1"/>
      <c r="DT213" s="1"/>
      <c r="DU213" s="1"/>
      <c r="DV213" s="1"/>
      <c r="DW213" s="1"/>
      <c r="DX213" s="1"/>
      <c r="DY213" s="1"/>
      <c r="DZ213" s="1"/>
      <c r="EA213" s="1"/>
      <c r="EB213" s="1"/>
      <c r="EC213" s="1"/>
      <c r="ED213" s="1"/>
      <c r="EE213" s="1"/>
      <c r="EF213" s="1"/>
    </row>
    <row r="214" spans="1:136" ht="15" customHeigh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c r="DP214" s="1"/>
      <c r="DQ214" s="1"/>
      <c r="DR214" s="1"/>
      <c r="DS214" s="1"/>
      <c r="DT214" s="1"/>
      <c r="DU214" s="1"/>
      <c r="DV214" s="1"/>
      <c r="DW214" s="1"/>
      <c r="DX214" s="1"/>
      <c r="DY214" s="1"/>
      <c r="DZ214" s="1"/>
      <c r="EA214" s="1"/>
      <c r="EB214" s="1"/>
      <c r="EC214" s="1"/>
      <c r="ED214" s="1"/>
      <c r="EE214" s="1"/>
      <c r="EF214" s="1"/>
    </row>
    <row r="215" spans="1:136" ht="15" customHeigh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c r="DP215" s="1"/>
      <c r="DQ215" s="1"/>
      <c r="DR215" s="1"/>
      <c r="DS215" s="1"/>
      <c r="DT215" s="1"/>
      <c r="DU215" s="1"/>
      <c r="DV215" s="1"/>
      <c r="DW215" s="1"/>
      <c r="DX215" s="1"/>
      <c r="DY215" s="1"/>
      <c r="DZ215" s="1"/>
      <c r="EA215" s="1"/>
      <c r="EB215" s="1"/>
      <c r="EC215" s="1"/>
      <c r="ED215" s="1"/>
      <c r="EE215" s="1"/>
      <c r="EF215" s="1"/>
    </row>
    <row r="216" spans="1:136" ht="15" customHeigh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c r="DP216" s="1"/>
      <c r="DQ216" s="1"/>
      <c r="DR216" s="1"/>
      <c r="DS216" s="1"/>
      <c r="DT216" s="1"/>
      <c r="DU216" s="1"/>
      <c r="DV216" s="1"/>
      <c r="DW216" s="1"/>
      <c r="DX216" s="1"/>
      <c r="DY216" s="1"/>
      <c r="DZ216" s="1"/>
      <c r="EA216" s="1"/>
      <c r="EB216" s="1"/>
      <c r="EC216" s="1"/>
      <c r="ED216" s="1"/>
      <c r="EE216" s="1"/>
      <c r="EF216" s="1"/>
    </row>
    <row r="217" spans="1:136" ht="15" customHeigh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c r="DP217" s="1"/>
      <c r="DQ217" s="1"/>
      <c r="DR217" s="1"/>
      <c r="DS217" s="1"/>
      <c r="DT217" s="1"/>
      <c r="DU217" s="1"/>
      <c r="DV217" s="1"/>
      <c r="DW217" s="1"/>
      <c r="DX217" s="1"/>
      <c r="DY217" s="1"/>
      <c r="DZ217" s="1"/>
      <c r="EA217" s="1"/>
      <c r="EB217" s="1"/>
      <c r="EC217" s="1"/>
      <c r="ED217" s="1"/>
      <c r="EE217" s="1"/>
      <c r="EF217" s="1"/>
    </row>
    <row r="218" spans="1:136" ht="15" customHeigh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c r="DP218" s="1"/>
      <c r="DQ218" s="1"/>
      <c r="DR218" s="1"/>
      <c r="DS218" s="1"/>
      <c r="DT218" s="1"/>
      <c r="DU218" s="1"/>
      <c r="DV218" s="1"/>
      <c r="DW218" s="1"/>
      <c r="DX218" s="1"/>
      <c r="DY218" s="1"/>
      <c r="DZ218" s="1"/>
      <c r="EA218" s="1"/>
      <c r="EB218" s="1"/>
      <c r="EC218" s="1"/>
      <c r="ED218" s="1"/>
      <c r="EE218" s="1"/>
      <c r="EF218" s="1"/>
    </row>
    <row r="219" spans="1:136" ht="15" customHeigh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c r="DP219" s="1"/>
      <c r="DQ219" s="1"/>
      <c r="DR219" s="1"/>
      <c r="DS219" s="1"/>
      <c r="DT219" s="1"/>
      <c r="DU219" s="1"/>
      <c r="DV219" s="1"/>
      <c r="DW219" s="1"/>
      <c r="DX219" s="1"/>
      <c r="DY219" s="1"/>
      <c r="DZ219" s="1"/>
      <c r="EA219" s="1"/>
      <c r="EB219" s="1"/>
      <c r="EC219" s="1"/>
      <c r="ED219" s="1"/>
      <c r="EE219" s="1"/>
      <c r="EF219" s="1"/>
    </row>
    <row r="220" spans="1:136" ht="15" customHeigh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c r="DP220" s="1"/>
      <c r="DQ220" s="1"/>
      <c r="DR220" s="1"/>
      <c r="DS220" s="1"/>
      <c r="DT220" s="1"/>
      <c r="DU220" s="1"/>
      <c r="DV220" s="1"/>
      <c r="DW220" s="1"/>
      <c r="DX220" s="1"/>
      <c r="DY220" s="1"/>
      <c r="DZ220" s="1"/>
      <c r="EA220" s="1"/>
      <c r="EB220" s="1"/>
      <c r="EC220" s="1"/>
      <c r="ED220" s="1"/>
      <c r="EE220" s="1"/>
      <c r="EF220" s="1"/>
    </row>
    <row r="221" spans="1:136" ht="15" customHeigh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c r="DP221" s="1"/>
      <c r="DQ221" s="1"/>
      <c r="DR221" s="1"/>
      <c r="DS221" s="1"/>
      <c r="DT221" s="1"/>
      <c r="DU221" s="1"/>
      <c r="DV221" s="1"/>
      <c r="DW221" s="1"/>
      <c r="DX221" s="1"/>
      <c r="DY221" s="1"/>
      <c r="DZ221" s="1"/>
      <c r="EA221" s="1"/>
      <c r="EB221" s="1"/>
      <c r="EC221" s="1"/>
      <c r="ED221" s="1"/>
      <c r="EE221" s="1"/>
      <c r="EF221" s="1"/>
    </row>
    <row r="222" spans="1:136" ht="15" customHeight="1"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c r="DP222" s="1"/>
      <c r="DQ222" s="1"/>
      <c r="DR222" s="1"/>
      <c r="DS222" s="1"/>
      <c r="DT222" s="1"/>
      <c r="DU222" s="1"/>
      <c r="DV222" s="1"/>
      <c r="DW222" s="1"/>
      <c r="DX222" s="1"/>
      <c r="DY222" s="1"/>
      <c r="DZ222" s="1"/>
      <c r="EA222" s="1"/>
      <c r="EB222" s="1"/>
      <c r="EC222" s="1"/>
      <c r="ED222" s="1"/>
      <c r="EE222" s="1"/>
      <c r="EF222" s="1"/>
    </row>
    <row r="223" spans="1:136" ht="15" customHeight="1"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c r="DP223" s="1"/>
      <c r="DQ223" s="1"/>
      <c r="DR223" s="1"/>
      <c r="DS223" s="1"/>
      <c r="DT223" s="1"/>
      <c r="DU223" s="1"/>
      <c r="DV223" s="1"/>
      <c r="DW223" s="1"/>
      <c r="DX223" s="1"/>
      <c r="DY223" s="1"/>
      <c r="DZ223" s="1"/>
      <c r="EA223" s="1"/>
      <c r="EB223" s="1"/>
      <c r="EC223" s="1"/>
      <c r="ED223" s="1"/>
      <c r="EE223" s="1"/>
      <c r="EF223" s="1"/>
    </row>
    <row r="224" spans="1:136" ht="15" customHeight="1"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c r="DP224" s="1"/>
      <c r="DQ224" s="1"/>
      <c r="DR224" s="1"/>
      <c r="DS224" s="1"/>
      <c r="DT224" s="1"/>
      <c r="DU224" s="1"/>
      <c r="DV224" s="1"/>
      <c r="DW224" s="1"/>
      <c r="DX224" s="1"/>
      <c r="DY224" s="1"/>
      <c r="DZ224" s="1"/>
      <c r="EA224" s="1"/>
      <c r="EB224" s="1"/>
      <c r="EC224" s="1"/>
      <c r="ED224" s="1"/>
      <c r="EE224" s="1"/>
      <c r="EF224" s="1"/>
    </row>
    <row r="225" spans="1:136" ht="15" customHeight="1"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c r="DP225" s="1"/>
      <c r="DQ225" s="1"/>
      <c r="DR225" s="1"/>
      <c r="DS225" s="1"/>
      <c r="DT225" s="1"/>
      <c r="DU225" s="1"/>
      <c r="DV225" s="1"/>
      <c r="DW225" s="1"/>
      <c r="DX225" s="1"/>
      <c r="DY225" s="1"/>
      <c r="DZ225" s="1"/>
      <c r="EA225" s="1"/>
      <c r="EB225" s="1"/>
      <c r="EC225" s="1"/>
      <c r="ED225" s="1"/>
      <c r="EE225" s="1"/>
      <c r="EF225" s="1"/>
    </row>
    <row r="226" spans="1:136" ht="15" customHeight="1"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c r="DP226" s="1"/>
      <c r="DQ226" s="1"/>
      <c r="DR226" s="1"/>
      <c r="DS226" s="1"/>
      <c r="DT226" s="1"/>
      <c r="DU226" s="1"/>
      <c r="DV226" s="1"/>
      <c r="DW226" s="1"/>
      <c r="DX226" s="1"/>
      <c r="DY226" s="1"/>
      <c r="DZ226" s="1"/>
      <c r="EA226" s="1"/>
      <c r="EB226" s="1"/>
      <c r="EC226" s="1"/>
      <c r="ED226" s="1"/>
      <c r="EE226" s="1"/>
      <c r="EF226" s="1"/>
    </row>
    <row r="227" spans="1:136" ht="15" customHeight="1"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c r="DP227" s="1"/>
      <c r="DQ227" s="1"/>
      <c r="DR227" s="1"/>
      <c r="DS227" s="1"/>
      <c r="DT227" s="1"/>
      <c r="DU227" s="1"/>
      <c r="DV227" s="1"/>
      <c r="DW227" s="1"/>
      <c r="DX227" s="1"/>
      <c r="DY227" s="1"/>
      <c r="DZ227" s="1"/>
      <c r="EA227" s="1"/>
      <c r="EB227" s="1"/>
      <c r="EC227" s="1"/>
      <c r="ED227" s="1"/>
      <c r="EE227" s="1"/>
      <c r="EF227" s="1"/>
    </row>
    <row r="228" spans="1:136" ht="15" customHeight="1"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c r="DP228" s="1"/>
      <c r="DQ228" s="1"/>
      <c r="DR228" s="1"/>
      <c r="DS228" s="1"/>
      <c r="DT228" s="1"/>
      <c r="DU228" s="1"/>
      <c r="DV228" s="1"/>
      <c r="DW228" s="1"/>
      <c r="DX228" s="1"/>
      <c r="DY228" s="1"/>
      <c r="DZ228" s="1"/>
      <c r="EA228" s="1"/>
      <c r="EB228" s="1"/>
      <c r="EC228" s="1"/>
      <c r="ED228" s="1"/>
      <c r="EE228" s="1"/>
      <c r="EF228" s="1"/>
    </row>
    <row r="229" spans="1:136" ht="15" customHeight="1"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c r="DP229" s="1"/>
      <c r="DQ229" s="1"/>
      <c r="DR229" s="1"/>
      <c r="DS229" s="1"/>
      <c r="DT229" s="1"/>
      <c r="DU229" s="1"/>
      <c r="DV229" s="1"/>
      <c r="DW229" s="1"/>
      <c r="DX229" s="1"/>
      <c r="DY229" s="1"/>
      <c r="DZ229" s="1"/>
      <c r="EA229" s="1"/>
      <c r="EB229" s="1"/>
      <c r="EC229" s="1"/>
      <c r="ED229" s="1"/>
      <c r="EE229" s="1"/>
      <c r="EF229" s="1"/>
    </row>
    <row r="230" spans="1:136" ht="15" customHeight="1"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c r="DP230" s="1"/>
      <c r="DQ230" s="1"/>
      <c r="DR230" s="1"/>
      <c r="DS230" s="1"/>
      <c r="DT230" s="1"/>
      <c r="DU230" s="1"/>
      <c r="DV230" s="1"/>
      <c r="DW230" s="1"/>
      <c r="DX230" s="1"/>
      <c r="DY230" s="1"/>
      <c r="DZ230" s="1"/>
      <c r="EA230" s="1"/>
      <c r="EB230" s="1"/>
      <c r="EC230" s="1"/>
      <c r="ED230" s="1"/>
      <c r="EE230" s="1"/>
      <c r="EF230" s="1"/>
    </row>
    <row r="231" spans="1:136" ht="15" customHeight="1"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c r="DP231" s="1"/>
      <c r="DQ231" s="1"/>
      <c r="DR231" s="1"/>
      <c r="DS231" s="1"/>
      <c r="DT231" s="1"/>
      <c r="DU231" s="1"/>
      <c r="DV231" s="1"/>
      <c r="DW231" s="1"/>
      <c r="DX231" s="1"/>
      <c r="DY231" s="1"/>
      <c r="DZ231" s="1"/>
      <c r="EA231" s="1"/>
      <c r="EB231" s="1"/>
      <c r="EC231" s="1"/>
      <c r="ED231" s="1"/>
      <c r="EE231" s="1"/>
      <c r="EF231" s="1"/>
    </row>
    <row r="232" spans="1:136" ht="15" customHeight="1"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c r="DP232" s="1"/>
      <c r="DQ232" s="1"/>
      <c r="DR232" s="1"/>
      <c r="DS232" s="1"/>
      <c r="DT232" s="1"/>
      <c r="DU232" s="1"/>
      <c r="DV232" s="1"/>
      <c r="DW232" s="1"/>
      <c r="DX232" s="1"/>
      <c r="DY232" s="1"/>
      <c r="DZ232" s="1"/>
      <c r="EA232" s="1"/>
      <c r="EB232" s="1"/>
      <c r="EC232" s="1"/>
      <c r="ED232" s="1"/>
      <c r="EE232" s="1"/>
      <c r="EF232" s="1"/>
    </row>
    <row r="233" spans="1:136" ht="15" customHeight="1"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c r="DP233" s="1"/>
      <c r="DQ233" s="1"/>
      <c r="DR233" s="1"/>
      <c r="DS233" s="1"/>
      <c r="DT233" s="1"/>
      <c r="DU233" s="1"/>
      <c r="DV233" s="1"/>
      <c r="DW233" s="1"/>
      <c r="DX233" s="1"/>
      <c r="DY233" s="1"/>
      <c r="DZ233" s="1"/>
      <c r="EA233" s="1"/>
      <c r="EB233" s="1"/>
      <c r="EC233" s="1"/>
      <c r="ED233" s="1"/>
      <c r="EE233" s="1"/>
      <c r="EF233" s="1"/>
    </row>
    <row r="234" spans="1:136" ht="15" customHeight="1"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c r="DP234" s="1"/>
      <c r="DQ234" s="1"/>
      <c r="DR234" s="1"/>
      <c r="DS234" s="1"/>
      <c r="DT234" s="1"/>
      <c r="DU234" s="1"/>
      <c r="DV234" s="1"/>
      <c r="DW234" s="1"/>
      <c r="DX234" s="1"/>
      <c r="DY234" s="1"/>
      <c r="DZ234" s="1"/>
      <c r="EA234" s="1"/>
      <c r="EB234" s="1"/>
      <c r="EC234" s="1"/>
      <c r="ED234" s="1"/>
      <c r="EE234" s="1"/>
      <c r="EF234" s="1"/>
    </row>
    <row r="235" spans="1:136" ht="15" customHeight="1"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c r="DP235" s="1"/>
      <c r="DQ235" s="1"/>
      <c r="DR235" s="1"/>
      <c r="DS235" s="1"/>
      <c r="DT235" s="1"/>
      <c r="DU235" s="1"/>
      <c r="DV235" s="1"/>
      <c r="DW235" s="1"/>
      <c r="DX235" s="1"/>
      <c r="DY235" s="1"/>
      <c r="DZ235" s="1"/>
      <c r="EA235" s="1"/>
      <c r="EB235" s="1"/>
      <c r="EC235" s="1"/>
      <c r="ED235" s="1"/>
      <c r="EE235" s="1"/>
      <c r="EF235" s="1"/>
    </row>
    <row r="236" spans="1:136" ht="15" customHeight="1"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c r="DP236" s="1"/>
      <c r="DQ236" s="1"/>
      <c r="DR236" s="1"/>
      <c r="DS236" s="1"/>
      <c r="DT236" s="1"/>
      <c r="DU236" s="1"/>
      <c r="DV236" s="1"/>
      <c r="DW236" s="1"/>
      <c r="DX236" s="1"/>
      <c r="DY236" s="1"/>
      <c r="DZ236" s="1"/>
      <c r="EA236" s="1"/>
      <c r="EB236" s="1"/>
      <c r="EC236" s="1"/>
      <c r="ED236" s="1"/>
      <c r="EE236" s="1"/>
      <c r="EF236" s="1"/>
    </row>
    <row r="237" spans="1:136" ht="15" customHeight="1"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c r="DP237" s="1"/>
      <c r="DQ237" s="1"/>
      <c r="DR237" s="1"/>
      <c r="DS237" s="1"/>
      <c r="DT237" s="1"/>
      <c r="DU237" s="1"/>
      <c r="DV237" s="1"/>
      <c r="DW237" s="1"/>
      <c r="DX237" s="1"/>
      <c r="DY237" s="1"/>
      <c r="DZ237" s="1"/>
      <c r="EA237" s="1"/>
      <c r="EB237" s="1"/>
      <c r="EC237" s="1"/>
      <c r="ED237" s="1"/>
      <c r="EE237" s="1"/>
      <c r="EF237" s="1"/>
    </row>
    <row r="238" spans="1:136" ht="15" customHeight="1"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c r="DP238" s="1"/>
      <c r="DQ238" s="1"/>
      <c r="DR238" s="1"/>
      <c r="DS238" s="1"/>
      <c r="DT238" s="1"/>
      <c r="DU238" s="1"/>
      <c r="DV238" s="1"/>
      <c r="DW238" s="1"/>
      <c r="DX238" s="1"/>
      <c r="DY238" s="1"/>
      <c r="DZ238" s="1"/>
      <c r="EA238" s="1"/>
      <c r="EB238" s="1"/>
      <c r="EC238" s="1"/>
      <c r="ED238" s="1"/>
      <c r="EE238" s="1"/>
      <c r="EF238" s="1"/>
    </row>
    <row r="239" spans="1:136" ht="15" customHeight="1"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c r="DP239" s="1"/>
      <c r="DQ239" s="1"/>
      <c r="DR239" s="1"/>
      <c r="DS239" s="1"/>
      <c r="DT239" s="1"/>
      <c r="DU239" s="1"/>
      <c r="DV239" s="1"/>
      <c r="DW239" s="1"/>
      <c r="DX239" s="1"/>
      <c r="DY239" s="1"/>
      <c r="DZ239" s="1"/>
      <c r="EA239" s="1"/>
      <c r="EB239" s="1"/>
      <c r="EC239" s="1"/>
      <c r="ED239" s="1"/>
      <c r="EE239" s="1"/>
      <c r="EF239" s="1"/>
    </row>
    <row r="240" spans="1:136" ht="15" customHeight="1"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c r="DP240" s="1"/>
      <c r="DQ240" s="1"/>
      <c r="DR240" s="1"/>
      <c r="DS240" s="1"/>
      <c r="DT240" s="1"/>
      <c r="DU240" s="1"/>
      <c r="DV240" s="1"/>
      <c r="DW240" s="1"/>
      <c r="DX240" s="1"/>
      <c r="DY240" s="1"/>
      <c r="DZ240" s="1"/>
      <c r="EA240" s="1"/>
      <c r="EB240" s="1"/>
      <c r="EC240" s="1"/>
      <c r="ED240" s="1"/>
      <c r="EE240" s="1"/>
      <c r="EF240" s="1"/>
    </row>
    <row r="241" spans="1:136" ht="15" customHeight="1"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c r="DP241" s="1"/>
      <c r="DQ241" s="1"/>
      <c r="DR241" s="1"/>
      <c r="DS241" s="1"/>
      <c r="DT241" s="1"/>
      <c r="DU241" s="1"/>
      <c r="DV241" s="1"/>
      <c r="DW241" s="1"/>
      <c r="DX241" s="1"/>
      <c r="DY241" s="1"/>
      <c r="DZ241" s="1"/>
      <c r="EA241" s="1"/>
      <c r="EB241" s="1"/>
      <c r="EC241" s="1"/>
      <c r="ED241" s="1"/>
      <c r="EE241" s="1"/>
      <c r="EF241" s="1"/>
    </row>
    <row r="242" spans="1:136" ht="15" customHeight="1"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c r="DP242" s="1"/>
      <c r="DQ242" s="1"/>
      <c r="DR242" s="1"/>
      <c r="DS242" s="1"/>
      <c r="DT242" s="1"/>
      <c r="DU242" s="1"/>
      <c r="DV242" s="1"/>
      <c r="DW242" s="1"/>
      <c r="DX242" s="1"/>
      <c r="DY242" s="1"/>
      <c r="DZ242" s="1"/>
      <c r="EA242" s="1"/>
      <c r="EB242" s="1"/>
      <c r="EC242" s="1"/>
      <c r="ED242" s="1"/>
      <c r="EE242" s="1"/>
      <c r="EF242" s="1"/>
    </row>
    <row r="243" spans="1:136" ht="15" customHeight="1"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c r="DP243" s="1"/>
      <c r="DQ243" s="1"/>
      <c r="DR243" s="1"/>
      <c r="DS243" s="1"/>
      <c r="DT243" s="1"/>
      <c r="DU243" s="1"/>
      <c r="DV243" s="1"/>
      <c r="DW243" s="1"/>
      <c r="DX243" s="1"/>
      <c r="DY243" s="1"/>
      <c r="DZ243" s="1"/>
      <c r="EA243" s="1"/>
      <c r="EB243" s="1"/>
      <c r="EC243" s="1"/>
      <c r="ED243" s="1"/>
      <c r="EE243" s="1"/>
      <c r="EF243" s="1"/>
    </row>
    <row r="244" spans="1:136" ht="15" customHeight="1"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c r="DP244" s="1"/>
      <c r="DQ244" s="1"/>
      <c r="DR244" s="1"/>
      <c r="DS244" s="1"/>
      <c r="DT244" s="1"/>
      <c r="DU244" s="1"/>
      <c r="DV244" s="1"/>
      <c r="DW244" s="1"/>
      <c r="DX244" s="1"/>
      <c r="DY244" s="1"/>
      <c r="DZ244" s="1"/>
      <c r="EA244" s="1"/>
      <c r="EB244" s="1"/>
      <c r="EC244" s="1"/>
      <c r="ED244" s="1"/>
      <c r="EE244" s="1"/>
      <c r="EF244" s="1"/>
    </row>
    <row r="245" spans="1:136" ht="15" customHeight="1"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c r="DP245" s="1"/>
      <c r="DQ245" s="1"/>
      <c r="DR245" s="1"/>
      <c r="DS245" s="1"/>
      <c r="DT245" s="1"/>
      <c r="DU245" s="1"/>
      <c r="DV245" s="1"/>
      <c r="DW245" s="1"/>
      <c r="DX245" s="1"/>
      <c r="DY245" s="1"/>
      <c r="DZ245" s="1"/>
      <c r="EA245" s="1"/>
      <c r="EB245" s="1"/>
      <c r="EC245" s="1"/>
      <c r="ED245" s="1"/>
      <c r="EE245" s="1"/>
      <c r="EF245" s="1"/>
    </row>
    <row r="246" spans="1:136" ht="15" customHeight="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c r="DP246" s="1"/>
      <c r="DQ246" s="1"/>
      <c r="DR246" s="1"/>
      <c r="DS246" s="1"/>
      <c r="DT246" s="1"/>
      <c r="DU246" s="1"/>
      <c r="DV246" s="1"/>
      <c r="DW246" s="1"/>
      <c r="DX246" s="1"/>
      <c r="DY246" s="1"/>
      <c r="DZ246" s="1"/>
      <c r="EA246" s="1"/>
      <c r="EB246" s="1"/>
      <c r="EC246" s="1"/>
      <c r="ED246" s="1"/>
      <c r="EE246" s="1"/>
      <c r="EF246" s="1"/>
    </row>
    <row r="247" spans="1:136" ht="15" customHeight="1"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c r="DP247" s="1"/>
      <c r="DQ247" s="1"/>
      <c r="DR247" s="1"/>
      <c r="DS247" s="1"/>
      <c r="DT247" s="1"/>
      <c r="DU247" s="1"/>
      <c r="DV247" s="1"/>
      <c r="DW247" s="1"/>
      <c r="DX247" s="1"/>
      <c r="DY247" s="1"/>
      <c r="DZ247" s="1"/>
      <c r="EA247" s="1"/>
      <c r="EB247" s="1"/>
      <c r="EC247" s="1"/>
      <c r="ED247" s="1"/>
      <c r="EE247" s="1"/>
      <c r="EF247" s="1"/>
    </row>
    <row r="248" spans="1:136" ht="15" customHeight="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c r="DP248" s="1"/>
      <c r="DQ248" s="1"/>
      <c r="DR248" s="1"/>
      <c r="DS248" s="1"/>
      <c r="DT248" s="1"/>
      <c r="DU248" s="1"/>
      <c r="DV248" s="1"/>
      <c r="DW248" s="1"/>
      <c r="DX248" s="1"/>
      <c r="DY248" s="1"/>
      <c r="DZ248" s="1"/>
      <c r="EA248" s="1"/>
      <c r="EB248" s="1"/>
      <c r="EC248" s="1"/>
      <c r="ED248" s="1"/>
      <c r="EE248" s="1"/>
      <c r="EF248" s="1"/>
    </row>
    <row r="249" spans="1:136" ht="15" customHeight="1"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c r="DP249" s="1"/>
      <c r="DQ249" s="1"/>
      <c r="DR249" s="1"/>
      <c r="DS249" s="1"/>
      <c r="DT249" s="1"/>
      <c r="DU249" s="1"/>
      <c r="DV249" s="1"/>
      <c r="DW249" s="1"/>
      <c r="DX249" s="1"/>
      <c r="DY249" s="1"/>
      <c r="DZ249" s="1"/>
      <c r="EA249" s="1"/>
      <c r="EB249" s="1"/>
      <c r="EC249" s="1"/>
      <c r="ED249" s="1"/>
      <c r="EE249" s="1"/>
      <c r="EF249" s="1"/>
    </row>
    <row r="250" spans="1:136" ht="15" customHeight="1"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c r="DP250" s="1"/>
      <c r="DQ250" s="1"/>
      <c r="DR250" s="1"/>
      <c r="DS250" s="1"/>
      <c r="DT250" s="1"/>
      <c r="DU250" s="1"/>
      <c r="DV250" s="1"/>
      <c r="DW250" s="1"/>
      <c r="DX250" s="1"/>
      <c r="DY250" s="1"/>
      <c r="DZ250" s="1"/>
      <c r="EA250" s="1"/>
      <c r="EB250" s="1"/>
      <c r="EC250" s="1"/>
      <c r="ED250" s="1"/>
      <c r="EE250" s="1"/>
      <c r="EF250" s="1"/>
    </row>
    <row r="251" spans="1:136" ht="15" customHeight="1"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c r="DP251" s="1"/>
      <c r="DQ251" s="1"/>
      <c r="DR251" s="1"/>
      <c r="DS251" s="1"/>
      <c r="DT251" s="1"/>
      <c r="DU251" s="1"/>
      <c r="DV251" s="1"/>
      <c r="DW251" s="1"/>
      <c r="DX251" s="1"/>
      <c r="DY251" s="1"/>
      <c r="DZ251" s="1"/>
      <c r="EA251" s="1"/>
      <c r="EB251" s="1"/>
      <c r="EC251" s="1"/>
      <c r="ED251" s="1"/>
      <c r="EE251" s="1"/>
      <c r="EF251" s="1"/>
    </row>
    <row r="252" spans="1:136" ht="15" customHeight="1"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c r="DP252" s="1"/>
      <c r="DQ252" s="1"/>
      <c r="DR252" s="1"/>
      <c r="DS252" s="1"/>
      <c r="DT252" s="1"/>
      <c r="DU252" s="1"/>
      <c r="DV252" s="1"/>
      <c r="DW252" s="1"/>
      <c r="DX252" s="1"/>
      <c r="DY252" s="1"/>
      <c r="DZ252" s="1"/>
      <c r="EA252" s="1"/>
      <c r="EB252" s="1"/>
      <c r="EC252" s="1"/>
      <c r="ED252" s="1"/>
      <c r="EE252" s="1"/>
      <c r="EF252" s="1"/>
    </row>
    <row r="253" spans="1:136" ht="15" customHeight="1"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c r="DP253" s="1"/>
      <c r="DQ253" s="1"/>
      <c r="DR253" s="1"/>
      <c r="DS253" s="1"/>
      <c r="DT253" s="1"/>
      <c r="DU253" s="1"/>
      <c r="DV253" s="1"/>
      <c r="DW253" s="1"/>
      <c r="DX253" s="1"/>
      <c r="DY253" s="1"/>
      <c r="DZ253" s="1"/>
      <c r="EA253" s="1"/>
      <c r="EB253" s="1"/>
      <c r="EC253" s="1"/>
      <c r="ED253" s="1"/>
      <c r="EE253" s="1"/>
      <c r="EF253" s="1"/>
    </row>
    <row r="254" spans="1:136" ht="15" customHeight="1"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c r="DP254" s="1"/>
      <c r="DQ254" s="1"/>
      <c r="DR254" s="1"/>
      <c r="DS254" s="1"/>
      <c r="DT254" s="1"/>
      <c r="DU254" s="1"/>
      <c r="DV254" s="1"/>
      <c r="DW254" s="1"/>
      <c r="DX254" s="1"/>
      <c r="DY254" s="1"/>
      <c r="DZ254" s="1"/>
      <c r="EA254" s="1"/>
      <c r="EB254" s="1"/>
      <c r="EC254" s="1"/>
      <c r="ED254" s="1"/>
      <c r="EE254" s="1"/>
      <c r="EF254" s="1"/>
    </row>
    <row r="255" spans="1:136" ht="15" customHeight="1"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c r="DP255" s="1"/>
      <c r="DQ255" s="1"/>
      <c r="DR255" s="1"/>
      <c r="DS255" s="1"/>
      <c r="DT255" s="1"/>
      <c r="DU255" s="1"/>
      <c r="DV255" s="1"/>
      <c r="DW255" s="1"/>
      <c r="DX255" s="1"/>
      <c r="DY255" s="1"/>
      <c r="DZ255" s="1"/>
      <c r="EA255" s="1"/>
      <c r="EB255" s="1"/>
      <c r="EC255" s="1"/>
      <c r="ED255" s="1"/>
      <c r="EE255" s="1"/>
      <c r="EF255" s="1"/>
    </row>
    <row r="256" spans="1:136" ht="15" customHeight="1"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c r="DP256" s="1"/>
      <c r="DQ256" s="1"/>
      <c r="DR256" s="1"/>
      <c r="DS256" s="1"/>
      <c r="DT256" s="1"/>
      <c r="DU256" s="1"/>
      <c r="DV256" s="1"/>
      <c r="DW256" s="1"/>
      <c r="DX256" s="1"/>
      <c r="DY256" s="1"/>
      <c r="DZ256" s="1"/>
      <c r="EA256" s="1"/>
      <c r="EB256" s="1"/>
      <c r="EC256" s="1"/>
      <c r="ED256" s="1"/>
      <c r="EE256" s="1"/>
      <c r="EF256" s="1"/>
    </row>
    <row r="257" spans="1:136" ht="15" customHeight="1"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c r="DP257" s="1"/>
      <c r="DQ257" s="1"/>
      <c r="DR257" s="1"/>
      <c r="DS257" s="1"/>
      <c r="DT257" s="1"/>
      <c r="DU257" s="1"/>
      <c r="DV257" s="1"/>
      <c r="DW257" s="1"/>
      <c r="DX257" s="1"/>
      <c r="DY257" s="1"/>
      <c r="DZ257" s="1"/>
      <c r="EA257" s="1"/>
      <c r="EB257" s="1"/>
      <c r="EC257" s="1"/>
      <c r="ED257" s="1"/>
      <c r="EE257" s="1"/>
      <c r="EF257" s="1"/>
    </row>
    <row r="258" spans="1:136" ht="15" customHeight="1"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c r="DP258" s="1"/>
      <c r="DQ258" s="1"/>
      <c r="DR258" s="1"/>
      <c r="DS258" s="1"/>
      <c r="DT258" s="1"/>
      <c r="DU258" s="1"/>
      <c r="DV258" s="1"/>
      <c r="DW258" s="1"/>
      <c r="DX258" s="1"/>
      <c r="DY258" s="1"/>
      <c r="DZ258" s="1"/>
      <c r="EA258" s="1"/>
      <c r="EB258" s="1"/>
      <c r="EC258" s="1"/>
      <c r="ED258" s="1"/>
      <c r="EE258" s="1"/>
      <c r="EF258" s="1"/>
    </row>
    <row r="259" spans="1:136" ht="15" customHeight="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c r="DP259" s="1"/>
      <c r="DQ259" s="1"/>
      <c r="DR259" s="1"/>
      <c r="DS259" s="1"/>
      <c r="DT259" s="1"/>
      <c r="DU259" s="1"/>
      <c r="DV259" s="1"/>
      <c r="DW259" s="1"/>
      <c r="DX259" s="1"/>
      <c r="DY259" s="1"/>
      <c r="DZ259" s="1"/>
      <c r="EA259" s="1"/>
      <c r="EB259" s="1"/>
      <c r="EC259" s="1"/>
      <c r="ED259" s="1"/>
      <c r="EE259" s="1"/>
      <c r="EF259" s="1"/>
    </row>
    <row r="260" spans="1:136" ht="15" customHeight="1"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c r="DP260" s="1"/>
      <c r="DQ260" s="1"/>
      <c r="DR260" s="1"/>
      <c r="DS260" s="1"/>
      <c r="DT260" s="1"/>
      <c r="DU260" s="1"/>
      <c r="DV260" s="1"/>
      <c r="DW260" s="1"/>
      <c r="DX260" s="1"/>
      <c r="DY260" s="1"/>
      <c r="DZ260" s="1"/>
      <c r="EA260" s="1"/>
      <c r="EB260" s="1"/>
      <c r="EC260" s="1"/>
      <c r="ED260" s="1"/>
      <c r="EE260" s="1"/>
      <c r="EF260" s="1"/>
    </row>
    <row r="261" spans="1:136" ht="15" customHeight="1" x14ac:dyDescent="0.25">
      <c r="A261" s="1"/>
      <c r="B261" s="1"/>
      <c r="C261" s="1"/>
      <c r="D261" s="1"/>
      <c r="E261" s="1"/>
    </row>
  </sheetData>
  <mergeCells count="12">
    <mergeCell ref="H69:N69"/>
    <mergeCell ref="H102:M102"/>
    <mergeCell ref="I117:J117"/>
    <mergeCell ref="X59:AE59"/>
    <mergeCell ref="P69:S69"/>
    <mergeCell ref="AI58:AP58"/>
    <mergeCell ref="H2:K2"/>
    <mergeCell ref="H11:J11"/>
    <mergeCell ref="H17:M17"/>
    <mergeCell ref="H25:M25"/>
    <mergeCell ref="H35:N35"/>
    <mergeCell ref="J36:M36"/>
  </mergeCells>
  <dataValidations count="49">
    <dataValidation type="list" showInputMessage="1" showErrorMessage="1" sqref="I4 K4" xr:uid="{995C75E6-50AF-45A6-8DFB-317F083593D4}">
      <formula1>"mm,cm,m"</formula1>
    </dataValidation>
    <dataValidation type="list" showInputMessage="1" showErrorMessage="1" sqref="I5 K5" xr:uid="{01D756D7-6764-447F-9F5A-0809BB227608}">
      <formula1>"mm2,cm2,m2"</formula1>
    </dataValidation>
    <dataValidation type="list" showInputMessage="1" showErrorMessage="1" sqref="I6 K6" xr:uid="{1E8A65B8-11B8-4E45-879A-CF1BE832B2ED}">
      <formula1>"N,kN,tf"</formula1>
    </dataValidation>
    <dataValidation type="list" showInputMessage="1" showErrorMessage="1" sqref="I7 K7" xr:uid="{D12A7714-DD23-470A-8773-987887145788}">
      <formula1>"N*mm,kN*m,tf*m"</formula1>
    </dataValidation>
    <dataValidation type="list" showInputMessage="1" showErrorMessage="1" sqref="I8 K8" xr:uid="{AE8040DD-21BB-47AB-908A-7FD320A2E5C8}">
      <formula1>"Pa,kPa,MPa,kgf/cm2,tf/m2"</formula1>
    </dataValidation>
    <dataValidation type="list" showInputMessage="1" showErrorMessage="1" sqref="I9 K9" xr:uid="{D2D202D7-7858-4604-A0C4-99519000F997}">
      <formula1>"1/mm,1/m"</formula1>
    </dataValidation>
    <dataValidation type="list" showInputMessage="1" showErrorMessage="1" sqref="I13" xr:uid="{8F2B2539-A3DD-44BB-9CC4-561873F2939D}">
      <formula1>"Tension,Compression"</formula1>
    </dataValidation>
    <dataValidation type="list" showInputMessage="1" showErrorMessage="1" sqref="I14" xr:uid="{6A371B0A-5ED8-48D7-8BA5-5703A5935D9A}">
      <formula1>"+Y tension,-Y tension"</formula1>
    </dataValidation>
    <dataValidation type="list" showInputMessage="1" showErrorMessage="1" sqref="I15" xr:uid="{114AF77B-D7AB-43C9-80E7-4FC3A6997477}">
      <formula1>"+X tension,-X tension"</formula1>
    </dataValidation>
    <dataValidation type="list" allowBlank="1" showInputMessage="1" showErrorMessage="1" sqref="B14" xr:uid="{188F4D40-8EEF-48C3-A5EF-59E87ECE33FD}">
      <formula1>"Generated,AutoCAD"</formula1>
    </dataValidation>
    <dataValidation type="list" allowBlank="1" showInputMessage="1" showErrorMessage="1" sqref="B10 B103 B105:B106 B108 B122:B123 B125:B126 B128 B130:B131 B133:B134 J42:M45 B5:B6 B7" xr:uid="{1E68CB56-FBFB-4433-99D1-4F0394D273BE}">
      <formula1>"Yes,No"</formula1>
    </dataValidation>
    <dataValidation type="list" allowBlank="1" showInputMessage="1" showErrorMessage="1" sqref="B8" xr:uid="{7D06106B-DA8D-47A8-93C8-8FFD1016754A}">
      <formula1>"StrengthStrain,StrengthCapacity,Cracks,Stability"</formula1>
    </dataValidation>
    <dataValidation type="list" allowBlank="1" showInputMessage="1" showErrorMessage="1" sqref="B49 B71" xr:uid="{C03782F3-A319-43F5-B2E2-48C5531F1E96}">
      <formula1>"SP63,SP35"</formula1>
    </dataValidation>
    <dataValidation type="list" allowBlank="1" showInputMessage="1" showErrorMessage="1" sqref="B53" xr:uid="{7BA6C8CF-0170-410C-ADCC-501EED960863}">
      <formula1>"Determinate,Indeterminate"</formula1>
    </dataValidation>
    <dataValidation type="list" allowBlank="1" showInputMessage="1" showErrorMessage="1" sqref="B54:B55" xr:uid="{44FC518F-515D-41FA-A1B4-63E3F56049DD}">
      <formula1>"1,-1"</formula1>
    </dataValidation>
    <dataValidation type="list" allowBlank="1" showInputMessage="1" showErrorMessage="1" sqref="B56" xr:uid="{9A62C508-D046-407C-901D-EBD2259DEEA2}">
      <formula1>"AutoWithL,AutoWithμL,User"</formula1>
    </dataValidation>
    <dataValidation type="list" allowBlank="1" showInputMessage="1" showErrorMessage="1" sqref="B59" xr:uid="{57D78993-45C0-43E5-8715-2CC92740541F}">
      <formula1>"OnlyMomentPlane,BothPlanes"</formula1>
    </dataValidation>
    <dataValidation type="list" allowBlank="1" showInputMessage="1" showErrorMessage="1" sqref="B60" xr:uid="{D3421EED-3741-416E-B263-2384EA82001E}">
      <formula1>"Auto,PhiL2"</formula1>
    </dataValidation>
    <dataValidation type="list" allowBlank="1" showInputMessage="1" showErrorMessage="1" sqref="B24" xr:uid="{DDE57759-F949-43C5-A829-448C923738BE}">
      <formula1>"Newton,Secant"</formula1>
    </dataValidation>
    <dataValidation type="list" allowBlank="1" showInputMessage="1" showErrorMessage="1" sqref="B35 B73" xr:uid="{7E0D7ACD-128B-494E-83DA-38F94C056B6B}">
      <formula1>"Auto,UltimateStrain,LoadMultiplier"</formula1>
    </dataValidation>
    <dataValidation type="list" allowBlank="1" showInputMessage="1" showErrorMessage="1" sqref="B41" xr:uid="{9865C8A4-8755-42ED-87B4-BE1BA7F655A4}">
      <formula1>"Bisection,Brent,Secant"</formula1>
    </dataValidation>
    <dataValidation type="list" allowBlank="1" showInputMessage="1" showErrorMessage="1" sqref="B89" xr:uid="{B9829898-2A2C-4F12-A19D-9E2FDF5FF5E3}">
      <formula1>"Max,Min,Average"</formula1>
    </dataValidation>
    <dataValidation type="list" allowBlank="1" showInputMessage="1" showErrorMessage="1" sqref="B90" xr:uid="{CEFA8E84-A457-4D21-9E6F-1B447D4265F3}">
      <formula1>"3d,5d,6d"</formula1>
    </dataValidation>
    <dataValidation type="list" allowBlank="1" showInputMessage="1" showErrorMessage="1" sqref="B91" xr:uid="{D7A47F95-64AA-4F2A-97D3-0986F55FB3F4}">
      <formula1>"Periodic,Smooth"</formula1>
    </dataValidation>
    <dataValidation type="list" allowBlank="1" showInputMessage="1" showErrorMessage="1" sqref="B80" xr:uid="{38CD8762-C006-4221-879D-0905A257DBED}">
      <formula1>"Auto,User"</formula1>
    </dataValidation>
    <dataValidation type="list" allowBlank="1" showInputMessage="1" showErrorMessage="1" sqref="B82" xr:uid="{7BE8378B-E786-40EE-9B53-637C13568503}">
      <formula1>"User,Auto,AlwaysCalc"</formula1>
    </dataValidation>
    <dataValidation type="list" allowBlank="1" showInputMessage="1" showErrorMessage="1" sqref="B83" xr:uid="{83CA9B1A-C2FE-4EDD-AC43-F73C51273FD3}">
      <formula1>"AllSelected,TensionOnly"</formula1>
    </dataValidation>
    <dataValidation type="list" allowBlank="1" showInputMessage="1" showErrorMessage="1" sqref="B76" xr:uid="{A79BBD20-8993-44E6-9BE5-32FF3EB86F16}">
      <formula1>"Effective,FullTension"</formula1>
    </dataValidation>
    <dataValidation type="list" allowBlank="1" showInputMessage="1" showErrorMessage="1" sqref="B77" xr:uid="{99F0AA26-5F4A-4261-9940-C0A618269809}">
      <formula1>"NearestContour,GlobalExtreme"</formula1>
    </dataValidation>
    <dataValidation type="list" allowBlank="1" showInputMessage="1" showErrorMessage="1" sqref="B109" xr:uid="{C37ABE44-2A8F-4E84-9E3F-F8A94179FF5A}">
      <formula1>"ValuesOnly,NamesAndValues"</formula1>
    </dataValidation>
    <dataValidation type="list" allowBlank="1" showInputMessage="1" showErrorMessage="1" sqref="B104 B129" xr:uid="{18214938-FBED-4376-915A-E20673C76BFA}">
      <formula1>"Transformed,Concrete,None"</formula1>
    </dataValidation>
    <dataValidation type="list" allowBlank="1" showInputMessage="1" showErrorMessage="1" sqref="B107" xr:uid="{6ECFBAE2-CAF3-4C8B-BA2D-95833AE4D178}">
      <formula1>"Region,Polyline"</formula1>
    </dataValidation>
    <dataValidation type="list" allowBlank="1" showInputMessage="1" showErrorMessage="1" sqref="B135" xr:uid="{9D0BDA79-588E-404A-9F51-A02B2AA91D9B}">
      <formula1>"Separate,Common"</formula1>
    </dataValidation>
    <dataValidation type="decimal" operator="greaterThanOrEqual" showInputMessage="1" showErrorMessage="1" sqref="B9" xr:uid="{DB2AFBC9-7FCA-4145-A91E-CD00671AA09B}">
      <formula1>0</formula1>
    </dataValidation>
    <dataValidation type="list" showInputMessage="1" showErrorMessage="1" sqref="B102 B124" xr:uid="{75BE37C6-82BB-419E-8DB6-6C7D84593F28}">
      <formula1>$BS$1:$BS$31</formula1>
    </dataValidation>
    <dataValidation type="list" allowBlank="1" showInputMessage="1" showErrorMessage="1" sqref="J47:M47 J49:M49 J54:M54 J59:M59" xr:uid="{19645DDF-F265-4429-AFB1-02A1D12117F4}">
      <formula1>"ULS(I),SLS(II)"</formula1>
    </dataValidation>
    <dataValidation type="list" allowBlank="1" showInputMessage="1" showErrorMessage="1" sqref="J50:M50 J52:M52 J55:M55 J57:M57 J60:M60 J62:M62" xr:uid="{EB0F66F4-7CA7-4CA8-A8C2-5543DECE1EB1}">
      <formula1>"TwoLine,ThreeLine"</formula1>
    </dataValidation>
    <dataValidation type="list" allowBlank="1" showInputMessage="1" showErrorMessage="1" sqref="J51:M51" xr:uid="{4E8F6BF4-FEF1-447F-8B89-33803DC7FA48}">
      <formula1>"Ignore,UseDiagram"</formula1>
    </dataValidation>
    <dataValidation type="list" allowBlank="1" showInputMessage="1" showErrorMessage="1" sqref="J64:M64" xr:uid="{A1EABD38-0601-4FE3-BF52-A2C2AD9CC945}">
      <formula1>"StrengthState,CapacityState,PreCrackState,PostCrackState,CrackedState"</formula1>
    </dataValidation>
    <dataValidation type="list" allowBlank="1" showInputMessage="1" showErrorMessage="1" sqref="J65:M65" xr:uid="{6C539B0D-B394-4D85-912E-A778F16041AF}">
      <formula1>"Stress,Strain"</formula1>
    </dataValidation>
    <dataValidation type="list" showInputMessage="1" showErrorMessage="1" sqref="B15" xr:uid="{95D0515D-5737-4A94-B9B5-CE4771C5BFCB}">
      <formula1>rngSectionRecipeTypes</formula1>
    </dataValidation>
    <dataValidation type="list" allowBlank="1" showInputMessage="1" showErrorMessage="1" sqref="M71:M100" xr:uid="{5D28F3D3-B966-45B7-96DF-4B265998BD62}">
      <formula1>"Auto,λ*Mx,λ*My,λ*Mxy,λ*N,λ*NMxy"</formula1>
    </dataValidation>
    <dataValidation type="list" showInputMessage="1" showErrorMessage="1" sqref="L71:L100" xr:uid="{55E8D658-0E0D-4C68-A47E-F175A929D9F0}">
      <formula1>$BR$1:$BR$4</formula1>
    </dataValidation>
    <dataValidation type="decimal" operator="greaterThan" showInputMessage="1" showErrorMessage="1" sqref="I117:J117" xr:uid="{B1BBDFC2-7686-4F78-918A-F3F37CBC7E63}">
      <formula1>0</formula1>
    </dataValidation>
    <dataValidation type="list" showInputMessage="1" showErrorMessage="1" sqref="I104:J104 I107" xr:uid="{DE76EF05-C869-44F4-A1ED-D077C694B8A5}">
      <formula1>"Yes,No"</formula1>
    </dataValidation>
    <dataValidation type="list" showInputMessage="1" showErrorMessage="1" sqref="I105:J105" xr:uid="{9704864A-659E-4B5F-8DDA-E21316385E71}">
      <formula1>"Outside,Inside"</formula1>
    </dataValidation>
    <dataValidation type="list" showInputMessage="1" showErrorMessage="1" sqref="I110:J110" xr:uid="{8B84AA4A-8912-4133-9223-5624BB798710}">
      <formula1>"mm,pt"</formula1>
    </dataValidation>
    <dataValidation type="list" showInputMessage="1" showErrorMessage="1" sqref="J113" xr:uid="{335179A8-B7C7-47A9-AE7B-7C6155945394}">
      <formula1>"Triangle,Stealth,Diamond,Oval,Open"</formula1>
    </dataValidation>
    <dataValidation type="list" showInputMessage="1" showErrorMessage="1" sqref="J114" xr:uid="{DD3037E1-4E90-4293-B37F-F100C8C6AA1C}">
      <formula1>"Small,Medium,Wide"</formula1>
    </dataValidation>
  </dataValidations>
  <hyperlinks>
    <hyperlink ref="E5" location="'Справка'!A732" display="Подробнее" xr:uid="{97E11D39-D8B0-4D12-96BB-FE1279885059}"/>
    <hyperlink ref="E6" location="'Справка'!A741" display="Подробнее" xr:uid="{88548A40-394E-480C-9FD3-973D353798CD}"/>
    <hyperlink ref="E8" location="'Справка'!A748" display="Подробнее" xr:uid="{187A59A5-65CD-46B9-8DC4-A4CEC86B490E}"/>
    <hyperlink ref="E9" location="'Справка'!A758" display="Подробнее" xr:uid="{DD12D6C7-3DC4-470C-B29E-AC4D1675662F}"/>
    <hyperlink ref="E10" location="'Справка'!A766" display="Подробнее" xr:uid="{4556A34C-51E6-438B-9267-B52B1DFB3CD3}"/>
    <hyperlink ref="E11" location="'Справка'!A773" display="Подробнее" xr:uid="{0FA0B621-E391-4308-9692-4A3782FC4229}"/>
    <hyperlink ref="E14" location="'Справка'!A783" display="Подробнее" xr:uid="{DB9B2915-2EA1-4B56-A36F-B16A751D1339}"/>
    <hyperlink ref="E15" location="'Справка'!A792" display="Подробнее" xr:uid="{94501894-3B6E-42D6-9164-6370E4E2F7D0}"/>
    <hyperlink ref="E16" location="'Справка'!A799" display="Подробнее" xr:uid="{EC71F35C-DFAA-4ACC-8CFB-9F3370E69C1E}"/>
    <hyperlink ref="E17" location="'Справка'!A809" display="Подробнее" xr:uid="{1A0EB48B-E77D-4FDF-8B44-7C48141D3E14}"/>
    <hyperlink ref="E18" location="'Справка'!A813" display="Подробнее" xr:uid="{3821818F-51FD-4103-AAF4-DE9C5DC695CE}"/>
    <hyperlink ref="E19" location="'Справка'!A824" display="Подробнее" xr:uid="{184D19EE-FCF0-4E4D-98AB-8FAFBA5F403B}"/>
    <hyperlink ref="E20" location="'Справка'!A833" display="Подробнее" xr:uid="{4A782D5B-C6A2-47CA-A85B-2911371D1016}"/>
    <hyperlink ref="E24" location="'Справка'!A837" display="Подробнее" xr:uid="{9224F579-0A1C-4B07-BD51-9196937ED69C}"/>
    <hyperlink ref="E25" location="'Справка'!A844" display="Подробнее" xr:uid="{00C7DC7E-ABFA-49D4-8A92-349DAE728296}"/>
    <hyperlink ref="E26" location="'Справка'!A851" display="Подробнее" xr:uid="{1AA5741C-7E4A-44E9-813C-86363619FB68}"/>
    <hyperlink ref="E27" location="'Справка'!A857" display="Подробнее" xr:uid="{DE3E1404-0AA3-4F11-B7B3-E4347687C519}"/>
    <hyperlink ref="E28" location="'Справка'!A863" display="Подробнее" xr:uid="{FEDCA5B4-0216-4449-B553-B341B646E329}"/>
    <hyperlink ref="E29" location="'Справка'!A869" display="Подробнее" xr:uid="{4B6EAE86-881F-4F41-8480-F1E04D91768B}"/>
    <hyperlink ref="E31" location="'Справка'!A875" display="Подробнее" xr:uid="{703F6A9D-6184-464E-9EBB-8656893AB30B}"/>
    <hyperlink ref="E35" location="'Справка'!A881" display="Подробнее" xr:uid="{4BC69458-6171-4C58-8A18-B31B6B2BCA2F}"/>
    <hyperlink ref="E36" location="'Справка'!A889" display="Подробнее" xr:uid="{90EB92D4-97FF-4F65-A003-2F923D4D338F}"/>
    <hyperlink ref="E38" location="'Справка'!A899" display="Подробнее" xr:uid="{ED276D47-0743-4D7E-A8E5-26289F8006FD}"/>
    <hyperlink ref="E40" location="'Справка'!A907" display="Подробнее" xr:uid="{5ECA53E0-06BD-44B0-BD7A-ABCDDCE64F90}"/>
    <hyperlink ref="E41" location="'Справка'!A915" display="Подробнее" xr:uid="{4AEF2A98-357B-49CC-BE1A-7099B81675E9}"/>
    <hyperlink ref="E42" location="'Справка'!A922" display="Подробнее" xr:uid="{E36C4320-A6F3-44BC-B66A-98E575AB6087}"/>
    <hyperlink ref="E43" location="'Справка'!A930" display="Подробнее" xr:uid="{E7E8363B-6781-4C89-8C57-B25B57D4B595}"/>
    <hyperlink ref="E44" location="'Справка'!A938" display="Подробнее" xr:uid="{6FAEACC0-457C-498A-B0B8-BF8EE85F565F}"/>
    <hyperlink ref="E45" location="'Справка'!A950" display="Подробнее" xr:uid="{B7718A39-13B0-40AA-8495-3EEDE75C2A79}"/>
    <hyperlink ref="E49" location="'Справка'!A962" display="Подробнее" xr:uid="{176B8889-9EC6-4348-9D06-76D25422DF9C}"/>
    <hyperlink ref="E50" location="'Справка'!A970" display="Подробнее" xr:uid="{E956CB42-EB84-41C0-8A81-2D7031FCB69D}"/>
    <hyperlink ref="E51" location="'Справка'!A979" display="Подробнее" xr:uid="{27743FC6-D4CC-4440-BD27-821BD412D0CA}"/>
    <hyperlink ref="E52" location="'Справка'!A989" display="Подробнее" xr:uid="{5F18AFB4-13F7-4EBA-9771-7F81A43B7184}"/>
    <hyperlink ref="E53" location="'Справка'!A993" display="Подробнее" xr:uid="{64469CB2-189C-4C7E-9D9E-0F1FCBEEAA31}"/>
    <hyperlink ref="E54" location="'Справка'!A1001" display="Подробнее" xr:uid="{ED4E2A3F-134F-4039-9949-756D4E227882}"/>
    <hyperlink ref="E55" location="'Справка'!A1010" display="Подробнее" xr:uid="{EAB5B3B4-5548-46F6-8992-0DC6257D8264}"/>
    <hyperlink ref="E56" location="'Справка'!A1014" display="Подробнее" xr:uid="{0DF1F24A-32D7-4AA0-9722-1E495FA09E59}"/>
    <hyperlink ref="E57" location="'Справка'!A1022" display="Подробнее" xr:uid="{A3047150-F3CF-47C1-946D-1E06B689A54F}"/>
    <hyperlink ref="E58" location="'Справка'!A1032" display="Подробнее" xr:uid="{AE91B44B-703B-4947-BC76-752E38E4329C}"/>
    <hyperlink ref="E59" location="'Справка'!A1036" display="Подробнее" xr:uid="{C73CB2D9-D0D1-44C5-AF62-1205788BB5D1}"/>
    <hyperlink ref="E60" location="'Справка'!A1043" display="Подробнее" xr:uid="{996D67AE-E566-41B5-BA03-E0B9C9D3BEAF}"/>
    <hyperlink ref="E62" location="'Справка'!A1054" display="Подробнее" xr:uid="{49743C44-AD4F-4AC7-A08D-892E3CD903C7}"/>
    <hyperlink ref="E63" location="'Справка'!A1059" display="Подробнее" xr:uid="{E7FAB0F3-E0D9-4B23-814A-B83CFDE5D1EE}"/>
    <hyperlink ref="E64" location="'Справка'!A1064" display="Подробнее" xr:uid="{6105ADCA-FF97-4C27-89CE-D75C9059199A}"/>
    <hyperlink ref="E66" location="'Справка'!A1069" display="Подробнее" xr:uid="{6B899905-ACF6-4213-9C72-BAAD87239360}"/>
    <hyperlink ref="E67" location="'Справка'!A1074" display="Подробнее" xr:uid="{0B62BCDF-9E87-41AC-A3C7-85C32EEFA2F1}"/>
    <hyperlink ref="E71" location="'Справка'!A1079" display="Подробнее" xr:uid="{14694DA5-1BBA-4A0C-BB1C-DADBED876012}"/>
    <hyperlink ref="E72" location="'Справка'!A1084" display="Подробнее" xr:uid="{BA0184C1-E904-4DAE-9A62-CE39D1CEB118}"/>
    <hyperlink ref="E73" location="'Справка'!A1093" display="Подробнее" xr:uid="{4C487A8D-7647-45E7-88AD-3CE45A5B0FAF}"/>
    <hyperlink ref="E74" location="'Справка'!A1100" display="Подробнее" xr:uid="{3CEDB6EE-234B-448C-92D3-21755790001F}"/>
    <hyperlink ref="E76" location="'Справка'!A1106" display="Подробнее" xr:uid="{7608587D-E14A-485C-99A2-D96F27815947}"/>
    <hyperlink ref="E77" location="'Справка'!A1114" display="Подробнее" xr:uid="{8F58E42C-0B0A-47EC-9809-4EC20A0BD2CE}"/>
    <hyperlink ref="E78" location="'Справка'!A1120" display="Подробнее" xr:uid="{9BC58DC9-FF1B-4B42-A7C0-5E3713E634E2}"/>
    <hyperlink ref="E79" location="'Справка'!A1125" display="Подробнее" xr:uid="{4E976C12-A13D-4245-901D-25AFFCD04072}"/>
    <hyperlink ref="E80" location="'Справка'!A1130" display="Подробнее" xr:uid="{C81C2873-D9C6-4E7A-820E-C06C1B91ED3F}"/>
    <hyperlink ref="E81" location="'Справка'!A1136" display="Подробнее" xr:uid="{5CF2F147-64B9-4AF3-966D-F1E4ED8DB37B}"/>
    <hyperlink ref="E82" location="'Справка'!A1141" display="Подробнее" xr:uid="{993CBB30-F1CD-4644-B4B9-E6DF01CC1443}"/>
    <hyperlink ref="E83" location="'Справка'!A1149" display="Подробнее" xr:uid="{AB9499A4-1103-4482-8CCC-E68B57F2CD28}"/>
    <hyperlink ref="E84" location="'Справка'!A1155" display="Подробнее" xr:uid="{89E472B3-7070-44AD-8430-9F65D0FBAC76}"/>
    <hyperlink ref="E86" location="'Справка'!A1161" display="Подробнее" xr:uid="{E95D6D4C-4485-4B2F-ACAE-A473FCA1F186}"/>
    <hyperlink ref="E87" location="'Справка'!A1166" display="Подробнее" xr:uid="{76E8812D-D7FA-479E-B2C8-3B20C72285FE}"/>
    <hyperlink ref="E88" location="'Справка'!A1171" display="Подробнее" xr:uid="{50B35544-3F0F-4328-AD09-2A33EC9BBDC5}"/>
    <hyperlink ref="E89" location="'Справка'!A1176" display="Подробнее" xr:uid="{79293CE5-DA3C-49E1-A294-E761BA2224A5}"/>
    <hyperlink ref="E90" location="'Справка'!A1181" display="Подробнее" xr:uid="{9B39F218-5CE5-433E-BCD8-565C2AED0CF9}"/>
    <hyperlink ref="E91" location="'Справка'!A1186" display="Подробнее" xr:uid="{9B739FCC-58B6-456C-80BD-0FF102C4737F}"/>
    <hyperlink ref="E95" location="'Справка'!A1191" display="Подробнее" xr:uid="{9B3587E7-BE44-4892-A014-65DA62D9730B}"/>
    <hyperlink ref="E96" location="'Справка'!A1201" display="Подробнее" xr:uid="{E1DDC25C-BC67-4C1D-AD77-DF9E20076D87}"/>
    <hyperlink ref="E97" location="'Справка'!A1207" display="Подробнее" xr:uid="{CBE2757E-1908-4214-AAB9-169148AAB317}"/>
    <hyperlink ref="E98" location="'Справка'!A1213" display="Подробнее" xr:uid="{5F23FBB5-F5B6-4341-8584-22D057BA5B74}"/>
    <hyperlink ref="E100" location="'Справка'!A1219" display="Подробнее" xr:uid="{9A1A4E4B-EB68-4B4E-BB1C-E43BEE446195}"/>
    <hyperlink ref="E102" location="'Справка'!A1228" display="Подробнее" xr:uid="{8AA7C3B7-8B16-4CDA-BE66-1ACAE3D04057}"/>
    <hyperlink ref="E103" location="'Справка'!A1237" display="Подробнее" xr:uid="{D4DBF5BC-7067-4995-B4F4-A0DA84C84865}"/>
    <hyperlink ref="E104" location="'Справка'!A1244" display="Подробнее" xr:uid="{D53C699A-5238-48E5-BFEF-C964D3F1B228}"/>
    <hyperlink ref="E105" location="'Справка'!A1252" display="Подробнее" xr:uid="{EE190788-7033-4CDF-A733-942A703643EA}"/>
    <hyperlink ref="E106" location="'Справка'!A1259" display="Подробнее" xr:uid="{8B82A281-046C-42C5-BE74-D2F480D051FE}"/>
    <hyperlink ref="E107" location="'Справка'!A1267" display="Подробнее" xr:uid="{7AF00401-E855-4587-8DEC-D60BF173A86F}"/>
    <hyperlink ref="E108" location="'Справка'!A1274" display="Подробнее" xr:uid="{393ADC38-F30F-417C-97B4-9D0F6AC8FBB2}"/>
    <hyperlink ref="E109" location="'Справка'!A1281" display="Подробнее" xr:uid="{4864DC56-49D9-4218-B8AE-A19E6160735E}"/>
    <hyperlink ref="E110" location="'Справка'!A1288" display="Подробнее" xr:uid="{FAA0509D-5E0F-4E1D-A767-37F99AEF8617}"/>
    <hyperlink ref="E111" location="'Справка'!A1293" display="Подробнее" xr:uid="{DB82DA7A-AA48-4344-9018-CB7CB43F8A58}"/>
    <hyperlink ref="E112" location="'Справка'!A1302" display="Подробнее" xr:uid="{F2585E2B-7648-4A92-945B-FE898E936A9C}"/>
    <hyperlink ref="E113" location="'Справка'!A1306" display="Подробнее" xr:uid="{B15CDEEF-74E8-44D4-B21E-6C05EDFFF8C8}"/>
    <hyperlink ref="E114" location="'Справка'!A1310" display="Подробнее" xr:uid="{ABDBBBB8-6761-42FA-BE5A-C2871E895867}"/>
    <hyperlink ref="E115" location="'Справка'!A1314" display="Подробнее" xr:uid="{3FA5E639-4C93-4751-8D8F-E408F875278B}"/>
    <hyperlink ref="E116" location="'Справка'!A1320" display="Подробнее" xr:uid="{AC9AA1D9-8F58-4B4A-B3D6-24573F4FDCDA}"/>
    <hyperlink ref="E117" location="'Справка'!A1324" display="Подробнее" xr:uid="{68FE8D4C-5F7C-4534-8F50-FD95066342B6}"/>
    <hyperlink ref="E118" location="'Справка'!A1328" display="Подробнее" xr:uid="{7095B708-6FA8-44F6-BBC1-61A2C33212AB}"/>
    <hyperlink ref="E119" location="'Справка'!A1332" display="Подробнее" xr:uid="{8BC518E6-76DA-4619-8A0A-C01049E47A9D}"/>
    <hyperlink ref="E122" location="'Справка'!A1336" display="Подробнее" xr:uid="{501C03AB-1E35-43D1-BCE6-D56CF13C097A}"/>
    <hyperlink ref="E123" location="'Справка'!A1342" display="Подробнее" xr:uid="{CA7A87A5-A7AB-463C-BFAA-D17193A524C4}"/>
    <hyperlink ref="E124" location="'Справка'!A1350" display="Подробнее" xr:uid="{CC7D60C6-BCDC-4DBB-8BC9-B50662813034}"/>
    <hyperlink ref="E125" location="'Справка'!A1357" display="Подробнее" xr:uid="{AE1C7700-760A-4221-923E-575718FAED84}"/>
    <hyperlink ref="E126" location="'Справка'!A1363" display="Подробнее" xr:uid="{3A2020A2-5C25-4332-A080-104101B2880A}"/>
    <hyperlink ref="E127" location="'Справка'!A1370" display="Подробнее" xr:uid="{9382B83D-99C6-475E-9430-05B6AB6FAD53}"/>
    <hyperlink ref="E128" location="'Справка'!A1377" display="Подробнее" xr:uid="{59049395-695A-4F51-B4AC-B552E88AB795}"/>
    <hyperlink ref="E129" location="'Справка'!A1384" display="Подробнее" xr:uid="{5980B5AA-2384-4C3A-B7A1-3A63FA7A18B4}"/>
    <hyperlink ref="E130" location="'Справка'!A1392" display="Подробнее" xr:uid="{5CDB35DA-066F-498F-9C99-1D7D46E2C222}"/>
    <hyperlink ref="E131" location="'Справка'!A1399" display="Подробнее" xr:uid="{68E43C97-5579-459D-A39E-27DB2B475BBF}"/>
    <hyperlink ref="E132" location="'Справка'!A1405" display="Подробнее" xr:uid="{D3AD7673-667B-47E9-A255-D0CA198B3E27}"/>
    <hyperlink ref="E133" location="'Справка'!A1411" display="Подробнее" xr:uid="{63B5C7A5-D3BD-4726-BE13-F929738FC494}"/>
    <hyperlink ref="E134" location="'Справка'!A1417" display="Подробнее" xr:uid="{3CA50402-1D00-4697-92AD-AB1C51BFC855}"/>
    <hyperlink ref="E135" location="'Справка'!A1424" display="Подробнее" xr:uid="{BC8E7CCC-2268-4421-A880-CB6200760ADF}"/>
    <hyperlink ref="E136" location="'Справка'!A1430" display="Подробнее" xr:uid="{6362CBD7-BD9B-449F-B3D7-9CA2FB824E88}"/>
    <hyperlink ref="E137" location="'Справка'!A1437" display="Подробнее" xr:uid="{A1562E0A-9A00-4850-B847-0C9E6F05AB47}"/>
    <hyperlink ref="E138" location="'Справка'!A1441" display="Подробнее" xr:uid="{A3CE395E-2501-4140-899B-3819470959D7}"/>
    <hyperlink ref="E139" location="'Справка'!A1445" display="Подробнее" xr:uid="{47B1090E-4466-48A9-89A9-E0FBC424D2BF}"/>
    <hyperlink ref="M19" location="'Справка'!A1571" display="Подробнее" xr:uid="{679E614C-CB1B-4D85-AB11-A14884DA453A}"/>
    <hyperlink ref="M20" location="'Справка'!A1577" display="Подробнее" xr:uid="{71DBC9DC-13F7-4014-887C-343AB9A286AB}"/>
    <hyperlink ref="M21" location="'Справка'!A1583" display="Подробнее" xr:uid="{BD5584C6-5130-4288-812E-3E3F5D776E7F}"/>
    <hyperlink ref="M22" location="'Справка'!A1589" display="Подробнее" xr:uid="{8A997C5B-4D01-4E90-8A08-E7F440BEA097}"/>
    <hyperlink ref="M23" location="'Справка'!A1595" display="Подробнее" xr:uid="{7C7B060B-8F66-4B1E-8A0D-5AC4E96BCB66}"/>
    <hyperlink ref="M27" location="'Справка'!A1531" display="Подробнее" xr:uid="{F1E66756-5BC4-406D-B6BA-CA9CF3A46C94}"/>
    <hyperlink ref="M28" location="'Справка'!A1537" display="Подробнее" xr:uid="{D280BB7C-51B4-4ACE-81BF-6DF94049C206}"/>
    <hyperlink ref="M29" location="'Справка'!A1543" display="Подробнее" xr:uid="{F85D5D90-B531-441A-A810-F95B3BEB0127}"/>
    <hyperlink ref="M30" location="'Справка'!A1550" display="Подробнее" xr:uid="{850B7145-6932-4934-9E80-8E08B2995724}"/>
    <hyperlink ref="M31" location="'Справка'!A1556" display="Подробнее" xr:uid="{BD4531C3-25CD-41B7-B935-916A27AEF913}"/>
    <hyperlink ref="M32" location="'Справка'!A1563" display="Подробнее" xr:uid="{776FDC24-5AB1-4970-85C9-51CD960E0626}"/>
    <hyperlink ref="M33" location="'Справка'!A1567" display="Подробнее" xr:uid="{F16A9BA8-CDF3-44E1-8B79-C8B20AFF9B70}"/>
    <hyperlink ref="H2" location="'Справка'!A588" display="Единицы измерения (Подробнее)" xr:uid="{602AEA05-4DF5-4511-8810-10CE91869AD3}"/>
    <hyperlink ref="H11" location="'Справка'!A599" display="Система знаков (Подробнее)" xr:uid="{ED99C8D5-461D-4DC7-940D-38A06A832490}"/>
    <hyperlink ref="H17" location="'Справка'!A655" display="Материал арматуры (Подробнее)" xr:uid="{EA9268F1-BA17-4CCE-B0F7-73870DF6BBE9}"/>
    <hyperlink ref="H25" location="'Справка'!A646" display="Материал бетона (Подробнее)" xr:uid="{08C99593-7513-4493-86E1-F4A0ADAD53D5}"/>
    <hyperlink ref="H35" location="'Справка'!A663" display="Настройка расчетных профилей (Подробнее)" xr:uid="{3AB12F36-1541-472E-8E6F-8967B5EC2F30}"/>
    <hyperlink ref="AI58" location="'Справка'!A638" display="СП 35.13330.2011, таблица 7.21 (Подробнее)" xr:uid="{B5150E75-9926-4C6F-ADFF-47E5A30122C2}"/>
    <hyperlink ref="H69" location="'Справка'!A607" display="Сочетания нагрузок (Подробнее)" xr:uid="{7B53CFD3-B44B-4521-9942-636BE0BAFF68}"/>
    <hyperlink ref="M104" location="'Справка'!A1449" display="Подробнее" xr:uid="{588A6DFA-96DE-4CFF-A9C9-7FA3ECFF1796}"/>
    <hyperlink ref="M105" location="'Справка'!A1454" display="Подробнее" xr:uid="{BE197225-C2B7-453C-9D85-D5C5BD2C5368}"/>
    <hyperlink ref="M106" location="'Справка'!A1459" display="Подробнее" xr:uid="{DF3FE241-4F20-4880-B727-7E89276CCFE0}"/>
    <hyperlink ref="M107" location="'Справка'!A1468" display="Подробнее" xr:uid="{65EE0B33-4B06-4C4E-8911-C7874EA2AC56}"/>
    <hyperlink ref="M108" location="'Справка'!A1473" display="Подробнее" xr:uid="{91CD0803-D36B-4596-8EEA-04C65BDF1466}"/>
    <hyperlink ref="M109" location="'Справка'!A1478" display="Подробнее" xr:uid="{B5867FE8-4C20-45F1-91A6-E6D88297366A}"/>
    <hyperlink ref="M110" location="'Справка'!A1483" display="Подробнее" xr:uid="{96C4C53F-F487-49A2-96E3-687AE0F70721}"/>
    <hyperlink ref="M111" location="'Справка'!A1492" display="Подробнее" xr:uid="{1B3E532C-F634-43AE-8300-916B4B49E28C}"/>
    <hyperlink ref="M112" location="'Справка'!A1500" display="Подробнее" xr:uid="{48BCCF6A-B045-403F-8693-56BF9AC36CAF}"/>
    <hyperlink ref="M113" location="'Справка'!A1507" display="Подробнее" xr:uid="{7DAC8A70-2910-4D15-B799-D6047ADA9BB5}"/>
    <hyperlink ref="M114" location="'Справка'!A1512" display="Подробнее" xr:uid="{C72438C5-DD47-47B9-9E5F-22544E9901D3}"/>
    <hyperlink ref="M115" location="'Справка'!A1517" display="Подробнее" xr:uid="{9D22BD40-4860-40E3-929F-1E5E3373A567}"/>
    <hyperlink ref="M116" location="'Справка'!A1522" display="Подробнее" xr:uid="{8806C978-E4A9-40C6-88DF-8825F19BDB41}"/>
    <hyperlink ref="M117" location="'Справка'!A1527" display="Подробнее" xr:uid="{2BF6EAE5-82E5-4CC2-9F41-1F833101C3A2}"/>
    <hyperlink ref="H102" location="'Справка'!A683" display="Настройки оформления схемы (Подробнее)" xr:uid="{9F776C66-F7F9-4565-BBBC-3ACEA352F029}"/>
    <hyperlink ref="P69" location="'Справка'!A631" display="Нагрузки для устойчивости (Подробнее)" xr:uid="{C744A1E5-9235-48E7-B05D-9F54EE8674EE}"/>
    <hyperlink ref="X1" location="'Справка'!A677" display="Контрольные точки диаграмм (Подробнее)" xr:uid="{1783E8D9-677F-4F2E-8281-5A83FA81612D}"/>
    <hyperlink ref="E7" location="'Справка'!A1599" display="Подробнее" xr:uid="{AC002F84-7F77-40FC-A2E8-DCFA8F19C012}"/>
  </hyperlink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38B914-D958-4102-BE87-E7BA9D4C8D0C}">
  <sheetPr codeName="Лист2">
    <pageSetUpPr fitToPage="1"/>
  </sheetPr>
  <dimension ref="A2:K128"/>
  <sheetViews>
    <sheetView topLeftCell="A59" workbookViewId="0">
      <selection activeCell="E102" sqref="E102"/>
    </sheetView>
  </sheetViews>
  <sheetFormatPr defaultRowHeight="15" customHeight="1" x14ac:dyDescent="0.2"/>
  <cols>
    <col min="1" max="11" width="17.7109375" style="1" customWidth="1"/>
    <col min="12" max="16384" width="9.140625" style="1"/>
  </cols>
  <sheetData>
    <row r="2" spans="1:11" s="58" customFormat="1" ht="21" customHeight="1" x14ac:dyDescent="0.2">
      <c r="A2" s="78" t="s">
        <v>1765</v>
      </c>
      <c r="B2" s="79"/>
      <c r="C2" s="79"/>
      <c r="D2" s="79"/>
      <c r="E2" s="79"/>
      <c r="F2" s="79"/>
      <c r="G2" s="79"/>
      <c r="H2" s="79"/>
      <c r="I2" s="79"/>
      <c r="J2" s="79"/>
      <c r="K2" s="79"/>
    </row>
    <row r="3" spans="1:11" ht="15" customHeight="1" x14ac:dyDescent="0.2">
      <c r="A3" s="4" t="s">
        <v>480</v>
      </c>
      <c r="B3" s="77" t="s">
        <v>481</v>
      </c>
      <c r="C3" s="77"/>
      <c r="D3" s="77"/>
      <c r="E3" s="77"/>
      <c r="F3" s="5"/>
      <c r="G3" s="5"/>
      <c r="H3" s="5"/>
      <c r="I3" s="5"/>
      <c r="J3" s="5"/>
      <c r="K3" s="5"/>
    </row>
    <row r="4" spans="1:11" ht="15" customHeight="1" x14ac:dyDescent="0.2">
      <c r="A4" s="6" t="s">
        <v>482</v>
      </c>
      <c r="B4" s="6" t="s">
        <v>1</v>
      </c>
      <c r="C4" s="6" t="s">
        <v>2</v>
      </c>
      <c r="D4" s="6" t="s">
        <v>3</v>
      </c>
      <c r="E4" s="7" t="s">
        <v>4</v>
      </c>
      <c r="F4" s="5"/>
      <c r="G4" s="5"/>
      <c r="H4" s="5"/>
      <c r="I4" s="5"/>
      <c r="J4" s="5"/>
      <c r="K4" s="5"/>
    </row>
    <row r="5" spans="1:11" ht="15" customHeight="1" x14ac:dyDescent="0.2">
      <c r="A5" s="8" t="s">
        <v>483</v>
      </c>
      <c r="B5" s="8" t="s">
        <v>484</v>
      </c>
      <c r="C5" s="8" t="s">
        <v>485</v>
      </c>
      <c r="D5" s="8" t="s">
        <v>486</v>
      </c>
      <c r="E5" s="9" t="s">
        <v>487</v>
      </c>
      <c r="F5" s="5"/>
      <c r="G5" s="5"/>
      <c r="H5" s="5"/>
      <c r="I5" s="5"/>
      <c r="J5" s="5"/>
      <c r="K5" s="5"/>
    </row>
    <row r="6" spans="1:11" ht="15" customHeight="1" x14ac:dyDescent="0.2">
      <c r="A6" s="5" t="s">
        <v>488</v>
      </c>
      <c r="B6" s="5" t="s">
        <v>489</v>
      </c>
      <c r="C6" s="13">
        <v>300</v>
      </c>
      <c r="D6" s="5" t="str">
        <f>INDEX(rngUnitSettings,MATCH("Length",INDEX(rngUnitSettings,,1),0),2)</f>
        <v>mm</v>
      </c>
      <c r="E6" s="10" t="s">
        <v>490</v>
      </c>
      <c r="F6" s="5"/>
      <c r="G6" s="5"/>
      <c r="H6" s="5"/>
      <c r="I6" s="5"/>
      <c r="J6" s="5"/>
      <c r="K6" s="5"/>
    </row>
    <row r="7" spans="1:11" ht="15" customHeight="1" x14ac:dyDescent="0.2">
      <c r="A7" s="5"/>
      <c r="B7" s="5"/>
      <c r="C7" s="5"/>
      <c r="D7" s="5"/>
      <c r="E7" s="5"/>
      <c r="F7" s="5"/>
      <c r="G7" s="5"/>
      <c r="H7" s="5"/>
      <c r="I7" s="5"/>
      <c r="J7" s="5"/>
      <c r="K7" s="5"/>
    </row>
    <row r="8" spans="1:11" ht="15" customHeight="1" x14ac:dyDescent="0.2">
      <c r="A8" s="4" t="s">
        <v>491</v>
      </c>
      <c r="B8" s="77" t="s">
        <v>492</v>
      </c>
      <c r="C8" s="77"/>
      <c r="D8" s="77"/>
      <c r="E8" s="77"/>
      <c r="F8" s="77"/>
      <c r="G8" s="77"/>
      <c r="H8" s="77"/>
      <c r="I8" s="5"/>
      <c r="J8" s="5"/>
      <c r="K8" s="5"/>
    </row>
    <row r="9" spans="1:11" ht="15" customHeight="1" x14ac:dyDescent="0.2">
      <c r="A9" s="6" t="s">
        <v>482</v>
      </c>
      <c r="B9" s="6" t="s">
        <v>493</v>
      </c>
      <c r="C9" s="6" t="s">
        <v>494</v>
      </c>
      <c r="D9" s="6" t="s">
        <v>489</v>
      </c>
      <c r="E9" s="6" t="s">
        <v>495</v>
      </c>
      <c r="F9" s="6" t="s">
        <v>496</v>
      </c>
      <c r="G9" s="6" t="s">
        <v>497</v>
      </c>
      <c r="H9" s="7" t="s">
        <v>4</v>
      </c>
      <c r="I9" s="5"/>
      <c r="J9" s="5"/>
      <c r="K9" s="5"/>
    </row>
    <row r="10" spans="1:11" ht="15" customHeight="1" x14ac:dyDescent="0.2">
      <c r="A10" s="8" t="s">
        <v>483</v>
      </c>
      <c r="B10" s="8" t="s">
        <v>484</v>
      </c>
      <c r="C10" s="8" t="s">
        <v>498</v>
      </c>
      <c r="D10" s="8" t="s">
        <v>499</v>
      </c>
      <c r="E10" s="8" t="s">
        <v>500</v>
      </c>
      <c r="F10" s="8" t="s">
        <v>501</v>
      </c>
      <c r="G10" s="8" t="s">
        <v>502</v>
      </c>
      <c r="H10" s="9" t="s">
        <v>487</v>
      </c>
      <c r="I10" s="5"/>
      <c r="J10" s="5"/>
      <c r="K10" s="5"/>
    </row>
    <row r="11" spans="1:11" ht="15" customHeight="1" x14ac:dyDescent="0.2">
      <c r="A11" s="11" t="s">
        <v>503</v>
      </c>
      <c r="B11" s="11" t="s">
        <v>504</v>
      </c>
      <c r="C11" s="11" t="str">
        <f>INDEX(rngUnitSettings,MATCH("Length",INDEX(rngUnitSettings,,1),0),2)</f>
        <v>mm</v>
      </c>
      <c r="D11" s="11" t="str">
        <f>INDEX(rngUnitSettings,MATCH("Length",INDEX(rngUnitSettings,,1),0),2)</f>
        <v>mm</v>
      </c>
      <c r="E11" s="11" t="s">
        <v>34</v>
      </c>
      <c r="F11" s="11" t="str">
        <f>INDEX(rngUnitSettings,MATCH("Length",INDEX(rngUnitSettings,,1),0),2)</f>
        <v>mm</v>
      </c>
      <c r="G11" s="11" t="str">
        <f>INDEX(rngUnitSettings,MATCH("Length",INDEX(rngUnitSettings,,1),0),2)</f>
        <v>mm</v>
      </c>
      <c r="H11" s="12"/>
      <c r="I11" s="5"/>
      <c r="J11" s="5"/>
      <c r="K11" s="5"/>
    </row>
    <row r="12" spans="1:11" ht="15" customHeight="1" x14ac:dyDescent="0.2">
      <c r="A12" s="5" t="s">
        <v>505</v>
      </c>
      <c r="B12" s="5" t="s">
        <v>506</v>
      </c>
      <c r="C12" s="13">
        <v>40</v>
      </c>
      <c r="D12" s="13">
        <v>20</v>
      </c>
      <c r="E12" s="13">
        <v>8</v>
      </c>
      <c r="F12" s="13">
        <v>0</v>
      </c>
      <c r="G12" s="13">
        <v>100</v>
      </c>
      <c r="H12" s="10" t="s">
        <v>507</v>
      </c>
      <c r="I12" s="5"/>
      <c r="J12" s="5"/>
      <c r="K12" s="5"/>
    </row>
    <row r="13" spans="1:11" ht="15" customHeight="1" x14ac:dyDescent="0.2">
      <c r="A13" s="5"/>
      <c r="B13" s="5"/>
      <c r="C13" s="5"/>
      <c r="D13" s="5"/>
      <c r="E13" s="5"/>
      <c r="F13" s="5"/>
      <c r="G13" s="5"/>
      <c r="H13" s="5"/>
      <c r="I13" s="5"/>
      <c r="J13" s="5"/>
      <c r="K13" s="5"/>
    </row>
    <row r="14" spans="1:11" ht="15" customHeight="1" x14ac:dyDescent="0.2">
      <c r="A14" s="4" t="s">
        <v>508</v>
      </c>
      <c r="B14" s="77" t="s">
        <v>509</v>
      </c>
      <c r="C14" s="77"/>
      <c r="D14" s="77"/>
      <c r="E14" s="77"/>
      <c r="F14" s="77"/>
      <c r="G14" s="77"/>
      <c r="H14" s="77"/>
      <c r="I14" s="77"/>
      <c r="J14" s="77"/>
      <c r="K14" s="77"/>
    </row>
    <row r="15" spans="1:11" ht="15" customHeight="1" x14ac:dyDescent="0.2">
      <c r="A15" s="6" t="s">
        <v>482</v>
      </c>
      <c r="B15" s="6" t="s">
        <v>493</v>
      </c>
      <c r="C15" s="6" t="s">
        <v>510</v>
      </c>
      <c r="D15" s="6" t="s">
        <v>511</v>
      </c>
      <c r="E15" s="6" t="s">
        <v>512</v>
      </c>
      <c r="F15" s="6" t="s">
        <v>513</v>
      </c>
      <c r="G15" s="6" t="s">
        <v>514</v>
      </c>
      <c r="H15" s="6" t="s">
        <v>515</v>
      </c>
      <c r="I15" s="6" t="s">
        <v>516</v>
      </c>
      <c r="J15" s="6" t="s">
        <v>517</v>
      </c>
      <c r="K15" s="7" t="s">
        <v>4</v>
      </c>
    </row>
    <row r="16" spans="1:11" ht="15" customHeight="1" x14ac:dyDescent="0.2">
      <c r="A16" s="8" t="s">
        <v>483</v>
      </c>
      <c r="B16" s="8" t="s">
        <v>484</v>
      </c>
      <c r="C16" s="8" t="s">
        <v>518</v>
      </c>
      <c r="D16" s="8" t="s">
        <v>519</v>
      </c>
      <c r="E16" s="8" t="s">
        <v>520</v>
      </c>
      <c r="F16" s="8" t="s">
        <v>521</v>
      </c>
      <c r="G16" s="8" t="s">
        <v>522</v>
      </c>
      <c r="H16" s="8" t="s">
        <v>523</v>
      </c>
      <c r="I16" s="8" t="s">
        <v>524</v>
      </c>
      <c r="J16" s="8" t="s">
        <v>525</v>
      </c>
      <c r="K16" s="9" t="s">
        <v>487</v>
      </c>
    </row>
    <row r="17" spans="1:11" ht="15" customHeight="1" x14ac:dyDescent="0.2">
      <c r="A17" s="11" t="s">
        <v>503</v>
      </c>
      <c r="B17" s="11" t="s">
        <v>504</v>
      </c>
      <c r="C17" s="11" t="str">
        <f>INDEX(rngUnitSettings,MATCH("Length",INDEX(rngUnitSettings,,1),0),2)</f>
        <v>mm</v>
      </c>
      <c r="D17" s="11" t="str">
        <f>INDEX(rngUnitSettings,MATCH("Length",INDEX(rngUnitSettings,,1),0),2)</f>
        <v>mm</v>
      </c>
      <c r="E17" s="11" t="s">
        <v>526</v>
      </c>
      <c r="F17" s="11" t="s">
        <v>526</v>
      </c>
      <c r="G17" s="11" t="str">
        <f>INDEX(rngUnitSettings,MATCH("Length",INDEX(rngUnitSettings,,1),0),2)</f>
        <v>mm</v>
      </c>
      <c r="H17" s="11" t="str">
        <f>INDEX(rngUnitSettings,MATCH("Length",INDEX(rngUnitSettings,,1),0),2)</f>
        <v>mm</v>
      </c>
      <c r="I17" s="11" t="s">
        <v>526</v>
      </c>
      <c r="J17" s="11" t="s">
        <v>526</v>
      </c>
      <c r="K17" s="12"/>
    </row>
    <row r="18" spans="1:11" ht="15" customHeight="1" x14ac:dyDescent="0.2">
      <c r="A18" s="5" t="s">
        <v>505</v>
      </c>
      <c r="B18" s="5" t="s">
        <v>506</v>
      </c>
      <c r="C18" s="13"/>
      <c r="D18" s="13">
        <v>0</v>
      </c>
      <c r="E18" s="13" t="s">
        <v>527</v>
      </c>
      <c r="F18" s="13" t="s">
        <v>528</v>
      </c>
      <c r="G18" s="13"/>
      <c r="H18" s="13">
        <v>0</v>
      </c>
      <c r="I18" s="13" t="s">
        <v>527</v>
      </c>
      <c r="J18" s="13" t="s">
        <v>528</v>
      </c>
      <c r="K18" s="10" t="s">
        <v>529</v>
      </c>
    </row>
    <row r="21" spans="1:11" s="58" customFormat="1" ht="21" customHeight="1" x14ac:dyDescent="0.2">
      <c r="A21" s="78" t="s">
        <v>1766</v>
      </c>
      <c r="B21" s="79"/>
      <c r="C21" s="79"/>
      <c r="D21" s="79"/>
      <c r="E21" s="79"/>
      <c r="F21" s="79"/>
      <c r="G21" s="79"/>
      <c r="H21" s="79"/>
      <c r="I21" s="79"/>
      <c r="J21" s="79"/>
      <c r="K21" s="79"/>
    </row>
    <row r="22" spans="1:11" ht="15" customHeight="1" x14ac:dyDescent="0.2">
      <c r="A22" s="4" t="s">
        <v>480</v>
      </c>
      <c r="B22" s="77" t="s">
        <v>481</v>
      </c>
      <c r="C22" s="77"/>
      <c r="D22" s="77"/>
      <c r="E22" s="77"/>
      <c r="F22" s="5"/>
      <c r="G22" s="5"/>
      <c r="H22" s="5"/>
      <c r="I22" s="5"/>
      <c r="J22" s="5"/>
      <c r="K22" s="5"/>
    </row>
    <row r="23" spans="1:11" ht="15" customHeight="1" x14ac:dyDescent="0.2">
      <c r="A23" s="6" t="s">
        <v>482</v>
      </c>
      <c r="B23" s="6" t="s">
        <v>1</v>
      </c>
      <c r="C23" s="6" t="s">
        <v>2</v>
      </c>
      <c r="D23" s="6" t="s">
        <v>3</v>
      </c>
      <c r="E23" s="7" t="s">
        <v>4</v>
      </c>
      <c r="F23" s="5"/>
      <c r="G23" s="5"/>
      <c r="H23" s="5"/>
      <c r="I23" s="5"/>
      <c r="J23" s="5"/>
      <c r="K23" s="5"/>
    </row>
    <row r="24" spans="1:11" ht="15" customHeight="1" x14ac:dyDescent="0.2">
      <c r="A24" s="8" t="s">
        <v>483</v>
      </c>
      <c r="B24" s="8" t="s">
        <v>484</v>
      </c>
      <c r="C24" s="8" t="s">
        <v>485</v>
      </c>
      <c r="D24" s="8" t="s">
        <v>486</v>
      </c>
      <c r="E24" s="9" t="s">
        <v>487</v>
      </c>
      <c r="F24" s="5"/>
      <c r="G24" s="5"/>
      <c r="H24" s="5"/>
      <c r="I24" s="5"/>
      <c r="J24" s="5"/>
      <c r="K24" s="5"/>
    </row>
    <row r="25" spans="1:11" ht="15" customHeight="1" x14ac:dyDescent="0.2">
      <c r="A25" s="5" t="s">
        <v>531</v>
      </c>
      <c r="B25" s="5" t="s">
        <v>532</v>
      </c>
      <c r="C25" s="13" t="s">
        <v>533</v>
      </c>
      <c r="D25" s="5" t="s">
        <v>526</v>
      </c>
      <c r="E25" s="10" t="s">
        <v>534</v>
      </c>
      <c r="F25" s="5"/>
      <c r="G25" s="5"/>
      <c r="H25" s="5"/>
      <c r="I25" s="5"/>
      <c r="J25" s="5"/>
      <c r="K25" s="5"/>
    </row>
    <row r="26" spans="1:11" ht="15" customHeight="1" x14ac:dyDescent="0.2">
      <c r="A26" s="5" t="s">
        <v>535</v>
      </c>
      <c r="B26" s="5" t="s">
        <v>536</v>
      </c>
      <c r="C26" s="13">
        <v>550</v>
      </c>
      <c r="D26" s="5" t="str">
        <f>INDEX(rngUnitSettings,MATCH("Length",INDEX(rngUnitSettings,,1),0),2)</f>
        <v>mm</v>
      </c>
      <c r="E26" s="10" t="s">
        <v>537</v>
      </c>
      <c r="F26" s="5"/>
      <c r="G26" s="5"/>
      <c r="H26" s="5"/>
      <c r="I26" s="5"/>
      <c r="J26" s="5"/>
      <c r="K26" s="5"/>
    </row>
    <row r="27" spans="1:11" ht="15" customHeight="1" x14ac:dyDescent="0.2">
      <c r="A27" s="5" t="s">
        <v>538</v>
      </c>
      <c r="B27" s="5" t="s">
        <v>539</v>
      </c>
      <c r="C27" s="13">
        <v>250</v>
      </c>
      <c r="D27" s="5" t="str">
        <f>INDEX(rngUnitSettings,MATCH("Length",INDEX(rngUnitSettings,,1),0),2)</f>
        <v>mm</v>
      </c>
      <c r="E27" s="10" t="s">
        <v>540</v>
      </c>
      <c r="F27" s="5"/>
      <c r="G27" s="5"/>
      <c r="H27" s="5"/>
      <c r="I27" s="5"/>
      <c r="J27" s="5"/>
      <c r="K27" s="5"/>
    </row>
    <row r="28" spans="1:11" ht="15" customHeight="1" x14ac:dyDescent="0.2">
      <c r="A28" s="5" t="s">
        <v>541</v>
      </c>
      <c r="B28" s="5" t="s">
        <v>542</v>
      </c>
      <c r="C28" s="13">
        <v>250</v>
      </c>
      <c r="D28" s="5" t="str">
        <f>INDEX(rngUnitSettings,MATCH("Length",INDEX(rngUnitSettings,,1),0),2)</f>
        <v>mm</v>
      </c>
      <c r="E28" s="10" t="s">
        <v>543</v>
      </c>
      <c r="F28" s="5"/>
      <c r="G28" s="5"/>
      <c r="H28" s="5"/>
      <c r="I28" s="5"/>
      <c r="J28" s="5"/>
      <c r="K28" s="5"/>
    </row>
    <row r="29" spans="1:11" ht="15" customHeight="1" x14ac:dyDescent="0.2">
      <c r="A29" s="5" t="s">
        <v>544</v>
      </c>
      <c r="B29" s="5" t="s">
        <v>545</v>
      </c>
      <c r="C29" s="13">
        <v>600</v>
      </c>
      <c r="D29" s="5" t="str">
        <f>INDEX(rngUnitSettings,MATCH("Length",INDEX(rngUnitSettings,,1),0),2)</f>
        <v>mm</v>
      </c>
      <c r="E29" s="10" t="s">
        <v>546</v>
      </c>
      <c r="F29" s="5"/>
      <c r="G29" s="5"/>
      <c r="H29" s="5"/>
      <c r="I29" s="5"/>
      <c r="J29" s="5"/>
      <c r="K29" s="5"/>
    </row>
    <row r="30" spans="1:11" ht="15" customHeight="1" x14ac:dyDescent="0.2">
      <c r="A30" s="5" t="s">
        <v>547</v>
      </c>
      <c r="B30" s="5" t="s">
        <v>548</v>
      </c>
      <c r="C30" s="13">
        <v>0</v>
      </c>
      <c r="D30" s="5" t="str">
        <f>INDEX(rngUnitSettings,MATCH("Length",INDEX(rngUnitSettings,,1),0),2)</f>
        <v>mm</v>
      </c>
      <c r="E30" s="10" t="s">
        <v>549</v>
      </c>
      <c r="F30" s="5"/>
      <c r="G30" s="5"/>
      <c r="H30" s="5"/>
      <c r="I30" s="5"/>
      <c r="J30" s="5"/>
      <c r="K30" s="5"/>
    </row>
    <row r="31" spans="1:11" ht="15" customHeight="1" x14ac:dyDescent="0.2">
      <c r="A31" s="5"/>
      <c r="B31" s="5"/>
      <c r="C31" s="5"/>
      <c r="D31" s="5"/>
      <c r="E31" s="5"/>
      <c r="F31" s="5"/>
      <c r="G31" s="5"/>
      <c r="H31" s="5"/>
      <c r="I31" s="5"/>
      <c r="J31" s="5"/>
      <c r="K31" s="5"/>
    </row>
    <row r="32" spans="1:11" ht="15" customHeight="1" x14ac:dyDescent="0.2">
      <c r="A32" s="4" t="s">
        <v>491</v>
      </c>
      <c r="B32" s="77" t="s">
        <v>492</v>
      </c>
      <c r="C32" s="77"/>
      <c r="D32" s="77"/>
      <c r="E32" s="77"/>
      <c r="F32" s="77"/>
      <c r="G32" s="77"/>
      <c r="H32" s="77"/>
      <c r="I32" s="5"/>
      <c r="J32" s="5"/>
      <c r="K32" s="5"/>
    </row>
    <row r="33" spans="1:11" ht="15" customHeight="1" x14ac:dyDescent="0.2">
      <c r="A33" s="6" t="s">
        <v>482</v>
      </c>
      <c r="B33" s="6" t="s">
        <v>493</v>
      </c>
      <c r="C33" s="6" t="s">
        <v>494</v>
      </c>
      <c r="D33" s="6" t="s">
        <v>489</v>
      </c>
      <c r="E33" s="6" t="s">
        <v>495</v>
      </c>
      <c r="F33" s="6" t="s">
        <v>496</v>
      </c>
      <c r="G33" s="6" t="s">
        <v>497</v>
      </c>
      <c r="H33" s="7" t="s">
        <v>4</v>
      </c>
      <c r="I33" s="5"/>
      <c r="J33" s="5"/>
      <c r="K33" s="5"/>
    </row>
    <row r="34" spans="1:11" ht="15" customHeight="1" x14ac:dyDescent="0.2">
      <c r="A34" s="8" t="s">
        <v>483</v>
      </c>
      <c r="B34" s="8" t="s">
        <v>484</v>
      </c>
      <c r="C34" s="8" t="s">
        <v>498</v>
      </c>
      <c r="D34" s="8" t="s">
        <v>499</v>
      </c>
      <c r="E34" s="8" t="s">
        <v>500</v>
      </c>
      <c r="F34" s="8" t="s">
        <v>501</v>
      </c>
      <c r="G34" s="8" t="s">
        <v>502</v>
      </c>
      <c r="H34" s="9" t="s">
        <v>487</v>
      </c>
      <c r="I34" s="5"/>
      <c r="J34" s="5"/>
      <c r="K34" s="5"/>
    </row>
    <row r="35" spans="1:11" ht="15" customHeight="1" x14ac:dyDescent="0.2">
      <c r="A35" s="11" t="s">
        <v>503</v>
      </c>
      <c r="B35" s="11" t="s">
        <v>504</v>
      </c>
      <c r="C35" s="11" t="str">
        <f>INDEX(rngUnitSettings,MATCH("Length",INDEX(rngUnitSettings,,1),0),2)</f>
        <v>mm</v>
      </c>
      <c r="D35" s="11" t="str">
        <f>INDEX(rngUnitSettings,MATCH("Length",INDEX(rngUnitSettings,,1),0),2)</f>
        <v>mm</v>
      </c>
      <c r="E35" s="11" t="s">
        <v>34</v>
      </c>
      <c r="F35" s="11" t="str">
        <f>INDEX(rngUnitSettings,MATCH("Length",INDEX(rngUnitSettings,,1),0),2)</f>
        <v>mm</v>
      </c>
      <c r="G35" s="11" t="str">
        <f>INDEX(rngUnitSettings,MATCH("Length",INDEX(rngUnitSettings,,1),0),2)</f>
        <v>mm</v>
      </c>
      <c r="H35" s="12"/>
      <c r="I35" s="5"/>
      <c r="J35" s="5"/>
      <c r="K35" s="5"/>
    </row>
    <row r="36" spans="1:11" ht="15" customHeight="1" x14ac:dyDescent="0.2">
      <c r="A36" s="5" t="s">
        <v>550</v>
      </c>
      <c r="B36" s="5" t="s">
        <v>551</v>
      </c>
      <c r="C36" s="13">
        <v>40</v>
      </c>
      <c r="D36" s="13"/>
      <c r="E36" s="13">
        <v>2</v>
      </c>
      <c r="F36" s="13">
        <v>80</v>
      </c>
      <c r="G36" s="13">
        <v>80</v>
      </c>
      <c r="H36" s="10" t="s">
        <v>552</v>
      </c>
      <c r="I36" s="5"/>
      <c r="J36" s="5"/>
      <c r="K36" s="5"/>
    </row>
    <row r="37" spans="1:11" ht="15" customHeight="1" x14ac:dyDescent="0.2">
      <c r="A37" s="5" t="s">
        <v>553</v>
      </c>
      <c r="B37" s="5" t="s">
        <v>554</v>
      </c>
      <c r="C37" s="13">
        <v>40</v>
      </c>
      <c r="D37" s="13"/>
      <c r="E37" s="13">
        <v>2</v>
      </c>
      <c r="F37" s="13">
        <v>80</v>
      </c>
      <c r="G37" s="13">
        <v>80</v>
      </c>
      <c r="H37" s="10" t="s">
        <v>555</v>
      </c>
      <c r="I37" s="5"/>
      <c r="J37" s="5"/>
      <c r="K37" s="5"/>
    </row>
    <row r="38" spans="1:11" ht="15" customHeight="1" x14ac:dyDescent="0.2">
      <c r="A38" s="5" t="s">
        <v>556</v>
      </c>
      <c r="B38" s="5" t="s">
        <v>557</v>
      </c>
      <c r="C38" s="13">
        <v>40</v>
      </c>
      <c r="D38" s="13">
        <v>32</v>
      </c>
      <c r="E38" s="13">
        <v>5</v>
      </c>
      <c r="F38" s="13">
        <v>80</v>
      </c>
      <c r="G38" s="13">
        <v>80</v>
      </c>
      <c r="H38" s="10" t="s">
        <v>558</v>
      </c>
      <c r="I38" s="5"/>
      <c r="J38" s="5"/>
      <c r="K38" s="5"/>
    </row>
    <row r="39" spans="1:11" ht="15" customHeight="1" x14ac:dyDescent="0.2">
      <c r="A39" s="5" t="s">
        <v>559</v>
      </c>
      <c r="B39" s="5" t="s">
        <v>560</v>
      </c>
      <c r="C39" s="13">
        <v>40</v>
      </c>
      <c r="D39" s="13">
        <v>32</v>
      </c>
      <c r="E39" s="13">
        <v>5</v>
      </c>
      <c r="F39" s="13">
        <v>80</v>
      </c>
      <c r="G39" s="13">
        <v>80</v>
      </c>
      <c r="H39" s="10" t="s">
        <v>561</v>
      </c>
      <c r="I39" s="5"/>
      <c r="J39" s="5"/>
      <c r="K39" s="5"/>
    </row>
    <row r="40" spans="1:11" ht="15" customHeight="1" x14ac:dyDescent="0.2">
      <c r="A40" s="5" t="s">
        <v>562</v>
      </c>
      <c r="B40" s="5" t="s">
        <v>563</v>
      </c>
      <c r="C40" s="13">
        <v>40</v>
      </c>
      <c r="D40" s="13">
        <v>32</v>
      </c>
      <c r="E40" s="13">
        <v>5</v>
      </c>
      <c r="F40" s="13">
        <v>80</v>
      </c>
      <c r="G40" s="13">
        <v>80</v>
      </c>
      <c r="H40" s="10" t="s">
        <v>564</v>
      </c>
      <c r="I40" s="5"/>
      <c r="J40" s="5"/>
      <c r="K40" s="5"/>
    </row>
    <row r="41" spans="1:11" ht="15" customHeight="1" x14ac:dyDescent="0.2">
      <c r="A41" s="5" t="s">
        <v>565</v>
      </c>
      <c r="B41" s="5" t="s">
        <v>566</v>
      </c>
      <c r="C41" s="13">
        <v>40</v>
      </c>
      <c r="D41" s="13">
        <v>32</v>
      </c>
      <c r="E41" s="13">
        <v>5</v>
      </c>
      <c r="F41" s="13">
        <v>80</v>
      </c>
      <c r="G41" s="13">
        <v>80</v>
      </c>
      <c r="H41" s="10" t="s">
        <v>567</v>
      </c>
      <c r="I41" s="5"/>
      <c r="J41" s="5"/>
      <c r="K41" s="5"/>
    </row>
    <row r="42" spans="1:11" ht="15" customHeight="1" x14ac:dyDescent="0.2">
      <c r="A42" s="5" t="s">
        <v>568</v>
      </c>
      <c r="B42" s="5" t="s">
        <v>569</v>
      </c>
      <c r="C42" s="13">
        <v>40</v>
      </c>
      <c r="D42" s="13"/>
      <c r="E42" s="13">
        <v>2</v>
      </c>
      <c r="F42" s="13">
        <v>80</v>
      </c>
      <c r="G42" s="13">
        <v>80</v>
      </c>
      <c r="H42" s="10" t="s">
        <v>570</v>
      </c>
      <c r="I42" s="5"/>
      <c r="J42" s="5"/>
      <c r="K42" s="5"/>
    </row>
    <row r="43" spans="1:11" ht="15" customHeight="1" x14ac:dyDescent="0.2">
      <c r="A43" s="5" t="s">
        <v>571</v>
      </c>
      <c r="B43" s="5" t="s">
        <v>572</v>
      </c>
      <c r="C43" s="13">
        <v>40</v>
      </c>
      <c r="D43" s="13"/>
      <c r="E43" s="13">
        <v>2</v>
      </c>
      <c r="F43" s="13">
        <v>80</v>
      </c>
      <c r="G43" s="13">
        <v>80</v>
      </c>
      <c r="H43" s="10" t="s">
        <v>573</v>
      </c>
      <c r="I43" s="5"/>
      <c r="J43" s="5"/>
      <c r="K43" s="5"/>
    </row>
    <row r="44" spans="1:11" ht="15" customHeight="1" x14ac:dyDescent="0.2">
      <c r="A44" s="5"/>
      <c r="B44" s="5"/>
      <c r="C44" s="5"/>
      <c r="D44" s="5"/>
      <c r="E44" s="5"/>
      <c r="F44" s="5"/>
      <c r="G44" s="5"/>
      <c r="H44" s="5"/>
      <c r="I44" s="5"/>
      <c r="J44" s="5"/>
      <c r="K44" s="5"/>
    </row>
    <row r="45" spans="1:11" ht="15" customHeight="1" x14ac:dyDescent="0.2">
      <c r="A45" s="4" t="s">
        <v>508</v>
      </c>
      <c r="B45" s="77" t="s">
        <v>509</v>
      </c>
      <c r="C45" s="77"/>
      <c r="D45" s="77"/>
      <c r="E45" s="77"/>
      <c r="F45" s="77"/>
      <c r="G45" s="77"/>
      <c r="H45" s="77"/>
      <c r="I45" s="77"/>
      <c r="J45" s="77"/>
      <c r="K45" s="77"/>
    </row>
    <row r="46" spans="1:11" ht="15" customHeight="1" x14ac:dyDescent="0.2">
      <c r="A46" s="6" t="s">
        <v>482</v>
      </c>
      <c r="B46" s="6" t="s">
        <v>493</v>
      </c>
      <c r="C46" s="6" t="s">
        <v>510</v>
      </c>
      <c r="D46" s="6" t="s">
        <v>511</v>
      </c>
      <c r="E46" s="6" t="s">
        <v>512</v>
      </c>
      <c r="F46" s="6" t="s">
        <v>513</v>
      </c>
      <c r="G46" s="6" t="s">
        <v>514</v>
      </c>
      <c r="H46" s="6" t="s">
        <v>515</v>
      </c>
      <c r="I46" s="6" t="s">
        <v>516</v>
      </c>
      <c r="J46" s="6" t="s">
        <v>517</v>
      </c>
      <c r="K46" s="7" t="s">
        <v>4</v>
      </c>
    </row>
    <row r="47" spans="1:11" ht="15" customHeight="1" x14ac:dyDescent="0.2">
      <c r="A47" s="8" t="s">
        <v>483</v>
      </c>
      <c r="B47" s="8" t="s">
        <v>484</v>
      </c>
      <c r="C47" s="8" t="s">
        <v>518</v>
      </c>
      <c r="D47" s="8" t="s">
        <v>519</v>
      </c>
      <c r="E47" s="8" t="s">
        <v>520</v>
      </c>
      <c r="F47" s="8" t="s">
        <v>521</v>
      </c>
      <c r="G47" s="8" t="s">
        <v>522</v>
      </c>
      <c r="H47" s="8" t="s">
        <v>523</v>
      </c>
      <c r="I47" s="8" t="s">
        <v>524</v>
      </c>
      <c r="J47" s="8" t="s">
        <v>525</v>
      </c>
      <c r="K47" s="9" t="s">
        <v>487</v>
      </c>
    </row>
    <row r="48" spans="1:11" ht="15" customHeight="1" x14ac:dyDescent="0.2">
      <c r="A48" s="11" t="s">
        <v>503</v>
      </c>
      <c r="B48" s="11" t="s">
        <v>504</v>
      </c>
      <c r="C48" s="11" t="str">
        <f>INDEX(rngUnitSettings,MATCH("Length",INDEX(rngUnitSettings,,1),0),2)</f>
        <v>mm</v>
      </c>
      <c r="D48" s="11" t="str">
        <f>INDEX(rngUnitSettings,MATCH("Length",INDEX(rngUnitSettings,,1),0),2)</f>
        <v>mm</v>
      </c>
      <c r="E48" s="11" t="s">
        <v>526</v>
      </c>
      <c r="F48" s="11" t="s">
        <v>526</v>
      </c>
      <c r="G48" s="11" t="str">
        <f>INDEX(rngUnitSettings,MATCH("Length",INDEX(rngUnitSettings,,1),0),2)</f>
        <v>mm</v>
      </c>
      <c r="H48" s="11" t="str">
        <f>INDEX(rngUnitSettings,MATCH("Length",INDEX(rngUnitSettings,,1),0),2)</f>
        <v>mm</v>
      </c>
      <c r="I48" s="11" t="s">
        <v>526</v>
      </c>
      <c r="J48" s="11" t="s">
        <v>526</v>
      </c>
      <c r="K48" s="12"/>
    </row>
    <row r="49" spans="1:11" ht="15" customHeight="1" x14ac:dyDescent="0.2">
      <c r="A49" s="5" t="s">
        <v>550</v>
      </c>
      <c r="B49" s="5" t="s">
        <v>551</v>
      </c>
      <c r="C49" s="13">
        <v>16</v>
      </c>
      <c r="D49" s="13">
        <v>50</v>
      </c>
      <c r="E49" s="13" t="s">
        <v>527</v>
      </c>
      <c r="F49" s="13" t="s">
        <v>528</v>
      </c>
      <c r="G49" s="13"/>
      <c r="H49" s="13">
        <v>0</v>
      </c>
      <c r="I49" s="13" t="s">
        <v>527</v>
      </c>
      <c r="J49" s="13" t="s">
        <v>528</v>
      </c>
      <c r="K49" s="10" t="s">
        <v>529</v>
      </c>
    </row>
    <row r="50" spans="1:11" ht="15" customHeight="1" x14ac:dyDescent="0.2">
      <c r="A50" s="5" t="s">
        <v>553</v>
      </c>
      <c r="B50" s="5" t="s">
        <v>554</v>
      </c>
      <c r="C50" s="13">
        <v>16</v>
      </c>
      <c r="D50" s="13">
        <v>50</v>
      </c>
      <c r="E50" s="13" t="s">
        <v>527</v>
      </c>
      <c r="F50" s="13" t="s">
        <v>528</v>
      </c>
      <c r="G50" s="13"/>
      <c r="H50" s="13">
        <v>0</v>
      </c>
      <c r="I50" s="13" t="s">
        <v>527</v>
      </c>
      <c r="J50" s="13" t="s">
        <v>528</v>
      </c>
      <c r="K50" s="10" t="s">
        <v>574</v>
      </c>
    </row>
    <row r="51" spans="1:11" ht="15" customHeight="1" x14ac:dyDescent="0.2">
      <c r="A51" s="5" t="s">
        <v>556</v>
      </c>
      <c r="B51" s="5" t="s">
        <v>557</v>
      </c>
      <c r="C51" s="13">
        <v>16</v>
      </c>
      <c r="D51" s="13">
        <v>50</v>
      </c>
      <c r="E51" s="13" t="s">
        <v>527</v>
      </c>
      <c r="F51" s="13" t="s">
        <v>528</v>
      </c>
      <c r="G51" s="13"/>
      <c r="H51" s="13">
        <v>0</v>
      </c>
      <c r="I51" s="13" t="s">
        <v>527</v>
      </c>
      <c r="J51" s="13" t="s">
        <v>528</v>
      </c>
      <c r="K51" s="10" t="s">
        <v>575</v>
      </c>
    </row>
    <row r="52" spans="1:11" ht="15" customHeight="1" x14ac:dyDescent="0.2">
      <c r="A52" s="5" t="s">
        <v>559</v>
      </c>
      <c r="B52" s="5" t="s">
        <v>560</v>
      </c>
      <c r="C52" s="13">
        <v>16</v>
      </c>
      <c r="D52" s="13">
        <v>50</v>
      </c>
      <c r="E52" s="13" t="s">
        <v>527</v>
      </c>
      <c r="F52" s="13" t="s">
        <v>528</v>
      </c>
      <c r="G52" s="13"/>
      <c r="H52" s="13">
        <v>0</v>
      </c>
      <c r="I52" s="13" t="s">
        <v>527</v>
      </c>
      <c r="J52" s="13" t="s">
        <v>528</v>
      </c>
      <c r="K52" s="10" t="s">
        <v>576</v>
      </c>
    </row>
    <row r="53" spans="1:11" ht="15" customHeight="1" x14ac:dyDescent="0.2">
      <c r="A53" s="5" t="s">
        <v>562</v>
      </c>
      <c r="B53" s="5" t="s">
        <v>563</v>
      </c>
      <c r="C53" s="13">
        <v>16</v>
      </c>
      <c r="D53" s="13">
        <v>50</v>
      </c>
      <c r="E53" s="13" t="s">
        <v>527</v>
      </c>
      <c r="F53" s="13" t="s">
        <v>528</v>
      </c>
      <c r="G53" s="13"/>
      <c r="H53" s="13">
        <v>0</v>
      </c>
      <c r="I53" s="13" t="s">
        <v>527</v>
      </c>
      <c r="J53" s="13" t="s">
        <v>528</v>
      </c>
      <c r="K53" s="10" t="s">
        <v>529</v>
      </c>
    </row>
    <row r="54" spans="1:11" ht="15" customHeight="1" x14ac:dyDescent="0.2">
      <c r="A54" s="5" t="s">
        <v>565</v>
      </c>
      <c r="B54" s="5" t="s">
        <v>566</v>
      </c>
      <c r="C54" s="13">
        <v>16</v>
      </c>
      <c r="D54" s="13">
        <v>50</v>
      </c>
      <c r="E54" s="13" t="s">
        <v>527</v>
      </c>
      <c r="F54" s="13" t="s">
        <v>528</v>
      </c>
      <c r="G54" s="13"/>
      <c r="H54" s="13">
        <v>0</v>
      </c>
      <c r="I54" s="13" t="s">
        <v>527</v>
      </c>
      <c r="J54" s="13" t="s">
        <v>528</v>
      </c>
      <c r="K54" s="10" t="s">
        <v>574</v>
      </c>
    </row>
    <row r="55" spans="1:11" ht="15" customHeight="1" x14ac:dyDescent="0.2">
      <c r="A55" s="5" t="s">
        <v>568</v>
      </c>
      <c r="B55" s="5" t="s">
        <v>569</v>
      </c>
      <c r="C55" s="13">
        <v>16</v>
      </c>
      <c r="D55" s="13">
        <v>50</v>
      </c>
      <c r="E55" s="13" t="s">
        <v>527</v>
      </c>
      <c r="F55" s="13" t="s">
        <v>528</v>
      </c>
      <c r="G55" s="13"/>
      <c r="H55" s="13">
        <v>0</v>
      </c>
      <c r="I55" s="13" t="s">
        <v>527</v>
      </c>
      <c r="J55" s="13" t="s">
        <v>528</v>
      </c>
      <c r="K55" s="10" t="s">
        <v>575</v>
      </c>
    </row>
    <row r="56" spans="1:11" ht="15" customHeight="1" x14ac:dyDescent="0.2">
      <c r="A56" s="5" t="s">
        <v>571</v>
      </c>
      <c r="B56" s="5" t="s">
        <v>572</v>
      </c>
      <c r="C56" s="13">
        <v>16</v>
      </c>
      <c r="D56" s="13">
        <v>50</v>
      </c>
      <c r="E56" s="13" t="s">
        <v>527</v>
      </c>
      <c r="F56" s="13" t="s">
        <v>528</v>
      </c>
      <c r="G56" s="13"/>
      <c r="H56" s="13">
        <v>0</v>
      </c>
      <c r="I56" s="13" t="s">
        <v>527</v>
      </c>
      <c r="J56" s="13" t="s">
        <v>528</v>
      </c>
      <c r="K56" s="10" t="s">
        <v>576</v>
      </c>
    </row>
    <row r="59" spans="1:11" s="58" customFormat="1" ht="21" customHeight="1" x14ac:dyDescent="0.2">
      <c r="A59" s="78" t="s">
        <v>1767</v>
      </c>
      <c r="B59" s="79"/>
      <c r="C59" s="79"/>
      <c r="D59" s="79"/>
      <c r="E59" s="79"/>
      <c r="F59" s="79"/>
      <c r="G59" s="79"/>
      <c r="H59" s="79"/>
      <c r="I59" s="79"/>
      <c r="J59" s="79"/>
      <c r="K59" s="79"/>
    </row>
    <row r="60" spans="1:11" ht="15" customHeight="1" x14ac:dyDescent="0.2">
      <c r="A60" s="4" t="s">
        <v>480</v>
      </c>
      <c r="B60" s="77" t="s">
        <v>481</v>
      </c>
      <c r="C60" s="77"/>
      <c r="D60" s="77"/>
      <c r="E60" s="77"/>
      <c r="F60" s="5"/>
      <c r="G60" s="5"/>
      <c r="H60" s="5"/>
      <c r="I60" s="5"/>
      <c r="J60" s="5"/>
      <c r="K60" s="5"/>
    </row>
    <row r="61" spans="1:11" ht="15" customHeight="1" x14ac:dyDescent="0.2">
      <c r="A61" s="6" t="s">
        <v>482</v>
      </c>
      <c r="B61" s="6" t="s">
        <v>1</v>
      </c>
      <c r="C61" s="6" t="s">
        <v>2</v>
      </c>
      <c r="D61" s="6" t="s">
        <v>3</v>
      </c>
      <c r="E61" s="7" t="s">
        <v>4</v>
      </c>
      <c r="F61" s="5"/>
      <c r="G61" s="5"/>
      <c r="H61" s="5"/>
      <c r="I61" s="5"/>
      <c r="J61" s="5"/>
      <c r="K61" s="5"/>
    </row>
    <row r="62" spans="1:11" ht="15" customHeight="1" x14ac:dyDescent="0.2">
      <c r="A62" s="8" t="s">
        <v>483</v>
      </c>
      <c r="B62" s="8" t="s">
        <v>484</v>
      </c>
      <c r="C62" s="8" t="s">
        <v>485</v>
      </c>
      <c r="D62" s="8" t="s">
        <v>486</v>
      </c>
      <c r="E62" s="9" t="s">
        <v>487</v>
      </c>
      <c r="F62" s="5"/>
      <c r="G62" s="5"/>
      <c r="H62" s="5"/>
      <c r="I62" s="5"/>
      <c r="J62" s="5"/>
      <c r="K62" s="5"/>
    </row>
    <row r="63" spans="1:11" ht="15" customHeight="1" x14ac:dyDescent="0.2">
      <c r="A63" s="5" t="s">
        <v>578</v>
      </c>
      <c r="B63" s="5" t="s">
        <v>579</v>
      </c>
      <c r="C63" s="13">
        <v>1000</v>
      </c>
      <c r="D63" s="5" t="str">
        <f t="shared" ref="D63:D70" si="0">INDEX(rngUnitSettings,MATCH("Length",INDEX(rngUnitSettings,,1),0),2)</f>
        <v>mm</v>
      </c>
      <c r="E63" s="10" t="s">
        <v>580</v>
      </c>
      <c r="F63" s="5"/>
      <c r="G63" s="5"/>
      <c r="H63" s="5"/>
      <c r="I63" s="5"/>
      <c r="J63" s="5"/>
      <c r="K63" s="5"/>
    </row>
    <row r="64" spans="1:11" ht="15" customHeight="1" x14ac:dyDescent="0.2">
      <c r="A64" s="5" t="s">
        <v>581</v>
      </c>
      <c r="B64" s="5" t="s">
        <v>582</v>
      </c>
      <c r="C64" s="13">
        <v>500</v>
      </c>
      <c r="D64" s="5" t="str">
        <f t="shared" si="0"/>
        <v>mm</v>
      </c>
      <c r="E64" s="10" t="s">
        <v>583</v>
      </c>
      <c r="F64" s="5"/>
      <c r="G64" s="5"/>
      <c r="H64" s="5"/>
      <c r="I64" s="5"/>
      <c r="J64" s="5"/>
      <c r="K64" s="5"/>
    </row>
    <row r="65" spans="1:11" ht="15" customHeight="1" x14ac:dyDescent="0.2">
      <c r="A65" s="5" t="s">
        <v>584</v>
      </c>
      <c r="B65" s="5" t="s">
        <v>585</v>
      </c>
      <c r="C65" s="13">
        <v>0</v>
      </c>
      <c r="D65" s="5" t="str">
        <f t="shared" si="0"/>
        <v>mm</v>
      </c>
      <c r="E65" s="10" t="s">
        <v>586</v>
      </c>
      <c r="F65" s="5"/>
      <c r="G65" s="5"/>
      <c r="H65" s="5"/>
      <c r="I65" s="5"/>
      <c r="J65" s="5"/>
      <c r="K65" s="5"/>
    </row>
    <row r="66" spans="1:11" ht="15" customHeight="1" x14ac:dyDescent="0.2">
      <c r="A66" s="5" t="s">
        <v>587</v>
      </c>
      <c r="B66" s="5" t="s">
        <v>588</v>
      </c>
      <c r="C66" s="13">
        <v>40</v>
      </c>
      <c r="D66" s="5" t="str">
        <f t="shared" si="0"/>
        <v>mm</v>
      </c>
      <c r="E66" s="10" t="s">
        <v>589</v>
      </c>
      <c r="F66" s="5"/>
      <c r="G66" s="5"/>
      <c r="H66" s="5"/>
      <c r="I66" s="5"/>
      <c r="J66" s="5"/>
      <c r="K66" s="5"/>
    </row>
    <row r="67" spans="1:11" ht="15" customHeight="1" x14ac:dyDescent="0.2">
      <c r="A67" s="5" t="s">
        <v>590</v>
      </c>
      <c r="B67" s="5" t="s">
        <v>591</v>
      </c>
      <c r="C67" s="13">
        <v>0</v>
      </c>
      <c r="D67" s="5" t="str">
        <f t="shared" si="0"/>
        <v>mm</v>
      </c>
      <c r="E67" s="10" t="s">
        <v>592</v>
      </c>
      <c r="F67" s="5"/>
      <c r="G67" s="5"/>
      <c r="H67" s="5"/>
      <c r="I67" s="5"/>
      <c r="J67" s="5"/>
      <c r="K67" s="5"/>
    </row>
    <row r="68" spans="1:11" ht="15" customHeight="1" x14ac:dyDescent="0.2">
      <c r="A68" s="5" t="s">
        <v>593</v>
      </c>
      <c r="B68" s="5" t="s">
        <v>594</v>
      </c>
      <c r="C68" s="13">
        <v>150</v>
      </c>
      <c r="D68" s="5" t="str">
        <f t="shared" si="0"/>
        <v>mm</v>
      </c>
      <c r="E68" s="10" t="s">
        <v>586</v>
      </c>
      <c r="F68" s="5"/>
      <c r="G68" s="5"/>
      <c r="H68" s="5"/>
      <c r="I68" s="5"/>
      <c r="J68" s="5"/>
      <c r="K68" s="5"/>
    </row>
    <row r="69" spans="1:11" ht="15" customHeight="1" x14ac:dyDescent="0.2">
      <c r="A69" s="5" t="s">
        <v>595</v>
      </c>
      <c r="B69" s="5" t="s">
        <v>596</v>
      </c>
      <c r="C69" s="13">
        <v>0</v>
      </c>
      <c r="D69" s="5" t="str">
        <f t="shared" si="0"/>
        <v>mm</v>
      </c>
      <c r="E69" s="10" t="s">
        <v>589</v>
      </c>
      <c r="F69" s="5"/>
      <c r="G69" s="5"/>
      <c r="H69" s="5"/>
      <c r="I69" s="5"/>
      <c r="J69" s="5"/>
      <c r="K69" s="5"/>
    </row>
    <row r="70" spans="1:11" ht="15" customHeight="1" x14ac:dyDescent="0.2">
      <c r="A70" s="5" t="s">
        <v>597</v>
      </c>
      <c r="B70" s="5" t="s">
        <v>598</v>
      </c>
      <c r="C70" s="13">
        <v>80</v>
      </c>
      <c r="D70" s="5" t="str">
        <f t="shared" si="0"/>
        <v>mm</v>
      </c>
      <c r="E70" s="10" t="s">
        <v>592</v>
      </c>
      <c r="F70" s="5"/>
      <c r="G70" s="5"/>
      <c r="H70" s="5"/>
      <c r="I70" s="5"/>
      <c r="J70" s="5"/>
      <c r="K70" s="5"/>
    </row>
    <row r="71" spans="1:11" ht="15" customHeight="1" x14ac:dyDescent="0.2">
      <c r="A71" s="5"/>
      <c r="B71" s="5"/>
      <c r="C71" s="5"/>
      <c r="D71" s="5"/>
      <c r="E71" s="5"/>
      <c r="F71" s="5"/>
      <c r="G71" s="5"/>
      <c r="H71" s="5"/>
      <c r="I71" s="5"/>
      <c r="J71" s="5"/>
      <c r="K71" s="5"/>
    </row>
    <row r="72" spans="1:11" ht="15" customHeight="1" x14ac:dyDescent="0.2">
      <c r="A72" s="4" t="s">
        <v>491</v>
      </c>
      <c r="B72" s="77" t="s">
        <v>492</v>
      </c>
      <c r="C72" s="77"/>
      <c r="D72" s="77"/>
      <c r="E72" s="77"/>
      <c r="F72" s="77"/>
      <c r="G72" s="77"/>
      <c r="H72" s="77"/>
      <c r="I72" s="5"/>
      <c r="J72" s="5"/>
      <c r="K72" s="5"/>
    </row>
    <row r="73" spans="1:11" ht="15" customHeight="1" x14ac:dyDescent="0.2">
      <c r="A73" s="6" t="s">
        <v>482</v>
      </c>
      <c r="B73" s="6" t="s">
        <v>493</v>
      </c>
      <c r="C73" s="6" t="s">
        <v>494</v>
      </c>
      <c r="D73" s="6" t="s">
        <v>489</v>
      </c>
      <c r="E73" s="6" t="s">
        <v>495</v>
      </c>
      <c r="F73" s="6" t="s">
        <v>496</v>
      </c>
      <c r="G73" s="6" t="s">
        <v>497</v>
      </c>
      <c r="H73" s="7" t="s">
        <v>4</v>
      </c>
      <c r="I73" s="5"/>
      <c r="J73" s="5"/>
      <c r="K73" s="5"/>
    </row>
    <row r="74" spans="1:11" ht="15" customHeight="1" x14ac:dyDescent="0.2">
      <c r="A74" s="8" t="s">
        <v>483</v>
      </c>
      <c r="B74" s="8" t="s">
        <v>484</v>
      </c>
      <c r="C74" s="8" t="s">
        <v>498</v>
      </c>
      <c r="D74" s="8" t="s">
        <v>499</v>
      </c>
      <c r="E74" s="8" t="s">
        <v>500</v>
      </c>
      <c r="F74" s="8" t="s">
        <v>501</v>
      </c>
      <c r="G74" s="8" t="s">
        <v>502</v>
      </c>
      <c r="H74" s="9" t="s">
        <v>487</v>
      </c>
      <c r="I74" s="5"/>
      <c r="J74" s="5"/>
      <c r="K74" s="5"/>
    </row>
    <row r="75" spans="1:11" ht="15" customHeight="1" x14ac:dyDescent="0.2">
      <c r="A75" s="11" t="s">
        <v>503</v>
      </c>
      <c r="B75" s="11" t="s">
        <v>504</v>
      </c>
      <c r="C75" s="11" t="str">
        <f>INDEX(rngUnitSettings,MATCH("Length",INDEX(rngUnitSettings,,1),0),2)</f>
        <v>mm</v>
      </c>
      <c r="D75" s="11" t="str">
        <f>INDEX(rngUnitSettings,MATCH("Length",INDEX(rngUnitSettings,,1),0),2)</f>
        <v>mm</v>
      </c>
      <c r="E75" s="11" t="s">
        <v>34</v>
      </c>
      <c r="F75" s="11" t="str">
        <f>INDEX(rngUnitSettings,MATCH("Length",INDEX(rngUnitSettings,,1),0),2)</f>
        <v>mm</v>
      </c>
      <c r="G75" s="11" t="str">
        <f>INDEX(rngUnitSettings,MATCH("Length",INDEX(rngUnitSettings,,1),0),2)</f>
        <v>mm</v>
      </c>
      <c r="H75" s="12"/>
      <c r="I75" s="5"/>
      <c r="J75" s="5"/>
      <c r="K75" s="5"/>
    </row>
    <row r="76" spans="1:11" ht="15" customHeight="1" x14ac:dyDescent="0.2">
      <c r="A76" s="5" t="s">
        <v>599</v>
      </c>
      <c r="B76" s="5" t="s">
        <v>600</v>
      </c>
      <c r="C76" s="13">
        <v>40</v>
      </c>
      <c r="D76" s="13">
        <v>25</v>
      </c>
      <c r="E76" s="13">
        <v>10</v>
      </c>
      <c r="F76" s="13">
        <v>0</v>
      </c>
      <c r="G76" s="13">
        <v>0</v>
      </c>
      <c r="H76" s="10" t="s">
        <v>601</v>
      </c>
      <c r="I76" s="5"/>
      <c r="J76" s="5"/>
      <c r="K76" s="5"/>
    </row>
    <row r="77" spans="1:11" ht="15" customHeight="1" x14ac:dyDescent="0.2">
      <c r="A77" s="5" t="s">
        <v>602</v>
      </c>
      <c r="B77" s="5" t="s">
        <v>603</v>
      </c>
      <c r="C77" s="13">
        <v>40</v>
      </c>
      <c r="D77" s="13">
        <v>25</v>
      </c>
      <c r="E77" s="13">
        <v>10</v>
      </c>
      <c r="F77" s="13">
        <v>0</v>
      </c>
      <c r="G77" s="13">
        <v>0</v>
      </c>
      <c r="H77" s="10" t="s">
        <v>604</v>
      </c>
      <c r="I77" s="5"/>
      <c r="J77" s="5"/>
      <c r="K77" s="5"/>
    </row>
    <row r="78" spans="1:11" ht="15" customHeight="1" x14ac:dyDescent="0.2">
      <c r="A78" s="5" t="s">
        <v>605</v>
      </c>
      <c r="B78" s="5" t="s">
        <v>606</v>
      </c>
      <c r="C78" s="13">
        <v>40</v>
      </c>
      <c r="D78" s="13">
        <v>25</v>
      </c>
      <c r="E78" s="13">
        <v>5</v>
      </c>
      <c r="F78" s="13">
        <v>0</v>
      </c>
      <c r="G78" s="13">
        <v>0</v>
      </c>
      <c r="H78" s="10" t="s">
        <v>607</v>
      </c>
      <c r="I78" s="5"/>
      <c r="J78" s="5"/>
      <c r="K78" s="5"/>
    </row>
    <row r="79" spans="1:11" ht="15" customHeight="1" x14ac:dyDescent="0.2">
      <c r="A79" s="5" t="s">
        <v>608</v>
      </c>
      <c r="B79" s="5" t="s">
        <v>609</v>
      </c>
      <c r="C79" s="13">
        <v>40</v>
      </c>
      <c r="D79" s="13">
        <v>25</v>
      </c>
      <c r="E79" s="13">
        <v>5</v>
      </c>
      <c r="F79" s="13">
        <v>0</v>
      </c>
      <c r="G79" s="13">
        <v>0</v>
      </c>
      <c r="H79" s="10" t="s">
        <v>610</v>
      </c>
      <c r="I79" s="5"/>
      <c r="J79" s="5"/>
      <c r="K79" s="5"/>
    </row>
    <row r="80" spans="1:11" ht="15" customHeight="1" x14ac:dyDescent="0.2">
      <c r="A80" s="5"/>
      <c r="B80" s="5"/>
      <c r="C80" s="5"/>
      <c r="D80" s="5"/>
      <c r="E80" s="5"/>
      <c r="F80" s="5"/>
      <c r="G80" s="5"/>
      <c r="H80" s="5"/>
      <c r="I80" s="5"/>
      <c r="J80" s="5"/>
      <c r="K80" s="5"/>
    </row>
    <row r="81" spans="1:11" ht="15" customHeight="1" x14ac:dyDescent="0.2">
      <c r="A81" s="4" t="s">
        <v>508</v>
      </c>
      <c r="B81" s="77" t="s">
        <v>509</v>
      </c>
      <c r="C81" s="77"/>
      <c r="D81" s="77"/>
      <c r="E81" s="77"/>
      <c r="F81" s="77"/>
      <c r="G81" s="77"/>
      <c r="H81" s="77"/>
      <c r="I81" s="77"/>
      <c r="J81" s="77"/>
      <c r="K81" s="77"/>
    </row>
    <row r="82" spans="1:11" ht="15" customHeight="1" x14ac:dyDescent="0.2">
      <c r="A82" s="6" t="s">
        <v>482</v>
      </c>
      <c r="B82" s="6" t="s">
        <v>493</v>
      </c>
      <c r="C82" s="6" t="s">
        <v>510</v>
      </c>
      <c r="D82" s="6" t="s">
        <v>511</v>
      </c>
      <c r="E82" s="6" t="s">
        <v>512</v>
      </c>
      <c r="F82" s="6" t="s">
        <v>513</v>
      </c>
      <c r="G82" s="6" t="s">
        <v>514</v>
      </c>
      <c r="H82" s="6" t="s">
        <v>515</v>
      </c>
      <c r="I82" s="6" t="s">
        <v>516</v>
      </c>
      <c r="J82" s="6" t="s">
        <v>517</v>
      </c>
      <c r="K82" s="7" t="s">
        <v>4</v>
      </c>
    </row>
    <row r="83" spans="1:11" ht="15" customHeight="1" x14ac:dyDescent="0.2">
      <c r="A83" s="8" t="s">
        <v>483</v>
      </c>
      <c r="B83" s="8" t="s">
        <v>484</v>
      </c>
      <c r="C83" s="8" t="s">
        <v>518</v>
      </c>
      <c r="D83" s="8" t="s">
        <v>519</v>
      </c>
      <c r="E83" s="8" t="s">
        <v>520</v>
      </c>
      <c r="F83" s="8" t="s">
        <v>521</v>
      </c>
      <c r="G83" s="8" t="s">
        <v>522</v>
      </c>
      <c r="H83" s="8" t="s">
        <v>523</v>
      </c>
      <c r="I83" s="8" t="s">
        <v>524</v>
      </c>
      <c r="J83" s="8" t="s">
        <v>525</v>
      </c>
      <c r="K83" s="9" t="s">
        <v>487</v>
      </c>
    </row>
    <row r="84" spans="1:11" ht="15" customHeight="1" x14ac:dyDescent="0.2">
      <c r="A84" s="11" t="s">
        <v>503</v>
      </c>
      <c r="B84" s="11" t="s">
        <v>504</v>
      </c>
      <c r="C84" s="11" t="str">
        <f>INDEX(rngUnitSettings,MATCH("Length",INDEX(rngUnitSettings,,1),0),2)</f>
        <v>mm</v>
      </c>
      <c r="D84" s="11" t="str">
        <f>INDEX(rngUnitSettings,MATCH("Length",INDEX(rngUnitSettings,,1),0),2)</f>
        <v>mm</v>
      </c>
      <c r="E84" s="11" t="s">
        <v>526</v>
      </c>
      <c r="F84" s="11" t="s">
        <v>526</v>
      </c>
      <c r="G84" s="11" t="str">
        <f>INDEX(rngUnitSettings,MATCH("Length",INDEX(rngUnitSettings,,1),0),2)</f>
        <v>mm</v>
      </c>
      <c r="H84" s="11" t="str">
        <f>INDEX(rngUnitSettings,MATCH("Length",INDEX(rngUnitSettings,,1),0),2)</f>
        <v>mm</v>
      </c>
      <c r="I84" s="11" t="s">
        <v>526</v>
      </c>
      <c r="J84" s="11" t="s">
        <v>526</v>
      </c>
      <c r="K84" s="12"/>
    </row>
    <row r="85" spans="1:11" ht="15" customHeight="1" x14ac:dyDescent="0.2">
      <c r="A85" s="5" t="s">
        <v>599</v>
      </c>
      <c r="B85" s="5" t="s">
        <v>600</v>
      </c>
      <c r="C85" s="13">
        <v>16</v>
      </c>
      <c r="D85" s="13">
        <v>80</v>
      </c>
      <c r="E85" s="13" t="s">
        <v>527</v>
      </c>
      <c r="F85" s="13" t="s">
        <v>528</v>
      </c>
      <c r="G85" s="13"/>
      <c r="H85" s="13"/>
      <c r="I85" s="13" t="s">
        <v>527</v>
      </c>
      <c r="J85" s="13" t="s">
        <v>1770</v>
      </c>
      <c r="K85" s="10" t="s">
        <v>529</v>
      </c>
    </row>
    <row r="86" spans="1:11" ht="15" customHeight="1" x14ac:dyDescent="0.2">
      <c r="A86" s="5" t="s">
        <v>602</v>
      </c>
      <c r="B86" s="5" t="s">
        <v>603</v>
      </c>
      <c r="C86" s="13">
        <v>16</v>
      </c>
      <c r="D86" s="13">
        <v>80</v>
      </c>
      <c r="E86" s="13" t="s">
        <v>527</v>
      </c>
      <c r="F86" s="13" t="s">
        <v>528</v>
      </c>
      <c r="G86" s="13"/>
      <c r="H86" s="13"/>
      <c r="I86" s="13" t="s">
        <v>527</v>
      </c>
      <c r="J86" s="13" t="s">
        <v>1770</v>
      </c>
      <c r="K86" s="10" t="s">
        <v>574</v>
      </c>
    </row>
    <row r="87" spans="1:11" ht="15" customHeight="1" x14ac:dyDescent="0.2">
      <c r="A87" s="5" t="s">
        <v>605</v>
      </c>
      <c r="B87" s="5" t="s">
        <v>606</v>
      </c>
      <c r="C87" s="13">
        <v>16</v>
      </c>
      <c r="D87" s="13">
        <v>80</v>
      </c>
      <c r="E87" s="13" t="s">
        <v>527</v>
      </c>
      <c r="F87" s="13" t="s">
        <v>528</v>
      </c>
      <c r="G87" s="13"/>
      <c r="H87" s="13"/>
      <c r="I87" s="13" t="s">
        <v>527</v>
      </c>
      <c r="J87" s="13" t="s">
        <v>1770</v>
      </c>
      <c r="K87" s="10" t="s">
        <v>575</v>
      </c>
    </row>
    <row r="88" spans="1:11" ht="15" customHeight="1" x14ac:dyDescent="0.2">
      <c r="A88" s="5" t="s">
        <v>608</v>
      </c>
      <c r="B88" s="5" t="s">
        <v>609</v>
      </c>
      <c r="C88" s="13">
        <v>16</v>
      </c>
      <c r="D88" s="13">
        <v>80</v>
      </c>
      <c r="E88" s="13" t="s">
        <v>527</v>
      </c>
      <c r="F88" s="13" t="s">
        <v>528</v>
      </c>
      <c r="G88" s="13"/>
      <c r="H88" s="13"/>
      <c r="I88" s="13" t="s">
        <v>527</v>
      </c>
      <c r="J88" s="13" t="s">
        <v>1770</v>
      </c>
      <c r="K88" s="10" t="s">
        <v>576</v>
      </c>
    </row>
    <row r="91" spans="1:11" s="58" customFormat="1" ht="21" customHeight="1" x14ac:dyDescent="0.2">
      <c r="A91" s="78" t="s">
        <v>1768</v>
      </c>
      <c r="B91" s="79"/>
      <c r="C91" s="79"/>
      <c r="D91" s="79"/>
      <c r="E91" s="79"/>
      <c r="F91" s="79"/>
      <c r="G91" s="79"/>
      <c r="H91" s="79"/>
      <c r="I91" s="79"/>
      <c r="J91" s="79"/>
      <c r="K91" s="79"/>
    </row>
    <row r="92" spans="1:11" ht="15" customHeight="1" x14ac:dyDescent="0.2">
      <c r="A92" s="4" t="s">
        <v>480</v>
      </c>
      <c r="B92" s="77" t="s">
        <v>481</v>
      </c>
      <c r="C92" s="77"/>
      <c r="D92" s="77"/>
      <c r="E92" s="77"/>
      <c r="F92" s="5"/>
      <c r="G92" s="5"/>
      <c r="H92" s="5"/>
      <c r="I92" s="5"/>
      <c r="J92" s="5"/>
      <c r="K92" s="5"/>
    </row>
    <row r="93" spans="1:11" ht="15" customHeight="1" x14ac:dyDescent="0.2">
      <c r="A93" s="6" t="s">
        <v>482</v>
      </c>
      <c r="B93" s="6" t="s">
        <v>1</v>
      </c>
      <c r="C93" s="6" t="s">
        <v>2</v>
      </c>
      <c r="D93" s="6" t="s">
        <v>3</v>
      </c>
      <c r="E93" s="7" t="s">
        <v>4</v>
      </c>
      <c r="F93" s="5"/>
      <c r="G93" s="5"/>
      <c r="H93" s="5"/>
      <c r="I93" s="5"/>
      <c r="J93" s="5"/>
      <c r="K93" s="5"/>
    </row>
    <row r="94" spans="1:11" ht="15" customHeight="1" x14ac:dyDescent="0.2">
      <c r="A94" s="8" t="s">
        <v>483</v>
      </c>
      <c r="B94" s="8" t="s">
        <v>484</v>
      </c>
      <c r="C94" s="8" t="s">
        <v>485</v>
      </c>
      <c r="D94" s="8" t="s">
        <v>486</v>
      </c>
      <c r="E94" s="9" t="s">
        <v>487</v>
      </c>
      <c r="F94" s="5"/>
      <c r="G94" s="5"/>
      <c r="H94" s="5"/>
      <c r="I94" s="5"/>
      <c r="J94" s="5"/>
      <c r="K94" s="5"/>
    </row>
    <row r="95" spans="1:11" ht="15" customHeight="1" x14ac:dyDescent="0.2">
      <c r="A95" s="5" t="s">
        <v>578</v>
      </c>
      <c r="B95" s="5" t="s">
        <v>612</v>
      </c>
      <c r="C95" s="13">
        <v>500</v>
      </c>
      <c r="D95" s="5" t="str">
        <f t="shared" ref="D95:D102" si="1">INDEX(rngUnitSettings,MATCH("Length",INDEX(rngUnitSettings,,1),0),2)</f>
        <v>mm</v>
      </c>
      <c r="E95" s="10" t="s">
        <v>613</v>
      </c>
      <c r="F95" s="5"/>
      <c r="G95" s="5"/>
      <c r="H95" s="5"/>
      <c r="I95" s="5"/>
      <c r="J95" s="5"/>
      <c r="K95" s="5"/>
    </row>
    <row r="96" spans="1:11" ht="15" customHeight="1" x14ac:dyDescent="0.2">
      <c r="A96" s="5" t="s">
        <v>581</v>
      </c>
      <c r="B96" s="5" t="s">
        <v>614</v>
      </c>
      <c r="C96" s="13">
        <v>500</v>
      </c>
      <c r="D96" s="5" t="str">
        <f t="shared" si="1"/>
        <v>mm</v>
      </c>
      <c r="E96" s="10" t="s">
        <v>615</v>
      </c>
      <c r="F96" s="5"/>
      <c r="G96" s="5"/>
      <c r="H96" s="5"/>
      <c r="I96" s="5"/>
      <c r="J96" s="5"/>
      <c r="K96" s="5"/>
    </row>
    <row r="97" spans="1:11" ht="15" customHeight="1" x14ac:dyDescent="0.2">
      <c r="A97" s="5" t="s">
        <v>616</v>
      </c>
      <c r="B97" s="5" t="s">
        <v>617</v>
      </c>
      <c r="C97" s="13">
        <v>100</v>
      </c>
      <c r="D97" s="5" t="str">
        <f t="shared" si="1"/>
        <v>mm</v>
      </c>
      <c r="E97" s="10" t="s">
        <v>618</v>
      </c>
      <c r="F97" s="5"/>
      <c r="G97" s="5"/>
      <c r="H97" s="5"/>
      <c r="I97" s="5"/>
      <c r="J97" s="5"/>
      <c r="K97" s="5"/>
    </row>
    <row r="98" spans="1:11" ht="15" customHeight="1" x14ac:dyDescent="0.2">
      <c r="A98" s="5" t="s">
        <v>619</v>
      </c>
      <c r="B98" s="5" t="s">
        <v>620</v>
      </c>
      <c r="C98" s="13">
        <v>150</v>
      </c>
      <c r="D98" s="5" t="str">
        <f t="shared" si="1"/>
        <v>mm</v>
      </c>
      <c r="E98" s="10" t="s">
        <v>621</v>
      </c>
      <c r="F98" s="5"/>
      <c r="G98" s="5"/>
      <c r="H98" s="5"/>
      <c r="I98" s="5"/>
      <c r="J98" s="5"/>
      <c r="K98" s="5"/>
    </row>
    <row r="99" spans="1:11" ht="15" customHeight="1" x14ac:dyDescent="0.2">
      <c r="A99" s="5" t="s">
        <v>622</v>
      </c>
      <c r="B99" s="5" t="s">
        <v>623</v>
      </c>
      <c r="C99" s="13">
        <v>150</v>
      </c>
      <c r="D99" s="5" t="str">
        <f t="shared" si="1"/>
        <v>mm</v>
      </c>
      <c r="E99" s="10" t="s">
        <v>624</v>
      </c>
      <c r="F99" s="5"/>
      <c r="G99" s="5"/>
      <c r="H99" s="5"/>
      <c r="I99" s="5"/>
      <c r="J99" s="5"/>
      <c r="K99" s="5"/>
    </row>
    <row r="100" spans="1:11" ht="15" customHeight="1" x14ac:dyDescent="0.2">
      <c r="A100" s="5" t="s">
        <v>625</v>
      </c>
      <c r="B100" s="5" t="s">
        <v>617</v>
      </c>
      <c r="C100" s="13">
        <v>40</v>
      </c>
      <c r="D100" s="5" t="str">
        <f t="shared" si="1"/>
        <v>mm</v>
      </c>
      <c r="E100" s="10" t="s">
        <v>626</v>
      </c>
      <c r="F100" s="5"/>
      <c r="G100" s="5"/>
      <c r="H100" s="5"/>
      <c r="I100" s="5"/>
      <c r="J100" s="5"/>
      <c r="K100" s="5"/>
    </row>
    <row r="101" spans="1:11" ht="15" customHeight="1" x14ac:dyDescent="0.2">
      <c r="A101" s="5" t="s">
        <v>627</v>
      </c>
      <c r="B101" s="5" t="s">
        <v>628</v>
      </c>
      <c r="C101" s="13">
        <v>0</v>
      </c>
      <c r="D101" s="5" t="str">
        <f t="shared" si="1"/>
        <v>mm</v>
      </c>
      <c r="E101" s="10" t="s">
        <v>629</v>
      </c>
      <c r="F101" s="5"/>
      <c r="G101" s="5"/>
      <c r="H101" s="5"/>
      <c r="I101" s="5"/>
      <c r="J101" s="5"/>
      <c r="K101" s="5"/>
    </row>
    <row r="102" spans="1:11" ht="15" customHeight="1" x14ac:dyDescent="0.2">
      <c r="A102" s="5" t="s">
        <v>630</v>
      </c>
      <c r="B102" s="5" t="s">
        <v>631</v>
      </c>
      <c r="C102" s="13">
        <v>0</v>
      </c>
      <c r="D102" s="5" t="str">
        <f t="shared" si="1"/>
        <v>mm</v>
      </c>
      <c r="E102" s="10" t="s">
        <v>632</v>
      </c>
      <c r="F102" s="5"/>
      <c r="G102" s="5"/>
      <c r="H102" s="5"/>
      <c r="I102" s="5"/>
      <c r="J102" s="5"/>
      <c r="K102" s="5"/>
    </row>
    <row r="103" spans="1:11" ht="15" customHeight="1" x14ac:dyDescent="0.2">
      <c r="A103" s="5"/>
      <c r="B103" s="5"/>
      <c r="C103" s="5"/>
      <c r="D103" s="5"/>
      <c r="E103" s="5"/>
      <c r="F103" s="5"/>
      <c r="G103" s="5"/>
      <c r="H103" s="5"/>
      <c r="I103" s="5"/>
      <c r="J103" s="5"/>
      <c r="K103" s="5"/>
    </row>
    <row r="104" spans="1:11" ht="15" customHeight="1" x14ac:dyDescent="0.2">
      <c r="A104" s="4" t="s">
        <v>491</v>
      </c>
      <c r="B104" s="77" t="s">
        <v>492</v>
      </c>
      <c r="C104" s="77"/>
      <c r="D104" s="77"/>
      <c r="E104" s="77"/>
      <c r="F104" s="77"/>
      <c r="G104" s="77"/>
      <c r="H104" s="77"/>
      <c r="I104" s="5"/>
      <c r="J104" s="5"/>
      <c r="K104" s="5"/>
    </row>
    <row r="105" spans="1:11" ht="15" customHeight="1" x14ac:dyDescent="0.2">
      <c r="A105" s="6" t="s">
        <v>482</v>
      </c>
      <c r="B105" s="6" t="s">
        <v>493</v>
      </c>
      <c r="C105" s="6" t="s">
        <v>494</v>
      </c>
      <c r="D105" s="6" t="s">
        <v>489</v>
      </c>
      <c r="E105" s="6" t="s">
        <v>495</v>
      </c>
      <c r="F105" s="6" t="s">
        <v>496</v>
      </c>
      <c r="G105" s="6" t="s">
        <v>497</v>
      </c>
      <c r="H105" s="7" t="s">
        <v>4</v>
      </c>
      <c r="I105" s="5"/>
      <c r="J105" s="5"/>
      <c r="K105" s="5"/>
    </row>
    <row r="106" spans="1:11" ht="15" customHeight="1" x14ac:dyDescent="0.2">
      <c r="A106" s="8" t="s">
        <v>483</v>
      </c>
      <c r="B106" s="8" t="s">
        <v>484</v>
      </c>
      <c r="C106" s="8" t="s">
        <v>498</v>
      </c>
      <c r="D106" s="8" t="s">
        <v>499</v>
      </c>
      <c r="E106" s="8" t="s">
        <v>500</v>
      </c>
      <c r="F106" s="8" t="s">
        <v>501</v>
      </c>
      <c r="G106" s="8" t="s">
        <v>502</v>
      </c>
      <c r="H106" s="9" t="s">
        <v>487</v>
      </c>
      <c r="I106" s="5"/>
      <c r="J106" s="5"/>
      <c r="K106" s="5"/>
    </row>
    <row r="107" spans="1:11" ht="15" customHeight="1" x14ac:dyDescent="0.2">
      <c r="A107" s="11" t="s">
        <v>503</v>
      </c>
      <c r="B107" s="11" t="s">
        <v>504</v>
      </c>
      <c r="C107" s="11" t="str">
        <f>INDEX(rngUnitSettings,MATCH("Length",INDEX(rngUnitSettings,,1),0),2)</f>
        <v>mm</v>
      </c>
      <c r="D107" s="11" t="str">
        <f>INDEX(rngUnitSettings,MATCH("Length",INDEX(rngUnitSettings,,1),0),2)</f>
        <v>mm</v>
      </c>
      <c r="E107" s="11" t="s">
        <v>34</v>
      </c>
      <c r="F107" s="11" t="str">
        <f>INDEX(rngUnitSettings,MATCH("Length",INDEX(rngUnitSettings,,1),0),2)</f>
        <v>mm</v>
      </c>
      <c r="G107" s="11" t="str">
        <f>INDEX(rngUnitSettings,MATCH("Length",INDEX(rngUnitSettings,,1),0),2)</f>
        <v>mm</v>
      </c>
      <c r="H107" s="12"/>
      <c r="I107" s="5"/>
      <c r="J107" s="5"/>
      <c r="K107" s="5"/>
    </row>
    <row r="108" spans="1:11" ht="15" customHeight="1" x14ac:dyDescent="0.2">
      <c r="A108" s="5" t="s">
        <v>599</v>
      </c>
      <c r="B108" s="5" t="s">
        <v>633</v>
      </c>
      <c r="C108" s="13">
        <v>40</v>
      </c>
      <c r="D108" s="13">
        <v>20</v>
      </c>
      <c r="E108" s="13">
        <v>8</v>
      </c>
      <c r="F108" s="13">
        <v>0</v>
      </c>
      <c r="G108" s="13">
        <v>0</v>
      </c>
      <c r="H108" s="10" t="s">
        <v>634</v>
      </c>
      <c r="I108" s="5"/>
      <c r="J108" s="5"/>
      <c r="K108" s="5"/>
    </row>
    <row r="109" spans="1:11" ht="15" customHeight="1" x14ac:dyDescent="0.2">
      <c r="A109" s="5" t="s">
        <v>602</v>
      </c>
      <c r="B109" s="5" t="s">
        <v>635</v>
      </c>
      <c r="C109" s="13">
        <v>40</v>
      </c>
      <c r="D109" s="13">
        <v>20</v>
      </c>
      <c r="E109" s="13">
        <v>8</v>
      </c>
      <c r="F109" s="13">
        <v>0</v>
      </c>
      <c r="G109" s="13">
        <v>0</v>
      </c>
      <c r="H109" s="10" t="s">
        <v>636</v>
      </c>
      <c r="I109" s="5"/>
      <c r="J109" s="5"/>
      <c r="K109" s="5"/>
    </row>
    <row r="110" spans="1:11" ht="15" customHeight="1" x14ac:dyDescent="0.2">
      <c r="A110" s="5" t="s">
        <v>605</v>
      </c>
      <c r="B110" s="5" t="s">
        <v>637</v>
      </c>
      <c r="C110" s="13">
        <v>40</v>
      </c>
      <c r="D110" s="13">
        <v>20</v>
      </c>
      <c r="E110" s="13">
        <v>6</v>
      </c>
      <c r="F110" s="13">
        <v>0</v>
      </c>
      <c r="G110" s="13">
        <v>0</v>
      </c>
      <c r="H110" s="10" t="s">
        <v>638</v>
      </c>
      <c r="I110" s="5"/>
      <c r="J110" s="5"/>
      <c r="K110" s="5"/>
    </row>
    <row r="111" spans="1:11" ht="15" customHeight="1" x14ac:dyDescent="0.2">
      <c r="A111" s="5" t="s">
        <v>608</v>
      </c>
      <c r="B111" s="5" t="s">
        <v>639</v>
      </c>
      <c r="C111" s="13">
        <v>40</v>
      </c>
      <c r="D111" s="13">
        <v>20</v>
      </c>
      <c r="E111" s="13">
        <v>6</v>
      </c>
      <c r="F111" s="13">
        <v>0</v>
      </c>
      <c r="G111" s="13">
        <v>0</v>
      </c>
      <c r="H111" s="10" t="s">
        <v>640</v>
      </c>
      <c r="I111" s="5"/>
      <c r="J111" s="5"/>
      <c r="K111" s="5"/>
    </row>
    <row r="112" spans="1:11" ht="15" customHeight="1" x14ac:dyDescent="0.2">
      <c r="A112" s="5" t="s">
        <v>641</v>
      </c>
      <c r="B112" s="5" t="s">
        <v>642</v>
      </c>
      <c r="C112" s="13">
        <v>40</v>
      </c>
      <c r="D112" s="13">
        <v>20</v>
      </c>
      <c r="E112" s="5" t="s">
        <v>526</v>
      </c>
      <c r="F112" s="13">
        <v>0</v>
      </c>
      <c r="G112" s="13">
        <v>0</v>
      </c>
      <c r="H112" s="10" t="s">
        <v>643</v>
      </c>
      <c r="I112" s="5"/>
      <c r="J112" s="5"/>
      <c r="K112" s="5"/>
    </row>
    <row r="113" spans="1:11" ht="15" customHeight="1" x14ac:dyDescent="0.2">
      <c r="A113" s="5" t="s">
        <v>644</v>
      </c>
      <c r="B113" s="5" t="s">
        <v>645</v>
      </c>
      <c r="C113" s="13">
        <v>40</v>
      </c>
      <c r="D113" s="13">
        <v>20</v>
      </c>
      <c r="E113" s="5" t="s">
        <v>526</v>
      </c>
      <c r="F113" s="13">
        <v>0</v>
      </c>
      <c r="G113" s="13">
        <v>0</v>
      </c>
      <c r="H113" s="10" t="s">
        <v>643</v>
      </c>
      <c r="I113" s="5"/>
      <c r="J113" s="5"/>
      <c r="K113" s="5"/>
    </row>
    <row r="114" spans="1:11" ht="15" customHeight="1" x14ac:dyDescent="0.2">
      <c r="A114" s="5" t="s">
        <v>646</v>
      </c>
      <c r="B114" s="5" t="s">
        <v>647</v>
      </c>
      <c r="C114" s="13">
        <v>40</v>
      </c>
      <c r="D114" s="13">
        <v>20</v>
      </c>
      <c r="E114" s="5" t="s">
        <v>526</v>
      </c>
      <c r="F114" s="13">
        <v>0</v>
      </c>
      <c r="G114" s="13">
        <v>0</v>
      </c>
      <c r="H114" s="10" t="s">
        <v>643</v>
      </c>
      <c r="I114" s="5"/>
      <c r="J114" s="5"/>
      <c r="K114" s="5"/>
    </row>
    <row r="115" spans="1:11" ht="15" customHeight="1" x14ac:dyDescent="0.2">
      <c r="A115" s="5" t="s">
        <v>648</v>
      </c>
      <c r="B115" s="5" t="s">
        <v>649</v>
      </c>
      <c r="C115" s="13">
        <v>40</v>
      </c>
      <c r="D115" s="13">
        <v>20</v>
      </c>
      <c r="E115" s="5" t="s">
        <v>526</v>
      </c>
      <c r="F115" s="13">
        <v>0</v>
      </c>
      <c r="G115" s="13">
        <v>0</v>
      </c>
      <c r="H115" s="10" t="s">
        <v>643</v>
      </c>
      <c r="I115" s="5"/>
      <c r="J115" s="5"/>
      <c r="K115" s="5"/>
    </row>
    <row r="116" spans="1:11" ht="15" customHeight="1" x14ac:dyDescent="0.2">
      <c r="A116" s="5"/>
      <c r="B116" s="5"/>
      <c r="C116" s="5"/>
      <c r="D116" s="5"/>
      <c r="E116" s="5"/>
      <c r="F116" s="5"/>
      <c r="G116" s="5"/>
      <c r="H116" s="5"/>
      <c r="I116" s="5"/>
      <c r="J116" s="5"/>
      <c r="K116" s="5"/>
    </row>
    <row r="117" spans="1:11" ht="15" customHeight="1" x14ac:dyDescent="0.2">
      <c r="A117" s="4" t="s">
        <v>508</v>
      </c>
      <c r="B117" s="77" t="s">
        <v>509</v>
      </c>
      <c r="C117" s="77"/>
      <c r="D117" s="77"/>
      <c r="E117" s="77"/>
      <c r="F117" s="77"/>
      <c r="G117" s="77"/>
      <c r="H117" s="77"/>
      <c r="I117" s="77"/>
      <c r="J117" s="77"/>
      <c r="K117" s="77"/>
    </row>
    <row r="118" spans="1:11" ht="15" customHeight="1" x14ac:dyDescent="0.2">
      <c r="A118" s="6" t="s">
        <v>482</v>
      </c>
      <c r="B118" s="6" t="s">
        <v>493</v>
      </c>
      <c r="C118" s="6" t="s">
        <v>510</v>
      </c>
      <c r="D118" s="6" t="s">
        <v>511</v>
      </c>
      <c r="E118" s="6" t="s">
        <v>512</v>
      </c>
      <c r="F118" s="6" t="s">
        <v>513</v>
      </c>
      <c r="G118" s="6" t="s">
        <v>514</v>
      </c>
      <c r="H118" s="6" t="s">
        <v>515</v>
      </c>
      <c r="I118" s="6" t="s">
        <v>516</v>
      </c>
      <c r="J118" s="6" t="s">
        <v>517</v>
      </c>
      <c r="K118" s="7" t="s">
        <v>4</v>
      </c>
    </row>
    <row r="119" spans="1:11" ht="15" customHeight="1" x14ac:dyDescent="0.2">
      <c r="A119" s="8" t="s">
        <v>483</v>
      </c>
      <c r="B119" s="8" t="s">
        <v>484</v>
      </c>
      <c r="C119" s="8" t="s">
        <v>518</v>
      </c>
      <c r="D119" s="8" t="s">
        <v>519</v>
      </c>
      <c r="E119" s="8" t="s">
        <v>520</v>
      </c>
      <c r="F119" s="8" t="s">
        <v>521</v>
      </c>
      <c r="G119" s="8" t="s">
        <v>522</v>
      </c>
      <c r="H119" s="8" t="s">
        <v>523</v>
      </c>
      <c r="I119" s="8" t="s">
        <v>524</v>
      </c>
      <c r="J119" s="8" t="s">
        <v>525</v>
      </c>
      <c r="K119" s="9" t="s">
        <v>487</v>
      </c>
    </row>
    <row r="120" spans="1:11" ht="15" customHeight="1" x14ac:dyDescent="0.2">
      <c r="A120" s="11" t="s">
        <v>503</v>
      </c>
      <c r="B120" s="11" t="s">
        <v>504</v>
      </c>
      <c r="C120" s="11" t="str">
        <f>INDEX(rngUnitSettings,MATCH("Length",INDEX(rngUnitSettings,,1),0),2)</f>
        <v>mm</v>
      </c>
      <c r="D120" s="11" t="str">
        <f>INDEX(rngUnitSettings,MATCH("Length",INDEX(rngUnitSettings,,1),0),2)</f>
        <v>mm</v>
      </c>
      <c r="E120" s="11" t="s">
        <v>526</v>
      </c>
      <c r="F120" s="11" t="s">
        <v>526</v>
      </c>
      <c r="G120" s="11" t="str">
        <f>INDEX(rngUnitSettings,MATCH("Length",INDEX(rngUnitSettings,,1),0),2)</f>
        <v>mm</v>
      </c>
      <c r="H120" s="11" t="str">
        <f>INDEX(rngUnitSettings,MATCH("Length",INDEX(rngUnitSettings,,1),0),2)</f>
        <v>mm</v>
      </c>
      <c r="I120" s="11" t="s">
        <v>526</v>
      </c>
      <c r="J120" s="11" t="s">
        <v>526</v>
      </c>
      <c r="K120" s="12"/>
    </row>
    <row r="121" spans="1:11" ht="15" customHeight="1" x14ac:dyDescent="0.2">
      <c r="A121" s="5" t="s">
        <v>599</v>
      </c>
      <c r="B121" s="5" t="s">
        <v>633</v>
      </c>
      <c r="C121" s="13"/>
      <c r="D121" s="13"/>
      <c r="E121" s="13" t="s">
        <v>527</v>
      </c>
      <c r="F121" s="13" t="s">
        <v>528</v>
      </c>
      <c r="G121" s="13"/>
      <c r="H121" s="13">
        <v>0</v>
      </c>
      <c r="I121" s="13" t="s">
        <v>527</v>
      </c>
      <c r="J121" s="13" t="s">
        <v>528</v>
      </c>
      <c r="K121" s="10" t="s">
        <v>529</v>
      </c>
    </row>
    <row r="122" spans="1:11" ht="15" customHeight="1" x14ac:dyDescent="0.2">
      <c r="A122" s="5" t="s">
        <v>602</v>
      </c>
      <c r="B122" s="5" t="s">
        <v>635</v>
      </c>
      <c r="C122" s="13"/>
      <c r="D122" s="13"/>
      <c r="E122" s="13" t="s">
        <v>527</v>
      </c>
      <c r="F122" s="13" t="s">
        <v>528</v>
      </c>
      <c r="G122" s="13"/>
      <c r="H122" s="13">
        <v>0</v>
      </c>
      <c r="I122" s="13" t="s">
        <v>527</v>
      </c>
      <c r="J122" s="13" t="s">
        <v>528</v>
      </c>
      <c r="K122" s="10" t="s">
        <v>574</v>
      </c>
    </row>
    <row r="123" spans="1:11" ht="15" customHeight="1" x14ac:dyDescent="0.2">
      <c r="A123" s="5" t="s">
        <v>605</v>
      </c>
      <c r="B123" s="5" t="s">
        <v>637</v>
      </c>
      <c r="C123" s="13"/>
      <c r="D123" s="13"/>
      <c r="E123" s="13" t="s">
        <v>527</v>
      </c>
      <c r="F123" s="13" t="s">
        <v>528</v>
      </c>
      <c r="G123" s="13"/>
      <c r="H123" s="13">
        <v>0</v>
      </c>
      <c r="I123" s="13" t="s">
        <v>527</v>
      </c>
      <c r="J123" s="13" t="s">
        <v>528</v>
      </c>
      <c r="K123" s="10" t="s">
        <v>575</v>
      </c>
    </row>
    <row r="124" spans="1:11" ht="15" customHeight="1" x14ac:dyDescent="0.2">
      <c r="A124" s="5" t="s">
        <v>608</v>
      </c>
      <c r="B124" s="5" t="s">
        <v>639</v>
      </c>
      <c r="C124" s="13"/>
      <c r="D124" s="13"/>
      <c r="E124" s="13" t="s">
        <v>527</v>
      </c>
      <c r="F124" s="13" t="s">
        <v>528</v>
      </c>
      <c r="G124" s="13"/>
      <c r="H124" s="13">
        <v>0</v>
      </c>
      <c r="I124" s="13" t="s">
        <v>527</v>
      </c>
      <c r="J124" s="13" t="s">
        <v>528</v>
      </c>
      <c r="K124" s="10" t="s">
        <v>576</v>
      </c>
    </row>
    <row r="125" spans="1:11" ht="15" customHeight="1" x14ac:dyDescent="0.2">
      <c r="A125" s="5" t="s">
        <v>641</v>
      </c>
      <c r="B125" s="5" t="s">
        <v>642</v>
      </c>
      <c r="C125" s="13"/>
      <c r="D125" s="13"/>
      <c r="E125" s="13" t="s">
        <v>527</v>
      </c>
      <c r="F125" s="13" t="s">
        <v>528</v>
      </c>
      <c r="G125" s="13"/>
      <c r="H125" s="13">
        <v>0</v>
      </c>
      <c r="I125" s="13" t="s">
        <v>527</v>
      </c>
      <c r="J125" s="13" t="s">
        <v>528</v>
      </c>
      <c r="K125" s="10" t="s">
        <v>529</v>
      </c>
    </row>
    <row r="126" spans="1:11" ht="15" customHeight="1" x14ac:dyDescent="0.2">
      <c r="A126" s="5" t="s">
        <v>644</v>
      </c>
      <c r="B126" s="5" t="s">
        <v>645</v>
      </c>
      <c r="C126" s="13"/>
      <c r="D126" s="13"/>
      <c r="E126" s="13" t="s">
        <v>527</v>
      </c>
      <c r="F126" s="13" t="s">
        <v>528</v>
      </c>
      <c r="G126" s="13"/>
      <c r="H126" s="13">
        <v>0</v>
      </c>
      <c r="I126" s="13" t="s">
        <v>527</v>
      </c>
      <c r="J126" s="13" t="s">
        <v>528</v>
      </c>
      <c r="K126" s="10" t="s">
        <v>574</v>
      </c>
    </row>
    <row r="127" spans="1:11" ht="15" customHeight="1" x14ac:dyDescent="0.2">
      <c r="A127" s="5" t="s">
        <v>646</v>
      </c>
      <c r="B127" s="5" t="s">
        <v>647</v>
      </c>
      <c r="C127" s="13"/>
      <c r="D127" s="13"/>
      <c r="E127" s="13" t="s">
        <v>527</v>
      </c>
      <c r="F127" s="13" t="s">
        <v>528</v>
      </c>
      <c r="G127" s="13"/>
      <c r="H127" s="13">
        <v>0</v>
      </c>
      <c r="I127" s="13" t="s">
        <v>527</v>
      </c>
      <c r="J127" s="13" t="s">
        <v>528</v>
      </c>
      <c r="K127" s="10" t="s">
        <v>575</v>
      </c>
    </row>
    <row r="128" spans="1:11" ht="15" customHeight="1" x14ac:dyDescent="0.2">
      <c r="A128" s="5" t="s">
        <v>648</v>
      </c>
      <c r="B128" s="5" t="s">
        <v>649</v>
      </c>
      <c r="C128" s="13"/>
      <c r="D128" s="13"/>
      <c r="E128" s="13" t="s">
        <v>527</v>
      </c>
      <c r="F128" s="13" t="s">
        <v>528</v>
      </c>
      <c r="G128" s="13"/>
      <c r="H128" s="13">
        <v>0</v>
      </c>
      <c r="I128" s="13" t="s">
        <v>527</v>
      </c>
      <c r="J128" s="13" t="s">
        <v>528</v>
      </c>
      <c r="K128" s="10" t="s">
        <v>576</v>
      </c>
    </row>
  </sheetData>
  <mergeCells count="16">
    <mergeCell ref="A91:K91"/>
    <mergeCell ref="B92:E92"/>
    <mergeCell ref="B104:H104"/>
    <mergeCell ref="B117:K117"/>
    <mergeCell ref="B32:H32"/>
    <mergeCell ref="B45:K45"/>
    <mergeCell ref="A59:K59"/>
    <mergeCell ref="B60:E60"/>
    <mergeCell ref="B72:H72"/>
    <mergeCell ref="B81:K81"/>
    <mergeCell ref="B22:E22"/>
    <mergeCell ref="A2:K2"/>
    <mergeCell ref="B3:E3"/>
    <mergeCell ref="B8:H8"/>
    <mergeCell ref="B14:K14"/>
    <mergeCell ref="A21:K21"/>
  </mergeCells>
  <dataValidations count="5">
    <dataValidation type="decimal" operator="greaterThanOrEqual" allowBlank="1" showInputMessage="1" showErrorMessage="1" sqref="G12 D12 F12 C12 H18 D18 G18 C18 G36 D36 F36 C36 G37 D37 F37 C37 G38 D38 F38 C38 G39 D39 F39 C39 G40 D40 F40 C40 G41 D41 F41 C41 G42 D42 F42 C42 G43 D43 F43 C43 H49 D49 G49 C49 H50 D50 G50 C50 H51 D51 G51 C51 H52 D52 G52 C52 H53 D53 G53 C53 H54 D54 G54 C54 H55 D55 G55 C55 H56 D56 G56 C56 G76 D76 F76 C76 G77 D77 F77 C77 G78 D78 F78 C78 G79 D79 F79 C79 H85 D85 G85 C85 H86 D86 G86 C86 H87 D87 G87 C87 H88 D88 G88 C88 G108 D108 F108 C108 G109 D109 F109 C109 G110 D110 F110 C110 G111 D111 F111 C111 G112 D112 F112 C112 G113 D113 F113 C113 G114 D114 F114 C114 G115 D115 F115 C115 H121 D121 G121 C121 H122 D122 G122 C122 H123 D123 G123 C123 H124 D124 G124 C124 H125 D125 G125 C125 H126 D126 G126 C126 H127 D127 G127 C127 H128 D128 G128 C128" xr:uid="{DAE6A04B-F84D-4CB0-B0EC-01A3B47173D0}">
      <formula1>0</formula1>
    </dataValidation>
    <dataValidation type="whole" operator="greaterThanOrEqual" allowBlank="1" showInputMessage="1" showErrorMessage="1" sqref="E12 E36 E37 E38 E39 E40 E41 E42 E43 E76 E77 E78 E79 E108 E109 E110 E111" xr:uid="{2E91C412-96D4-4935-8ACD-D4E0409CFAF5}">
      <formula1>0</formula1>
    </dataValidation>
    <dataValidation type="list" allowBlank="1" showInputMessage="1" showErrorMessage="1" sqref="I18 E18 I49 E49 I50 E50 I51 E51 I52 E52 I53 E53 I54 E54 I55 E55 I56 E56 I85 E85 I86 E86 I87 E87 I88 E88 I121 E121 I122 E122 I123 E123 I124 E124 I125 E125 I126 E126 I127 E127 I128 E128" xr:uid="{719ECBBF-DCF2-4E51-9A7A-F138B53D121F}">
      <formula1>"EachBar,EverySecondBar"</formula1>
    </dataValidation>
    <dataValidation type="list" allowBlank="1" showInputMessage="1" showErrorMessage="1" sqref="F18 J18 F49 J49 F50 J50 F51 J51 F52 J52 F53 J53 F54 J54 F55 J55 F56 J56 F85 J85 F86 J86 F87 J87 F88 J88 F121 J121 F122 J122 F123 J123 F124 J124 F125 J125 F126 J126 F127 J127 F128 J128" xr:uid="{32A7A39E-7C00-4942-BD66-255DAD41B528}">
      <formula1>"Stacked,SideBySide"</formula1>
    </dataValidation>
    <dataValidation type="list" allowBlank="1" showInputMessage="1" showErrorMessage="1" sqref="C25" xr:uid="{375E2F50-89D8-4654-85AE-787FF89FC81B}">
      <formula1>"TwoRect,OneRect"</formula1>
    </dataValidation>
  </dataValidations>
  <hyperlinks>
    <hyperlink ref="A2" location="'Справка'!A702" display="Круглое сечение (Подробнее)" xr:uid="{525E8B1E-6638-4DD7-AD61-5393AB096D6D}"/>
    <hyperlink ref="A21" location="'Справка'!A724" display="Набор прямоугольников (Г-сечение) (Подробнее)" xr:uid="{75708FAB-5E53-4C4B-9E6E-77833486FC95}"/>
    <hyperlink ref="A59" location="'Справка'!A710" display="Клиновидное сечение (Подробнее)" xr:uid="{BB02BD07-5976-4B94-B331-5FE4EF708BD8}"/>
    <hyperlink ref="A91" location="'Справка'!A717" display="Пустотелый прямоугольник (Подробнее)" xr:uid="{ED21E624-570A-473D-83B5-6B5EE70F05B7}"/>
  </hyperlinks>
  <pageMargins left="0.7" right="0.7" top="0.75" bottom="0.75" header="0.3" footer="0.3"/>
  <pageSetup paperSize="9" scale="67" fitToHeight="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04C980-58B3-4478-9A57-898F150D9437}">
  <sheetPr codeName="Лист3">
    <outlinePr summaryBelow="0"/>
  </sheetPr>
  <dimension ref="A1:G1606"/>
  <sheetViews>
    <sheetView workbookViewId="0">
      <selection sqref="A1:F1"/>
    </sheetView>
  </sheetViews>
  <sheetFormatPr defaultRowHeight="12.75" customHeight="1" outlineLevelRow="1" x14ac:dyDescent="0.2"/>
  <cols>
    <col min="1" max="1" width="34.7109375" style="45" customWidth="1"/>
    <col min="2" max="2" width="118.7109375" style="45" customWidth="1"/>
    <col min="3" max="4" width="18.7109375" style="45" customWidth="1"/>
    <col min="5" max="6" width="26.7109375" style="45" customWidth="1"/>
    <col min="7" max="16384" width="9.140625" style="44"/>
  </cols>
  <sheetData>
    <row r="1" spans="1:6" ht="20.25" customHeight="1" x14ac:dyDescent="0.2">
      <c r="A1" s="82" t="s">
        <v>651</v>
      </c>
      <c r="B1" s="82"/>
      <c r="C1" s="82"/>
      <c r="D1" s="82"/>
      <c r="E1" s="82"/>
      <c r="F1" s="82"/>
    </row>
    <row r="2" spans="1:6" ht="12.75" customHeight="1" outlineLevel="1" x14ac:dyDescent="0.2">
      <c r="A2" s="83" t="s">
        <v>652</v>
      </c>
      <c r="B2" s="83"/>
      <c r="C2" s="83"/>
      <c r="D2" s="83"/>
      <c r="E2" s="83"/>
      <c r="F2" s="83"/>
    </row>
    <row r="3" spans="1:6" ht="12.75" customHeight="1" outlineLevel="1" x14ac:dyDescent="0.2">
      <c r="A3" s="83" t="s">
        <v>653</v>
      </c>
      <c r="B3" s="83"/>
      <c r="C3" s="83"/>
      <c r="D3" s="83"/>
      <c r="E3" s="83"/>
      <c r="F3" s="83"/>
    </row>
    <row r="4" spans="1:6" ht="12.75" customHeight="1" outlineLevel="1" x14ac:dyDescent="0.2">
      <c r="A4" s="83" t="s">
        <v>654</v>
      </c>
      <c r="B4" s="83"/>
      <c r="C4" s="83"/>
      <c r="D4" s="83"/>
      <c r="E4" s="83"/>
      <c r="F4" s="83"/>
    </row>
    <row r="5" spans="1:6" ht="16.5" customHeight="1" outlineLevel="1" x14ac:dyDescent="0.2">
      <c r="A5" s="84" t="s">
        <v>655</v>
      </c>
      <c r="B5" s="84"/>
      <c r="C5" s="84"/>
      <c r="D5" s="84"/>
      <c r="E5" s="84"/>
      <c r="F5" s="84"/>
    </row>
    <row r="6" spans="1:6" ht="12.75" customHeight="1" outlineLevel="1" x14ac:dyDescent="0.2">
      <c r="A6" s="85" t="s">
        <v>656</v>
      </c>
      <c r="B6" s="85"/>
      <c r="C6" s="85"/>
      <c r="D6" s="85"/>
      <c r="E6" s="85"/>
      <c r="F6" s="85"/>
    </row>
    <row r="7" spans="1:6" ht="12.75" customHeight="1" outlineLevel="1" x14ac:dyDescent="0.2">
      <c r="A7" s="83" t="s">
        <v>657</v>
      </c>
      <c r="B7" s="83"/>
      <c r="C7" s="83"/>
      <c r="D7" s="83"/>
      <c r="E7" s="83"/>
      <c r="F7" s="83"/>
    </row>
    <row r="8" spans="1:6" ht="12.75" customHeight="1" outlineLevel="1" x14ac:dyDescent="0.2">
      <c r="A8" s="83" t="s">
        <v>658</v>
      </c>
      <c r="B8" s="83"/>
      <c r="C8" s="83"/>
      <c r="D8" s="83"/>
      <c r="E8" s="83"/>
      <c r="F8" s="83"/>
    </row>
    <row r="9" spans="1:6" ht="12.75" customHeight="1" outlineLevel="1" x14ac:dyDescent="0.2">
      <c r="A9" s="83" t="s">
        <v>659</v>
      </c>
      <c r="B9" s="83"/>
      <c r="C9" s="83"/>
      <c r="D9" s="83"/>
      <c r="E9" s="83"/>
      <c r="F9" s="83"/>
    </row>
    <row r="10" spans="1:6" ht="16.5" customHeight="1" outlineLevel="1" x14ac:dyDescent="0.2">
      <c r="A10" s="84" t="s">
        <v>660</v>
      </c>
      <c r="B10" s="84"/>
      <c r="C10" s="84"/>
      <c r="D10" s="84"/>
      <c r="E10" s="84"/>
      <c r="F10" s="84"/>
    </row>
    <row r="11" spans="1:6" ht="12.75" customHeight="1" outlineLevel="1" x14ac:dyDescent="0.2">
      <c r="A11" s="83" t="s">
        <v>661</v>
      </c>
      <c r="B11" s="83"/>
      <c r="C11" s="83"/>
      <c r="D11" s="83"/>
      <c r="E11" s="83"/>
      <c r="F11" s="83"/>
    </row>
    <row r="12" spans="1:6" ht="12.75" customHeight="1" outlineLevel="1" x14ac:dyDescent="0.2">
      <c r="A12" s="83" t="s">
        <v>662</v>
      </c>
      <c r="B12" s="83"/>
      <c r="C12" s="83"/>
      <c r="D12" s="83"/>
      <c r="E12" s="83"/>
      <c r="F12" s="83"/>
    </row>
    <row r="13" spans="1:6" ht="12.75" customHeight="1" outlineLevel="1" x14ac:dyDescent="0.2">
      <c r="A13" s="83" t="s">
        <v>663</v>
      </c>
      <c r="B13" s="83"/>
      <c r="C13" s="83"/>
      <c r="D13" s="83"/>
      <c r="E13" s="83"/>
      <c r="F13" s="83"/>
    </row>
    <row r="14" spans="1:6" ht="12.75" customHeight="1" outlineLevel="1" x14ac:dyDescent="0.2">
      <c r="A14" s="83" t="s">
        <v>664</v>
      </c>
      <c r="B14" s="83"/>
      <c r="C14" s="83"/>
      <c r="D14" s="83"/>
      <c r="E14" s="83"/>
      <c r="F14" s="83"/>
    </row>
    <row r="15" spans="1:6" ht="12.75" customHeight="1" outlineLevel="1" x14ac:dyDescent="0.2">
      <c r="A15" s="85" t="s">
        <v>666</v>
      </c>
      <c r="B15" s="83"/>
      <c r="C15" s="83"/>
      <c r="D15" s="83"/>
      <c r="E15" s="83"/>
      <c r="F15" s="83"/>
    </row>
    <row r="16" spans="1:6" ht="12.75" customHeight="1" outlineLevel="1" x14ac:dyDescent="0.2">
      <c r="A16" s="83" t="s">
        <v>665</v>
      </c>
      <c r="B16" s="83"/>
      <c r="C16" s="83"/>
      <c r="D16" s="83"/>
      <c r="E16" s="83"/>
      <c r="F16" s="83"/>
    </row>
    <row r="17" spans="1:6" ht="12.75" customHeight="1" outlineLevel="1" x14ac:dyDescent="0.2">
      <c r="A17" s="83" t="s">
        <v>667</v>
      </c>
      <c r="B17" s="83"/>
      <c r="C17" s="83"/>
      <c r="D17" s="83"/>
      <c r="E17" s="83"/>
      <c r="F17" s="83"/>
    </row>
    <row r="18" spans="1:6" ht="12.75" customHeight="1" outlineLevel="1" x14ac:dyDescent="0.2">
      <c r="A18" s="83" t="s">
        <v>668</v>
      </c>
      <c r="B18" s="83"/>
      <c r="C18" s="83"/>
      <c r="D18" s="83"/>
      <c r="E18" s="83"/>
      <c r="F18" s="83"/>
    </row>
    <row r="19" spans="1:6" ht="12.75" customHeight="1" outlineLevel="1" x14ac:dyDescent="0.2">
      <c r="A19" s="85" t="s">
        <v>669</v>
      </c>
      <c r="B19" s="85"/>
      <c r="C19" s="85"/>
      <c r="D19" s="85"/>
      <c r="E19" s="85"/>
      <c r="F19" s="85"/>
    </row>
    <row r="20" spans="1:6" ht="12.75" customHeight="1" outlineLevel="1" x14ac:dyDescent="0.2">
      <c r="A20" s="85" t="s">
        <v>670</v>
      </c>
      <c r="B20" s="85"/>
      <c r="C20" s="85"/>
      <c r="D20" s="85"/>
      <c r="E20" s="85"/>
      <c r="F20" s="85"/>
    </row>
    <row r="21" spans="1:6" ht="12.75" customHeight="1" outlineLevel="1" x14ac:dyDescent="0.2">
      <c r="A21" s="83" t="s">
        <v>671</v>
      </c>
      <c r="B21" s="83"/>
      <c r="C21" s="83"/>
      <c r="D21" s="83"/>
      <c r="E21" s="83"/>
      <c r="F21" s="83"/>
    </row>
    <row r="22" spans="1:6" ht="16.5" customHeight="1" outlineLevel="1" x14ac:dyDescent="0.2">
      <c r="A22" s="84" t="s">
        <v>672</v>
      </c>
      <c r="B22" s="84"/>
      <c r="C22" s="84"/>
      <c r="D22" s="84"/>
      <c r="E22" s="84"/>
      <c r="F22" s="84"/>
    </row>
    <row r="23" spans="1:6" ht="12.75" customHeight="1" outlineLevel="1" x14ac:dyDescent="0.2">
      <c r="A23" s="86" t="s">
        <v>673</v>
      </c>
      <c r="B23" s="86"/>
      <c r="C23" s="86"/>
      <c r="D23" s="86"/>
      <c r="E23" s="86"/>
      <c r="F23" s="86"/>
    </row>
    <row r="24" spans="1:6" ht="12.75" customHeight="1" outlineLevel="1" x14ac:dyDescent="0.2">
      <c r="A24" s="86" t="s">
        <v>674</v>
      </c>
      <c r="B24" s="86"/>
      <c r="C24" s="86"/>
      <c r="D24" s="86"/>
      <c r="E24" s="86"/>
      <c r="F24" s="86"/>
    </row>
    <row r="25" spans="1:6" ht="12.75" customHeight="1" outlineLevel="1" x14ac:dyDescent="0.2">
      <c r="A25" s="83" t="s">
        <v>675</v>
      </c>
      <c r="B25" s="83"/>
      <c r="C25" s="83"/>
      <c r="D25" s="83"/>
      <c r="E25" s="83"/>
      <c r="F25" s="83"/>
    </row>
    <row r="26" spans="1:6" ht="12.75" customHeight="1" outlineLevel="1" x14ac:dyDescent="0.2">
      <c r="A26" s="83" t="s">
        <v>676</v>
      </c>
      <c r="B26" s="83"/>
      <c r="C26" s="83"/>
      <c r="D26" s="83"/>
      <c r="E26" s="83"/>
      <c r="F26" s="83"/>
    </row>
    <row r="27" spans="1:6" ht="12.75" customHeight="1" outlineLevel="1" x14ac:dyDescent="0.2">
      <c r="A27" s="83" t="s">
        <v>677</v>
      </c>
      <c r="B27" s="83"/>
      <c r="C27" s="83"/>
      <c r="D27" s="83"/>
      <c r="E27" s="83"/>
      <c r="F27" s="83"/>
    </row>
    <row r="28" spans="1:6" ht="12.75" customHeight="1" outlineLevel="1" x14ac:dyDescent="0.2">
      <c r="A28" s="83" t="s">
        <v>678</v>
      </c>
      <c r="B28" s="83"/>
      <c r="C28" s="83"/>
      <c r="D28" s="83"/>
      <c r="E28" s="83"/>
      <c r="F28" s="83"/>
    </row>
    <row r="29" spans="1:6" ht="12.75" customHeight="1" outlineLevel="1" x14ac:dyDescent="0.2">
      <c r="A29" s="83" t="s">
        <v>679</v>
      </c>
      <c r="B29" s="83"/>
      <c r="C29" s="83"/>
      <c r="D29" s="83"/>
      <c r="E29" s="83"/>
      <c r="F29" s="83"/>
    </row>
    <row r="30" spans="1:6" ht="12.75" customHeight="1" outlineLevel="1" x14ac:dyDescent="0.2">
      <c r="A30" s="83" t="s">
        <v>680</v>
      </c>
      <c r="B30" s="83"/>
      <c r="C30" s="83"/>
      <c r="D30" s="83"/>
      <c r="E30" s="83"/>
      <c r="F30" s="83"/>
    </row>
    <row r="31" spans="1:6" ht="12.75" customHeight="1" outlineLevel="1" x14ac:dyDescent="0.2">
      <c r="A31" s="83" t="s">
        <v>681</v>
      </c>
      <c r="B31" s="83"/>
      <c r="C31" s="83"/>
      <c r="D31" s="83"/>
      <c r="E31" s="83"/>
      <c r="F31" s="83"/>
    </row>
    <row r="32" spans="1:6" ht="12.75" customHeight="1" outlineLevel="1" x14ac:dyDescent="0.2">
      <c r="A32" s="83" t="s">
        <v>682</v>
      </c>
      <c r="B32" s="83"/>
      <c r="C32" s="83"/>
      <c r="D32" s="83"/>
      <c r="E32" s="83"/>
      <c r="F32" s="83"/>
    </row>
    <row r="33" spans="1:6" ht="12.75" customHeight="1" outlineLevel="1" x14ac:dyDescent="0.2">
      <c r="A33" s="83" t="s">
        <v>683</v>
      </c>
      <c r="B33" s="83"/>
      <c r="C33" s="83"/>
      <c r="D33" s="83"/>
      <c r="E33" s="83"/>
      <c r="F33" s="83"/>
    </row>
    <row r="34" spans="1:6" ht="12.75" customHeight="1" outlineLevel="1" x14ac:dyDescent="0.2">
      <c r="A34" s="83" t="s">
        <v>684</v>
      </c>
      <c r="B34" s="83"/>
      <c r="C34" s="83"/>
      <c r="D34" s="83"/>
      <c r="E34" s="83"/>
      <c r="F34" s="83"/>
    </row>
    <row r="35" spans="1:6" ht="12.75" customHeight="1" outlineLevel="1" x14ac:dyDescent="0.2">
      <c r="A35" s="83" t="s">
        <v>685</v>
      </c>
      <c r="B35" s="83"/>
      <c r="C35" s="83"/>
      <c r="D35" s="83"/>
      <c r="E35" s="83"/>
      <c r="F35" s="83"/>
    </row>
    <row r="36" spans="1:6" ht="12.75" customHeight="1" outlineLevel="1" x14ac:dyDescent="0.2">
      <c r="A36" s="83" t="s">
        <v>686</v>
      </c>
      <c r="B36" s="83"/>
      <c r="C36" s="83"/>
      <c r="D36" s="83"/>
      <c r="E36" s="83"/>
      <c r="F36" s="83"/>
    </row>
    <row r="37" spans="1:6" ht="12.75" customHeight="1" outlineLevel="1" x14ac:dyDescent="0.2">
      <c r="A37" s="83" t="s">
        <v>687</v>
      </c>
      <c r="B37" s="83"/>
      <c r="C37" s="83"/>
      <c r="D37" s="83"/>
      <c r="E37" s="83"/>
      <c r="F37" s="83"/>
    </row>
    <row r="38" spans="1:6" ht="12.75" customHeight="1" outlineLevel="1" x14ac:dyDescent="0.2">
      <c r="A38" s="83" t="s">
        <v>688</v>
      </c>
      <c r="B38" s="83"/>
      <c r="C38" s="83"/>
      <c r="D38" s="83"/>
      <c r="E38" s="83"/>
      <c r="F38" s="83"/>
    </row>
    <row r="39" spans="1:6" ht="12.75" customHeight="1" outlineLevel="1" x14ac:dyDescent="0.2">
      <c r="A39" s="83" t="s">
        <v>689</v>
      </c>
      <c r="B39" s="83"/>
      <c r="C39" s="83"/>
      <c r="D39" s="83"/>
      <c r="E39" s="83"/>
      <c r="F39" s="83"/>
    </row>
    <row r="40" spans="1:6" ht="16.5" customHeight="1" outlineLevel="1" x14ac:dyDescent="0.2">
      <c r="A40" s="84" t="s">
        <v>690</v>
      </c>
      <c r="B40" s="84"/>
      <c r="C40" s="84"/>
      <c r="D40" s="84"/>
      <c r="E40" s="84"/>
      <c r="F40" s="84"/>
    </row>
    <row r="41" spans="1:6" ht="12.75" customHeight="1" outlineLevel="1" x14ac:dyDescent="0.2">
      <c r="A41" s="83" t="s">
        <v>691</v>
      </c>
      <c r="B41" s="83"/>
      <c r="C41" s="83"/>
      <c r="D41" s="83"/>
      <c r="E41" s="83"/>
      <c r="F41" s="83"/>
    </row>
    <row r="42" spans="1:6" ht="12.75" customHeight="1" outlineLevel="1" x14ac:dyDescent="0.2">
      <c r="A42" s="83" t="s">
        <v>2033</v>
      </c>
      <c r="B42" s="83"/>
      <c r="C42" s="83"/>
      <c r="D42" s="83"/>
      <c r="E42" s="83"/>
      <c r="F42" s="83"/>
    </row>
    <row r="43" spans="1:6" ht="12.75" customHeight="1" outlineLevel="1" x14ac:dyDescent="0.2">
      <c r="A43" s="83" t="s">
        <v>1771</v>
      </c>
      <c r="B43" s="83"/>
      <c r="C43" s="83"/>
      <c r="D43" s="83"/>
      <c r="E43" s="83"/>
      <c r="F43" s="83"/>
    </row>
    <row r="44" spans="1:6" ht="12.75" customHeight="1" outlineLevel="1" x14ac:dyDescent="0.2">
      <c r="A44" s="83" t="s">
        <v>692</v>
      </c>
      <c r="B44" s="83"/>
      <c r="C44" s="83"/>
      <c r="D44" s="83"/>
      <c r="E44" s="83"/>
      <c r="F44" s="83"/>
    </row>
    <row r="45" spans="1:6" ht="12.75" customHeight="1" outlineLevel="1" x14ac:dyDescent="0.2">
      <c r="A45" s="83" t="s">
        <v>693</v>
      </c>
      <c r="B45" s="83"/>
      <c r="C45" s="83"/>
      <c r="D45" s="83"/>
      <c r="E45" s="83"/>
      <c r="F45" s="83"/>
    </row>
    <row r="46" spans="1:6" ht="12.75" customHeight="1" outlineLevel="1" x14ac:dyDescent="0.2">
      <c r="A46" s="83" t="s">
        <v>694</v>
      </c>
      <c r="B46" s="83"/>
      <c r="C46" s="83"/>
      <c r="D46" s="83"/>
      <c r="E46" s="83"/>
      <c r="F46" s="83"/>
    </row>
    <row r="47" spans="1:6" ht="12.75" customHeight="1" outlineLevel="1" x14ac:dyDescent="0.2">
      <c r="A47" s="83" t="s">
        <v>695</v>
      </c>
      <c r="B47" s="83"/>
      <c r="C47" s="83"/>
      <c r="D47" s="83"/>
      <c r="E47" s="83"/>
      <c r="F47" s="83"/>
    </row>
    <row r="48" spans="1:6" ht="16.5" customHeight="1" outlineLevel="1" x14ac:dyDescent="0.2">
      <c r="A48" s="84" t="s">
        <v>696</v>
      </c>
      <c r="B48" s="84"/>
      <c r="C48" s="84"/>
      <c r="D48" s="84"/>
      <c r="E48" s="84"/>
      <c r="F48" s="84"/>
    </row>
    <row r="49" spans="1:6" ht="12.75" customHeight="1" outlineLevel="1" x14ac:dyDescent="0.2">
      <c r="A49" s="85" t="s">
        <v>2034</v>
      </c>
      <c r="B49" s="85"/>
      <c r="C49" s="85"/>
      <c r="D49" s="85"/>
      <c r="E49" s="85"/>
      <c r="F49" s="85"/>
    </row>
    <row r="50" spans="1:6" ht="12.75" customHeight="1" outlineLevel="1" x14ac:dyDescent="0.2">
      <c r="A50" s="85" t="s">
        <v>2035</v>
      </c>
      <c r="B50" s="85"/>
      <c r="C50" s="85"/>
      <c r="D50" s="85"/>
      <c r="E50" s="85"/>
      <c r="F50" s="85"/>
    </row>
    <row r="51" spans="1:6" ht="12.75" customHeight="1" outlineLevel="1" x14ac:dyDescent="0.2">
      <c r="A51" s="83" t="s">
        <v>697</v>
      </c>
      <c r="B51" s="83"/>
      <c r="C51" s="83"/>
      <c r="D51" s="83"/>
      <c r="E51" s="83"/>
      <c r="F51" s="83"/>
    </row>
    <row r="52" spans="1:6" ht="12.75" customHeight="1" outlineLevel="1" x14ac:dyDescent="0.2">
      <c r="A52" s="83" t="s">
        <v>698</v>
      </c>
      <c r="B52" s="83"/>
      <c r="C52" s="83"/>
      <c r="D52" s="83"/>
      <c r="E52" s="83"/>
      <c r="F52" s="83"/>
    </row>
    <row r="53" spans="1:6" ht="12.75" customHeight="1" outlineLevel="1" x14ac:dyDescent="0.2">
      <c r="A53" s="83" t="s">
        <v>699</v>
      </c>
      <c r="B53" s="83"/>
      <c r="C53" s="83"/>
      <c r="D53" s="83"/>
      <c r="E53" s="83"/>
      <c r="F53" s="83"/>
    </row>
    <row r="54" spans="1:6" ht="12.75" customHeight="1" outlineLevel="1" x14ac:dyDescent="0.2">
      <c r="A54" s="83" t="s">
        <v>700</v>
      </c>
      <c r="B54" s="83"/>
      <c r="C54" s="83"/>
      <c r="D54" s="83"/>
      <c r="E54" s="83"/>
      <c r="F54" s="83"/>
    </row>
    <row r="55" spans="1:6" ht="12.75" customHeight="1" outlineLevel="1" x14ac:dyDescent="0.2">
      <c r="A55" s="83" t="s">
        <v>701</v>
      </c>
      <c r="B55" s="83"/>
      <c r="C55" s="83"/>
      <c r="D55" s="83"/>
      <c r="E55" s="83"/>
      <c r="F55" s="83"/>
    </row>
    <row r="56" spans="1:6" ht="12.75" customHeight="1" outlineLevel="1" x14ac:dyDescent="0.2">
      <c r="A56" s="83" t="s">
        <v>702</v>
      </c>
      <c r="B56" s="83"/>
      <c r="C56" s="83"/>
      <c r="D56" s="83"/>
      <c r="E56" s="83"/>
      <c r="F56" s="83"/>
    </row>
    <row r="57" spans="1:6" ht="12.75" customHeight="1" outlineLevel="1" x14ac:dyDescent="0.2">
      <c r="A57" s="83" t="s">
        <v>703</v>
      </c>
      <c r="B57" s="83"/>
      <c r="C57" s="83"/>
      <c r="D57" s="83"/>
      <c r="E57" s="83"/>
      <c r="F57" s="83"/>
    </row>
    <row r="58" spans="1:6" ht="12.75" customHeight="1" outlineLevel="1" x14ac:dyDescent="0.2">
      <c r="A58" s="83" t="s">
        <v>704</v>
      </c>
      <c r="B58" s="83"/>
      <c r="C58" s="83"/>
      <c r="D58" s="83"/>
      <c r="E58" s="83"/>
      <c r="F58" s="83"/>
    </row>
    <row r="59" spans="1:6" ht="12.75" customHeight="1" outlineLevel="1" x14ac:dyDescent="0.2">
      <c r="A59" s="83" t="s">
        <v>705</v>
      </c>
      <c r="B59" s="83"/>
      <c r="C59" s="83"/>
      <c r="D59" s="83"/>
      <c r="E59" s="83"/>
      <c r="F59" s="83"/>
    </row>
    <row r="60" spans="1:6" ht="12.75" customHeight="1" outlineLevel="1" x14ac:dyDescent="0.2">
      <c r="A60" s="83" t="s">
        <v>706</v>
      </c>
      <c r="B60" s="83"/>
      <c r="C60" s="83"/>
      <c r="D60" s="83"/>
      <c r="E60" s="83"/>
      <c r="F60" s="83"/>
    </row>
    <row r="61" spans="1:6" ht="12.75" customHeight="1" outlineLevel="1" x14ac:dyDescent="0.2">
      <c r="A61" s="83" t="s">
        <v>707</v>
      </c>
      <c r="B61" s="83"/>
      <c r="C61" s="83"/>
      <c r="D61" s="83"/>
      <c r="E61" s="83"/>
      <c r="F61" s="83"/>
    </row>
    <row r="62" spans="1:6" ht="12.75" customHeight="1" outlineLevel="1" x14ac:dyDescent="0.2">
      <c r="A62" s="83" t="s">
        <v>708</v>
      </c>
      <c r="B62" s="83"/>
      <c r="C62" s="83"/>
      <c r="D62" s="83"/>
      <c r="E62" s="83"/>
      <c r="F62" s="83"/>
    </row>
    <row r="63" spans="1:6" ht="12.75" customHeight="1" outlineLevel="1" x14ac:dyDescent="0.2">
      <c r="A63" s="83" t="s">
        <v>709</v>
      </c>
      <c r="B63" s="83"/>
      <c r="C63" s="83"/>
      <c r="D63" s="83"/>
      <c r="E63" s="83"/>
      <c r="F63" s="83"/>
    </row>
    <row r="64" spans="1:6" ht="12.75" customHeight="1" outlineLevel="1" x14ac:dyDescent="0.2">
      <c r="A64" s="83" t="s">
        <v>710</v>
      </c>
      <c r="B64" s="83"/>
      <c r="C64" s="83"/>
      <c r="D64" s="83"/>
      <c r="E64" s="83"/>
      <c r="F64" s="83"/>
    </row>
    <row r="65" spans="1:6" ht="12.75" customHeight="1" outlineLevel="1" x14ac:dyDescent="0.2">
      <c r="A65" s="83" t="s">
        <v>711</v>
      </c>
      <c r="B65" s="83"/>
      <c r="C65" s="83"/>
      <c r="D65" s="83"/>
      <c r="E65" s="83"/>
      <c r="F65" s="83"/>
    </row>
    <row r="66" spans="1:6" ht="28.35" customHeight="1" outlineLevel="1" x14ac:dyDescent="0.2">
      <c r="A66" s="85" t="inlineStr">
        <is>
          <t>Если бетонная сетка автоматически создана по контурам AutoCAD, сообщение об этом появляется только при формировании сечения. После расчёта и экспорта это сообщение не повторяется. Сведения о происхождении сетки сохраняются на листе Results.</t>
        </is>
      </c>
      <c r="B66" s="85"/>
      <c r="C66" s="85"/>
      <c r="D66" s="85"/>
      <c r="E66" s="85"/>
      <c r="F66" s="85"/>
    </row>
    <row r="67" spans="1:6" ht="12.75" customHeight="1" outlineLevel="1" x14ac:dyDescent="0.2">
      <c r="A67" s="85" t="inlineStr">
        <is>
          <t/>
        </is>
      </c>
      <c r="B67" s="85"/>
      <c r="C67" s="85"/>
      <c r="D67" s="85"/>
      <c r="E67" s="85"/>
      <c r="F67" s="85"/>
    </row>
    <row r="68" spans="1:6" ht="16.5" customHeight="1" outlineLevel="1" x14ac:dyDescent="0.2">
      <c r="A68" s="84" t="s">
        <v>714</v>
      </c>
      <c r="B68" s="84"/>
      <c r="C68" s="84"/>
      <c r="D68" s="84"/>
      <c r="E68" s="84"/>
      <c r="F68" s="84"/>
    </row>
    <row r="69" spans="1:6" ht="12.75" customHeight="1" outlineLevel="1" x14ac:dyDescent="0.2">
      <c r="A69" s="83" t="s">
        <v>715</v>
      </c>
      <c r="B69" s="83"/>
      <c r="C69" s="83"/>
      <c r="D69" s="83"/>
      <c r="E69" s="83"/>
      <c r="F69" s="83"/>
    </row>
    <row r="70" spans="1:6" ht="12.75" customHeight="1" outlineLevel="1" x14ac:dyDescent="0.2">
      <c r="A70" s="83" t="s">
        <v>716</v>
      </c>
      <c r="B70" s="83"/>
      <c r="C70" s="83"/>
      <c r="D70" s="83"/>
      <c r="E70" s="83"/>
      <c r="F70" s="83"/>
    </row>
    <row r="71" spans="1:6" ht="12.75" customHeight="1" outlineLevel="1" x14ac:dyDescent="0.2">
      <c r="A71" s="83" t="s">
        <v>717</v>
      </c>
      <c r="B71" s="83"/>
      <c r="C71" s="83"/>
      <c r="D71" s="83"/>
      <c r="E71" s="83"/>
      <c r="F71" s="83"/>
    </row>
    <row r="72" spans="1:6" ht="12.75" customHeight="1" outlineLevel="1" x14ac:dyDescent="0.2">
      <c r="A72" s="83" t="s">
        <v>718</v>
      </c>
      <c r="B72" s="83"/>
      <c r="C72" s="83"/>
      <c r="D72" s="83"/>
      <c r="E72" s="83"/>
      <c r="F72" s="83"/>
    </row>
    <row r="73" spans="1:6" ht="12.75" customHeight="1" outlineLevel="1" x14ac:dyDescent="0.2">
      <c r="A73" s="83" t="s">
        <v>719</v>
      </c>
      <c r="B73" s="83"/>
      <c r="C73" s="83"/>
      <c r="D73" s="83"/>
      <c r="E73" s="83"/>
      <c r="F73" s="83"/>
    </row>
    <row r="74" spans="1:6" ht="12.75" customHeight="1" outlineLevel="1" x14ac:dyDescent="0.2">
      <c r="A74" s="83" t="s">
        <v>720</v>
      </c>
      <c r="B74" s="83"/>
      <c r="C74" s="83"/>
      <c r="D74" s="83"/>
      <c r="E74" s="83"/>
      <c r="F74" s="83"/>
    </row>
    <row r="75" spans="1:6" ht="12.75" customHeight="1" outlineLevel="1" x14ac:dyDescent="0.2">
      <c r="A75" s="85" t="s">
        <v>722</v>
      </c>
      <c r="B75" s="83"/>
      <c r="C75" s="83"/>
      <c r="D75" s="83"/>
      <c r="E75" s="83"/>
      <c r="F75" s="83"/>
    </row>
    <row r="76" spans="1:6" ht="12.75" customHeight="1" outlineLevel="1" x14ac:dyDescent="0.2">
      <c r="A76" s="83" t="s">
        <v>721</v>
      </c>
      <c r="B76" s="83"/>
      <c r="C76" s="83"/>
      <c r="D76" s="83"/>
      <c r="E76" s="83"/>
      <c r="F76" s="83"/>
    </row>
    <row r="77" spans="1:6" ht="12.75" customHeight="1" outlineLevel="1" x14ac:dyDescent="0.2">
      <c r="A77" s="83" t="s">
        <v>723</v>
      </c>
      <c r="B77" s="83"/>
      <c r="C77" s="83"/>
      <c r="D77" s="83"/>
      <c r="E77" s="83"/>
      <c r="F77" s="83"/>
    </row>
    <row r="78" spans="1:6" ht="12.75" customHeight="1" outlineLevel="1" x14ac:dyDescent="0.2">
      <c r="A78" s="83" t="s">
        <v>724</v>
      </c>
      <c r="B78" s="83"/>
      <c r="C78" s="83"/>
      <c r="D78" s="83"/>
      <c r="E78" s="83"/>
      <c r="F78" s="83"/>
    </row>
    <row r="79" spans="1:6" ht="12.75" customHeight="1" outlineLevel="1" x14ac:dyDescent="0.2">
      <c r="A79" s="85" t="s">
        <v>727</v>
      </c>
      <c r="B79" s="83"/>
      <c r="C79" s="83"/>
      <c r="D79" s="83"/>
      <c r="E79" s="83"/>
      <c r="F79" s="83"/>
    </row>
    <row r="80" spans="1:6" ht="12.75" customHeight="1" outlineLevel="1" x14ac:dyDescent="0.2">
      <c r="A80" s="83" t="s">
        <v>725</v>
      </c>
      <c r="B80" s="83"/>
      <c r="C80" s="83"/>
      <c r="D80" s="83"/>
      <c r="E80" s="83"/>
      <c r="F80" s="83"/>
    </row>
    <row r="81" spans="1:6" ht="12.75" customHeight="1" outlineLevel="1" x14ac:dyDescent="0.2">
      <c r="A81" s="83" t="s">
        <v>726</v>
      </c>
      <c r="B81" s="83"/>
      <c r="C81" s="83"/>
      <c r="D81" s="83"/>
      <c r="E81" s="83"/>
      <c r="F81" s="83"/>
    </row>
    <row r="82" spans="1:6" ht="12.75" customHeight="1" outlineLevel="1" x14ac:dyDescent="0.2">
      <c r="A82" s="83" t="s">
        <v>728</v>
      </c>
      <c r="B82" s="83"/>
      <c r="C82" s="83"/>
      <c r="D82" s="83"/>
      <c r="E82" s="83"/>
      <c r="F82" s="83"/>
    </row>
    <row r="83" spans="1:6" ht="12.75" customHeight="1" outlineLevel="1" x14ac:dyDescent="0.2">
      <c r="A83" s="83" t="s">
        <v>729</v>
      </c>
      <c r="B83" s="83"/>
      <c r="C83" s="83"/>
      <c r="D83" s="83"/>
      <c r="E83" s="83"/>
      <c r="F83" s="83"/>
    </row>
    <row r="84" spans="1:6" ht="12.75" customHeight="1" outlineLevel="1" x14ac:dyDescent="0.2">
      <c r="A84" s="46"/>
      <c r="B84" s="46"/>
      <c r="C84" s="46"/>
      <c r="D84" s="46"/>
      <c r="E84" s="46"/>
      <c r="F84" s="46"/>
    </row>
    <row r="85" spans="1:6" ht="12.75" customHeight="1" outlineLevel="1" x14ac:dyDescent="0.2">
      <c r="A85" s="46"/>
      <c r="B85" s="46"/>
      <c r="C85" s="46"/>
      <c r="D85" s="46"/>
      <c r="E85" s="46"/>
      <c r="F85" s="46"/>
    </row>
    <row r="86" spans="1:6" ht="20.25" customHeight="1" x14ac:dyDescent="0.2">
      <c r="A86" s="82" t="s">
        <v>730</v>
      </c>
      <c r="B86" s="82"/>
      <c r="C86" s="82"/>
      <c r="D86" s="82"/>
      <c r="E86" s="82"/>
      <c r="F86" s="82"/>
    </row>
    <row r="87" spans="1:6" ht="12.75" customHeight="1" outlineLevel="1" x14ac:dyDescent="0.2">
      <c r="A87" s="83" t="s">
        <v>731</v>
      </c>
      <c r="B87" s="83"/>
      <c r="C87" s="83"/>
      <c r="D87" s="83"/>
      <c r="E87" s="83"/>
      <c r="F87" s="83"/>
    </row>
    <row r="88" spans="1:6" ht="16.5" customHeight="1" outlineLevel="1" x14ac:dyDescent="0.2">
      <c r="A88" s="84" t="s">
        <v>732</v>
      </c>
      <c r="B88" s="84"/>
      <c r="C88" s="84"/>
      <c r="D88" s="84"/>
      <c r="E88" s="84"/>
      <c r="F88" s="84"/>
    </row>
    <row r="89" spans="1:6" ht="12.75" customHeight="1" outlineLevel="1" x14ac:dyDescent="0.2">
      <c r="A89" s="83" t="s">
        <v>733</v>
      </c>
      <c r="B89" s="83"/>
      <c r="C89" s="83"/>
      <c r="D89" s="83"/>
      <c r="E89" s="83"/>
      <c r="F89" s="83"/>
    </row>
    <row r="90" spans="1:6" ht="12.75" customHeight="1" outlineLevel="1" x14ac:dyDescent="0.2">
      <c r="A90" s="83" t="s">
        <v>734</v>
      </c>
      <c r="B90" s="83"/>
      <c r="C90" s="83"/>
      <c r="D90" s="83"/>
      <c r="E90" s="83"/>
      <c r="F90" s="83"/>
    </row>
    <row r="91" spans="1:6" ht="12.75" customHeight="1" outlineLevel="1" x14ac:dyDescent="0.2">
      <c r="A91" s="83" t="s">
        <v>735</v>
      </c>
      <c r="B91" s="83"/>
      <c r="C91" s="83"/>
      <c r="D91" s="83"/>
      <c r="E91" s="83"/>
      <c r="F91" s="83"/>
    </row>
    <row r="92" spans="1:6" ht="12.75" customHeight="1" outlineLevel="1" x14ac:dyDescent="0.2">
      <c r="A92" s="83" t="s">
        <v>736</v>
      </c>
      <c r="B92" s="83"/>
      <c r="C92" s="83"/>
      <c r="D92" s="83"/>
      <c r="E92" s="83"/>
      <c r="F92" s="83"/>
    </row>
    <row r="93" spans="1:6" ht="12.75" customHeight="1" outlineLevel="1" x14ac:dyDescent="0.2">
      <c r="A93" s="83" t="s">
        <v>737</v>
      </c>
      <c r="B93" s="83"/>
      <c r="C93" s="83"/>
      <c r="D93" s="83"/>
      <c r="E93" s="83"/>
      <c r="F93" s="83"/>
    </row>
    <row r="94" spans="1:6" ht="12.75" customHeight="1" outlineLevel="1" x14ac:dyDescent="0.2">
      <c r="A94" s="83" t="s">
        <v>738</v>
      </c>
      <c r="B94" s="83"/>
      <c r="C94" s="83"/>
      <c r="D94" s="83"/>
      <c r="E94" s="83"/>
      <c r="F94" s="83"/>
    </row>
    <row r="95" spans="1:6" ht="16.5" customHeight="1" outlineLevel="1" x14ac:dyDescent="0.2">
      <c r="A95" s="84" t="s">
        <v>739</v>
      </c>
      <c r="B95" s="84"/>
      <c r="C95" s="84"/>
      <c r="D95" s="84"/>
      <c r="E95" s="84"/>
      <c r="F95" s="84"/>
    </row>
    <row r="96" spans="1:6" ht="12.75" customHeight="1" outlineLevel="1" x14ac:dyDescent="0.2">
      <c r="A96" s="83" t="s">
        <v>740</v>
      </c>
      <c r="B96" s="83"/>
      <c r="C96" s="83"/>
      <c r="D96" s="83"/>
      <c r="E96" s="83"/>
      <c r="F96" s="83"/>
    </row>
    <row r="97" spans="1:6" ht="12.75" customHeight="1" outlineLevel="1" x14ac:dyDescent="0.2">
      <c r="A97" s="83" t="s">
        <v>741</v>
      </c>
      <c r="B97" s="83"/>
      <c r="C97" s="83"/>
      <c r="D97" s="83"/>
      <c r="E97" s="83"/>
      <c r="F97" s="83"/>
    </row>
    <row r="98" spans="1:6" ht="42" customHeight="1" outlineLevel="1" x14ac:dyDescent="0.2">
      <c r="A98" s="87"/>
      <c r="B98" s="87"/>
      <c r="C98" s="87"/>
      <c r="D98" s="87"/>
      <c r="E98" s="87"/>
      <c r="F98" s="87"/>
    </row>
    <row r="99" spans="1:6" ht="12.75" customHeight="1" outlineLevel="1" x14ac:dyDescent="0.2">
      <c r="A99" s="83" t="s">
        <v>742</v>
      </c>
      <c r="B99" s="83"/>
      <c r="C99" s="83"/>
      <c r="D99" s="83"/>
      <c r="E99" s="83"/>
      <c r="F99" s="83"/>
    </row>
    <row r="100" spans="1:6" ht="42" customHeight="1" outlineLevel="1" x14ac:dyDescent="0.2">
      <c r="A100" s="87"/>
      <c r="B100" s="87"/>
      <c r="C100" s="87"/>
      <c r="D100" s="87"/>
      <c r="E100" s="87"/>
      <c r="F100" s="87"/>
    </row>
    <row r="101" spans="1:6" ht="12.75" customHeight="1" outlineLevel="1" x14ac:dyDescent="0.2">
      <c r="A101" s="83" t="s">
        <v>743</v>
      </c>
      <c r="B101" s="83"/>
      <c r="C101" s="83"/>
      <c r="D101" s="83"/>
      <c r="E101" s="83"/>
      <c r="F101" s="83"/>
    </row>
    <row r="102" spans="1:6" ht="42" customHeight="1" outlineLevel="1" x14ac:dyDescent="0.2">
      <c r="A102" s="87"/>
      <c r="B102" s="87"/>
      <c r="C102" s="87"/>
      <c r="D102" s="87"/>
      <c r="E102" s="87"/>
      <c r="F102" s="87"/>
    </row>
    <row r="103" spans="1:6" ht="12.75" customHeight="1" outlineLevel="1" x14ac:dyDescent="0.2">
      <c r="A103" s="83" t="s">
        <v>744</v>
      </c>
      <c r="B103" s="83"/>
      <c r="C103" s="83"/>
      <c r="D103" s="83"/>
      <c r="E103" s="83"/>
      <c r="F103" s="83"/>
    </row>
    <row r="104" spans="1:6" ht="16.5" customHeight="1" outlineLevel="1" x14ac:dyDescent="0.2">
      <c r="A104" s="84" t="s">
        <v>745</v>
      </c>
      <c r="B104" s="84"/>
      <c r="C104" s="84"/>
      <c r="D104" s="84"/>
      <c r="E104" s="84"/>
      <c r="F104" s="84"/>
    </row>
    <row r="105" spans="1:6" ht="12.75" customHeight="1" outlineLevel="1" x14ac:dyDescent="0.2">
      <c r="A105" s="83" t="s">
        <v>746</v>
      </c>
      <c r="B105" s="83"/>
      <c r="C105" s="83"/>
      <c r="D105" s="83"/>
      <c r="E105" s="83"/>
      <c r="F105" s="83"/>
    </row>
    <row r="106" spans="1:6" ht="42" customHeight="1" outlineLevel="1" x14ac:dyDescent="0.2">
      <c r="A106" s="87"/>
      <c r="B106" s="87"/>
      <c r="C106" s="87"/>
      <c r="D106" s="87"/>
      <c r="E106" s="87"/>
      <c r="F106" s="87"/>
    </row>
    <row r="107" spans="1:6" ht="12.75" customHeight="1" outlineLevel="1" x14ac:dyDescent="0.2">
      <c r="A107" s="83" t="s">
        <v>747</v>
      </c>
      <c r="B107" s="83"/>
      <c r="C107" s="83"/>
      <c r="D107" s="83"/>
      <c r="E107" s="83"/>
      <c r="F107" s="83"/>
    </row>
    <row r="108" spans="1:6" ht="12.75" customHeight="1" outlineLevel="1" x14ac:dyDescent="0.2">
      <c r="A108" s="83" t="s">
        <v>748</v>
      </c>
      <c r="B108" s="83"/>
      <c r="C108" s="83"/>
      <c r="D108" s="83"/>
      <c r="E108" s="83"/>
      <c r="F108" s="83"/>
    </row>
    <row r="109" spans="1:6" ht="12.75" customHeight="1" outlineLevel="1" x14ac:dyDescent="0.2">
      <c r="A109" s="83" t="s">
        <v>749</v>
      </c>
      <c r="B109" s="83"/>
      <c r="C109" s="83"/>
      <c r="D109" s="83"/>
      <c r="E109" s="83"/>
      <c r="F109" s="83"/>
    </row>
    <row r="110" spans="1:6" ht="16.5" customHeight="1" outlineLevel="1" x14ac:dyDescent="0.2">
      <c r="A110" s="84" t="s">
        <v>750</v>
      </c>
      <c r="B110" s="84"/>
      <c r="C110" s="84"/>
      <c r="D110" s="84"/>
      <c r="E110" s="84"/>
      <c r="F110" s="84"/>
    </row>
    <row r="111" spans="1:6" ht="17.1" customHeight="1" outlineLevel="1" x14ac:dyDescent="0.2">
      <c r="A111" s="83" t="inlineStr">
        <is>
          <t>В настройке Solver.Method выберите Newton или Secant. Newton использует касательную жесткость сечения, а Secant уточняет приближенную матрицу чувствительности по предыдущим состояниям.</t>
        </is>
      </c>
      <c r="B111" s="83"/>
      <c r="C111" s="83"/>
      <c r="D111" s="83"/>
      <c r="E111" s="83"/>
      <c r="F111" s="83"/>
    </row>
    <row r="112" spans="1:6" ht="12.75" customHeight="1" outlineLevel="1" x14ac:dyDescent="0.2">
      <c r="A112" s="83" t="s">
        <v>752</v>
      </c>
      <c r="B112" s="83"/>
      <c r="C112" s="83"/>
      <c r="D112" s="83"/>
      <c r="E112" s="83"/>
      <c r="F112" s="83"/>
    </row>
    <row r="113" spans="1:6" ht="12.75" customHeight="1" outlineLevel="1" x14ac:dyDescent="0.2">
      <c r="A113" s="83" t="s">
        <v>753</v>
      </c>
      <c r="B113" s="83"/>
      <c r="C113" s="83"/>
      <c r="D113" s="83"/>
      <c r="E113" s="83"/>
      <c r="F113" s="83"/>
    </row>
    <row r="114" spans="1:6" ht="12.75" customHeight="1" outlineLevel="1" x14ac:dyDescent="0.2">
      <c r="A114" s="83" t="s">
        <v>754</v>
      </c>
      <c r="B114" s="83"/>
      <c r="C114" s="83"/>
      <c r="D114" s="83"/>
      <c r="E114" s="83"/>
      <c r="F114" s="83"/>
    </row>
    <row r="115" spans="1:6" ht="12.75" customHeight="1" outlineLevel="1" x14ac:dyDescent="0.2">
      <c r="A115" s="83" t="s">
        <v>755</v>
      </c>
      <c r="B115" s="83"/>
      <c r="C115" s="83"/>
      <c r="D115" s="83"/>
      <c r="E115" s="83"/>
      <c r="F115" s="83"/>
    </row>
    <row r="116" spans="1:6" ht="12.75" customHeight="1" outlineLevel="1" x14ac:dyDescent="0.2">
      <c r="A116" s="83" t="s">
        <v>756</v>
      </c>
      <c r="B116" s="83"/>
      <c r="C116" s="83"/>
      <c r="D116" s="83"/>
      <c r="E116" s="83"/>
      <c r="F116" s="83"/>
    </row>
    <row r="117" spans="1:6" ht="12.75" customHeight="1" outlineLevel="1" x14ac:dyDescent="0.2">
      <c r="A117" s="83" t="s">
        <v>757</v>
      </c>
      <c r="B117" s="83"/>
      <c r="C117" s="83"/>
      <c r="D117" s="83"/>
      <c r="E117" s="83"/>
      <c r="F117" s="83"/>
    </row>
    <row r="118" spans="1:6" ht="12.75" customHeight="1" outlineLevel="1" x14ac:dyDescent="0.2">
      <c r="A118" s="83" t="s">
        <v>758</v>
      </c>
      <c r="B118" s="83"/>
      <c r="C118" s="83"/>
      <c r="D118" s="83"/>
      <c r="E118" s="83"/>
      <c r="F118" s="83"/>
    </row>
    <row r="119" spans="1:6" ht="16.5" customHeight="1" outlineLevel="1" x14ac:dyDescent="0.2">
      <c r="A119" s="84" t="s">
        <v>759</v>
      </c>
      <c r="B119" s="84"/>
      <c r="C119" s="84"/>
      <c r="D119" s="84"/>
      <c r="E119" s="84"/>
      <c r="F119" s="84"/>
    </row>
    <row r="120" spans="1:6" ht="12.75" customHeight="1" outlineLevel="1" x14ac:dyDescent="0.2">
      <c r="A120" s="85" t="s">
        <v>760</v>
      </c>
      <c r="B120" s="85"/>
      <c r="C120" s="85"/>
      <c r="D120" s="85"/>
      <c r="E120" s="85"/>
      <c r="F120" s="85"/>
    </row>
    <row r="121" spans="1:6" ht="12.75" customHeight="1" outlineLevel="1" x14ac:dyDescent="0.2">
      <c r="A121" s="83" t="s">
        <v>761</v>
      </c>
      <c r="B121" s="83"/>
      <c r="C121" s="83"/>
      <c r="D121" s="83"/>
      <c r="E121" s="83"/>
      <c r="F121" s="83"/>
    </row>
    <row r="122" spans="1:6" ht="12.75" customHeight="1" outlineLevel="1" x14ac:dyDescent="0.2">
      <c r="A122" s="83" t="s">
        <v>762</v>
      </c>
      <c r="B122" s="83"/>
      <c r="C122" s="83"/>
      <c r="D122" s="83"/>
      <c r="E122" s="83"/>
      <c r="F122" s="83"/>
    </row>
    <row r="123" spans="1:6" ht="16.5" customHeight="1" outlineLevel="1" x14ac:dyDescent="0.2">
      <c r="A123" s="84" t="s">
        <v>763</v>
      </c>
      <c r="B123" s="84"/>
      <c r="C123" s="84"/>
      <c r="D123" s="84"/>
      <c r="E123" s="84"/>
      <c r="F123" s="84"/>
    </row>
    <row r="124" spans="1:6" ht="12.75" customHeight="1" outlineLevel="1" x14ac:dyDescent="0.2">
      <c r="A124" s="83" t="s">
        <v>764</v>
      </c>
      <c r="B124" s="83"/>
      <c r="C124" s="83"/>
      <c r="D124" s="83"/>
      <c r="E124" s="83"/>
      <c r="F124" s="83"/>
    </row>
    <row r="125" spans="1:6" ht="12.75" customHeight="1" outlineLevel="1" x14ac:dyDescent="0.2">
      <c r="A125" s="83" t="s">
        <v>765</v>
      </c>
      <c r="B125" s="83"/>
      <c r="C125" s="83"/>
      <c r="D125" s="83"/>
      <c r="E125" s="83"/>
      <c r="F125" s="83"/>
    </row>
    <row r="126" spans="1:6" ht="12.75" customHeight="1" outlineLevel="1" x14ac:dyDescent="0.2">
      <c r="A126" s="83" t="s">
        <v>766</v>
      </c>
      <c r="B126" s="83"/>
      <c r="C126" s="83"/>
      <c r="D126" s="83"/>
      <c r="E126" s="83"/>
      <c r="F126" s="83"/>
    </row>
    <row r="127" spans="1:6" ht="12.75" customHeight="1" outlineLevel="1" x14ac:dyDescent="0.2">
      <c r="A127" s="83" t="s">
        <v>767</v>
      </c>
      <c r="B127" s="83"/>
      <c r="C127" s="83"/>
      <c r="D127" s="83"/>
      <c r="E127" s="83"/>
      <c r="F127" s="83"/>
    </row>
    <row r="128" spans="1:6" ht="12.75" customHeight="1" outlineLevel="1" x14ac:dyDescent="0.2">
      <c r="A128" s="46"/>
      <c r="B128" s="46"/>
      <c r="C128" s="46"/>
      <c r="D128" s="46"/>
      <c r="E128" s="46"/>
      <c r="F128" s="46"/>
    </row>
    <row r="129" spans="1:6" ht="12.75" customHeight="1" outlineLevel="1" x14ac:dyDescent="0.2">
      <c r="A129" s="46"/>
      <c r="B129" s="46"/>
      <c r="C129" s="46"/>
      <c r="D129" s="46"/>
      <c r="E129" s="46"/>
      <c r="F129" s="46"/>
    </row>
    <row r="130" spans="1:6" ht="20.25" customHeight="1" x14ac:dyDescent="0.2">
      <c r="A130" s="82" t="s">
        <v>768</v>
      </c>
      <c r="B130" s="82"/>
      <c r="C130" s="82"/>
      <c r="D130" s="82"/>
      <c r="E130" s="82"/>
      <c r="F130" s="82"/>
    </row>
    <row r="131" spans="1:6" ht="12.75" customHeight="1" outlineLevel="1" x14ac:dyDescent="0.2">
      <c r="A131" s="83" t="s">
        <v>769</v>
      </c>
      <c r="B131" s="83"/>
      <c r="C131" s="83"/>
      <c r="D131" s="83"/>
      <c r="E131" s="83"/>
      <c r="F131" s="83"/>
    </row>
    <row r="132" spans="1:6" ht="16.5" customHeight="1" outlineLevel="1" x14ac:dyDescent="0.2">
      <c r="A132" s="84" t="s">
        <v>770</v>
      </c>
      <c r="B132" s="84"/>
      <c r="C132" s="84"/>
      <c r="D132" s="84"/>
      <c r="E132" s="84"/>
      <c r="F132" s="84"/>
    </row>
    <row r="133" spans="1:6" ht="12.75" customHeight="1" outlineLevel="1" x14ac:dyDescent="0.2">
      <c r="A133" s="83" t="s">
        <v>771</v>
      </c>
      <c r="B133" s="83"/>
      <c r="C133" s="83"/>
      <c r="D133" s="83"/>
      <c r="E133" s="83"/>
      <c r="F133" s="83"/>
    </row>
    <row r="134" spans="1:6" ht="12.75" customHeight="1" outlineLevel="1" x14ac:dyDescent="0.2">
      <c r="A134" s="83" t="s">
        <v>772</v>
      </c>
      <c r="B134" s="83"/>
      <c r="C134" s="83"/>
      <c r="D134" s="83"/>
      <c r="E134" s="83"/>
      <c r="F134" s="83"/>
    </row>
    <row r="135" spans="1:6" ht="12.75" customHeight="1" outlineLevel="1" x14ac:dyDescent="0.2">
      <c r="A135" s="83" t="s">
        <v>773</v>
      </c>
      <c r="B135" s="83"/>
      <c r="C135" s="83"/>
      <c r="D135" s="83"/>
      <c r="E135" s="83"/>
      <c r="F135" s="83"/>
    </row>
    <row r="136" spans="1:6" ht="16.5" customHeight="1" outlineLevel="1" x14ac:dyDescent="0.2">
      <c r="A136" s="84" t="s">
        <v>774</v>
      </c>
      <c r="B136" s="84"/>
      <c r="C136" s="84"/>
      <c r="D136" s="84"/>
      <c r="E136" s="84"/>
      <c r="F136" s="84"/>
    </row>
    <row r="137" spans="1:6" ht="42" customHeight="1" outlineLevel="1" x14ac:dyDescent="0.2">
      <c r="A137" s="87"/>
      <c r="B137" s="87"/>
      <c r="C137" s="87"/>
      <c r="D137" s="87"/>
      <c r="E137" s="87"/>
      <c r="F137" s="87"/>
    </row>
    <row r="138" spans="1:6" ht="12.75" customHeight="1" outlineLevel="1" x14ac:dyDescent="0.2">
      <c r="A138" s="83" t="s">
        <v>775</v>
      </c>
      <c r="B138" s="83"/>
      <c r="C138" s="83"/>
      <c r="D138" s="83"/>
      <c r="E138" s="83"/>
      <c r="F138" s="83"/>
    </row>
    <row r="139" spans="1:6" ht="42" customHeight="1" outlineLevel="1" x14ac:dyDescent="0.2">
      <c r="A139" s="87"/>
      <c r="B139" s="87"/>
      <c r="C139" s="87"/>
      <c r="D139" s="87"/>
      <c r="E139" s="87"/>
      <c r="F139" s="87"/>
    </row>
    <row r="140" spans="1:6" ht="12.75" customHeight="1" outlineLevel="1" x14ac:dyDescent="0.2">
      <c r="A140" s="83" t="s">
        <v>776</v>
      </c>
      <c r="B140" s="83"/>
      <c r="C140" s="83"/>
      <c r="D140" s="83"/>
      <c r="E140" s="83"/>
      <c r="F140" s="83"/>
    </row>
    <row r="141" spans="1:6" ht="12.75" customHeight="1" outlineLevel="1" x14ac:dyDescent="0.2">
      <c r="A141" s="83" t="s">
        <v>777</v>
      </c>
      <c r="B141" s="83"/>
      <c r="C141" s="83"/>
      <c r="D141" s="83"/>
      <c r="E141" s="83"/>
      <c r="F141" s="83"/>
    </row>
    <row r="142" spans="1:6" ht="12.75" customHeight="1" outlineLevel="1" x14ac:dyDescent="0.2">
      <c r="A142" s="83" t="s">
        <v>778</v>
      </c>
      <c r="B142" s="83"/>
      <c r="C142" s="83"/>
      <c r="D142" s="83"/>
      <c r="E142" s="83"/>
      <c r="F142" s="83"/>
    </row>
    <row r="143" spans="1:6" ht="12.75" customHeight="1" outlineLevel="1" x14ac:dyDescent="0.2">
      <c r="A143" s="83" t="s">
        <v>779</v>
      </c>
      <c r="B143" s="83"/>
      <c r="C143" s="83"/>
      <c r="D143" s="83"/>
      <c r="E143" s="83"/>
      <c r="F143" s="83"/>
    </row>
    <row r="144" spans="1:6" ht="12.75" customHeight="1" outlineLevel="1" x14ac:dyDescent="0.2">
      <c r="A144" s="83" t="s">
        <v>780</v>
      </c>
      <c r="B144" s="83"/>
      <c r="C144" s="83"/>
      <c r="D144" s="83"/>
      <c r="E144" s="83"/>
      <c r="F144" s="83"/>
    </row>
    <row r="145" spans="1:6" ht="16.5" customHeight="1" outlineLevel="1" x14ac:dyDescent="0.2">
      <c r="A145" s="84" t="s">
        <v>781</v>
      </c>
      <c r="B145" s="84"/>
      <c r="C145" s="84"/>
      <c r="D145" s="84"/>
      <c r="E145" s="84"/>
      <c r="F145" s="84"/>
    </row>
    <row r="146" spans="1:6" ht="17.1" customHeight="1" outlineLevel="1" x14ac:dyDescent="0.2">
      <c r="A146" s="83" t="inlineStr">
        <is>
          <t>В настройке Capacity.SolutionStrategy выберите способ поиска. UltimateStrain совместно решает условия равновесия и предельной деформации, а</t>
        </is>
      </c>
      <c r="B146" s="83"/>
      <c r="C146" s="83"/>
      <c r="D146" s="83"/>
      <c r="E146" s="83"/>
      <c r="F146" s="83"/>
    </row>
    <row r="147" spans="1:6" ht="17.1" customHeight="1" outlineLevel="1" x14ac:dyDescent="0.2">
      <c r="A147" s="83" t="inlineStr">
        <is>
          <t>LoadMultiplier уточняет λ последовательными расчетами равновесия. Auto начинает с UltimateStrain и при численной неудаче повторяет тот же путь через LoadMultiplier.</t>
        </is>
      </c>
      <c r="B147" s="83"/>
      <c r="C147" s="83"/>
      <c r="D147" s="83"/>
      <c r="E147" s="83"/>
      <c r="F147" s="83"/>
    </row>
    <row r="148" spans="1:6" ht="12.75" customHeight="1" outlineLevel="1" x14ac:dyDescent="0.2">
      <c r="A148" s="83" t="s">
        <v>784</v>
      </c>
      <c r="B148" s="83"/>
      <c r="C148" s="83"/>
      <c r="D148" s="83"/>
      <c r="E148" s="83"/>
      <c r="F148" s="83"/>
    </row>
    <row r="149" spans="1:6" ht="12.75" customHeight="1" outlineLevel="1" x14ac:dyDescent="0.2">
      <c r="A149" s="83" t="s">
        <v>785</v>
      </c>
      <c r="B149" s="83"/>
      <c r="C149" s="83"/>
      <c r="D149" s="83"/>
      <c r="E149" s="83"/>
      <c r="F149" s="83"/>
    </row>
    <row r="150" spans="1:6" ht="12.75" customHeight="1" outlineLevel="1" x14ac:dyDescent="0.2">
      <c r="A150" s="83" t="s">
        <v>786</v>
      </c>
      <c r="B150" s="83"/>
      <c r="C150" s="83"/>
      <c r="D150" s="83"/>
      <c r="E150" s="83"/>
      <c r="F150" s="83"/>
    </row>
    <row r="151" spans="1:6" ht="12.75" customHeight="1" outlineLevel="1" x14ac:dyDescent="0.2">
      <c r="A151" s="83" t="s">
        <v>787</v>
      </c>
      <c r="B151" s="83"/>
      <c r="C151" s="83"/>
      <c r="D151" s="83"/>
      <c r="E151" s="83"/>
      <c r="F151" s="83"/>
    </row>
    <row r="152" spans="1:6" ht="12.75" customHeight="1" outlineLevel="1" x14ac:dyDescent="0.2">
      <c r="A152" s="85" t="s">
        <v>788</v>
      </c>
      <c r="B152" s="85"/>
      <c r="C152" s="85"/>
      <c r="D152" s="85"/>
      <c r="E152" s="85"/>
      <c r="F152" s="85"/>
    </row>
    <row r="153" spans="1:6" ht="66" customHeight="1" outlineLevel="1" x14ac:dyDescent="0.2">
      <c r="A153" s="87"/>
      <c r="B153" s="87"/>
      <c r="C153" s="87"/>
      <c r="D153" s="87"/>
      <c r="E153" s="87"/>
      <c r="F153" s="87"/>
    </row>
    <row r="154" spans="1:6" ht="12.75" customHeight="1" outlineLevel="1" x14ac:dyDescent="0.2">
      <c r="A154" s="83" t="s">
        <v>789</v>
      </c>
      <c r="B154" s="83"/>
      <c r="C154" s="83"/>
      <c r="D154" s="83"/>
      <c r="E154" s="83"/>
      <c r="F154" s="83"/>
    </row>
    <row r="155" spans="1:6" ht="12.75" customHeight="1" outlineLevel="1" x14ac:dyDescent="0.2">
      <c r="A155" s="83" t="s">
        <v>790</v>
      </c>
      <c r="B155" s="83"/>
      <c r="C155" s="83"/>
      <c r="D155" s="83"/>
      <c r="E155" s="83"/>
      <c r="F155" s="83"/>
    </row>
    <row r="156" spans="1:6" ht="12.75" customHeight="1" outlineLevel="1" x14ac:dyDescent="0.2">
      <c r="A156" s="83" t="s">
        <v>791</v>
      </c>
      <c r="B156" s="83"/>
      <c r="C156" s="83"/>
      <c r="D156" s="83"/>
      <c r="E156" s="83"/>
      <c r="F156" s="83"/>
    </row>
    <row r="157" spans="1:6" ht="16.5" customHeight="1" outlineLevel="1" x14ac:dyDescent="0.2">
      <c r="A157" s="84" t="s">
        <v>792</v>
      </c>
      <c r="B157" s="84"/>
      <c r="C157" s="84"/>
      <c r="D157" s="84"/>
      <c r="E157" s="84"/>
      <c r="F157" s="84"/>
    </row>
    <row r="158" spans="1:6" ht="12.75" customHeight="1" outlineLevel="1" x14ac:dyDescent="0.2">
      <c r="A158" s="83" t="s">
        <v>793</v>
      </c>
      <c r="B158" s="83"/>
      <c r="C158" s="83"/>
      <c r="D158" s="83"/>
      <c r="E158" s="83"/>
      <c r="F158" s="83"/>
    </row>
    <row r="159" spans="1:6" ht="12.75" customHeight="1" outlineLevel="1" x14ac:dyDescent="0.2">
      <c r="A159" s="83" t="s">
        <v>794</v>
      </c>
      <c r="B159" s="83"/>
      <c r="C159" s="83"/>
      <c r="D159" s="83"/>
      <c r="E159" s="83"/>
      <c r="F159" s="83"/>
    </row>
    <row r="160" spans="1:6" ht="12.75" customHeight="1" outlineLevel="1" x14ac:dyDescent="0.2">
      <c r="A160" s="83" t="s">
        <v>795</v>
      </c>
      <c r="B160" s="83"/>
      <c r="C160" s="83"/>
      <c r="D160" s="83"/>
      <c r="E160" s="83"/>
      <c r="F160" s="83"/>
    </row>
    <row r="161" spans="1:6" ht="12.75" customHeight="1" outlineLevel="1" x14ac:dyDescent="0.2">
      <c r="A161" s="83" t="s">
        <v>796</v>
      </c>
      <c r="B161" s="83"/>
      <c r="C161" s="83"/>
      <c r="D161" s="83"/>
      <c r="E161" s="83"/>
      <c r="F161" s="83"/>
    </row>
    <row r="162" spans="1:6" ht="12.75" customHeight="1" outlineLevel="1" x14ac:dyDescent="0.2">
      <c r="A162" s="83" t="s">
        <v>797</v>
      </c>
      <c r="B162" s="83"/>
      <c r="C162" s="83"/>
      <c r="D162" s="83"/>
      <c r="E162" s="83"/>
      <c r="F162" s="83"/>
    </row>
    <row r="163" spans="1:6" ht="12.75" customHeight="1" outlineLevel="1" x14ac:dyDescent="0.2">
      <c r="A163" s="83" t="s">
        <v>798</v>
      </c>
      <c r="B163" s="83"/>
      <c r="C163" s="83"/>
      <c r="D163" s="83"/>
      <c r="E163" s="83"/>
      <c r="F163" s="83"/>
    </row>
    <row r="164" spans="1:6" ht="12.75" customHeight="1" outlineLevel="1" x14ac:dyDescent="0.2">
      <c r="A164" s="83" t="s">
        <v>799</v>
      </c>
      <c r="B164" s="83"/>
      <c r="C164" s="83"/>
      <c r="D164" s="83"/>
      <c r="E164" s="83"/>
      <c r="F164" s="83"/>
    </row>
    <row r="165" spans="1:6" ht="12.75" customHeight="1" outlineLevel="1" x14ac:dyDescent="0.2">
      <c r="A165" s="83" t="s">
        <v>800</v>
      </c>
      <c r="B165" s="83"/>
      <c r="C165" s="83"/>
      <c r="D165" s="83"/>
      <c r="E165" s="83"/>
      <c r="F165" s="83"/>
    </row>
    <row r="166" spans="1:6" ht="16.5" customHeight="1" outlineLevel="1" x14ac:dyDescent="0.2">
      <c r="A166" s="84" t="s">
        <v>801</v>
      </c>
      <c r="B166" s="84"/>
      <c r="C166" s="84"/>
      <c r="D166" s="84"/>
      <c r="E166" s="84"/>
      <c r="F166" s="84"/>
    </row>
    <row r="167" spans="1:6" ht="42" customHeight="1" outlineLevel="1" x14ac:dyDescent="0.2">
      <c r="A167" s="87"/>
      <c r="B167" s="87"/>
      <c r="C167" s="87"/>
      <c r="D167" s="87"/>
      <c r="E167" s="87"/>
      <c r="F167" s="87"/>
    </row>
    <row r="168" spans="1:6" ht="12.75" customHeight="1" outlineLevel="1" x14ac:dyDescent="0.2">
      <c r="A168" s="83" t="s">
        <v>802</v>
      </c>
      <c r="B168" s="83"/>
      <c r="C168" s="83"/>
      <c r="D168" s="83"/>
      <c r="E168" s="83"/>
      <c r="F168" s="83"/>
    </row>
    <row r="169" spans="1:6" ht="12.75" customHeight="1" outlineLevel="1" x14ac:dyDescent="0.2">
      <c r="A169" s="83" t="s">
        <v>803</v>
      </c>
      <c r="B169" s="83"/>
      <c r="C169" s="83"/>
      <c r="D169" s="83"/>
      <c r="E169" s="83"/>
      <c r="F169" s="83"/>
    </row>
    <row r="170" spans="1:6" ht="12.75" customHeight="1" outlineLevel="1" x14ac:dyDescent="0.2">
      <c r="A170" s="83" t="s">
        <v>804</v>
      </c>
      <c r="B170" s="83"/>
      <c r="C170" s="83"/>
      <c r="D170" s="83"/>
      <c r="E170" s="83"/>
      <c r="F170" s="83"/>
    </row>
    <row r="171" spans="1:6" ht="12.75" customHeight="1" outlineLevel="1" x14ac:dyDescent="0.2">
      <c r="A171" s="83" t="s">
        <v>805</v>
      </c>
      <c r="B171" s="83"/>
      <c r="C171" s="83"/>
      <c r="D171" s="83"/>
      <c r="E171" s="83"/>
      <c r="F171" s="83"/>
    </row>
    <row r="172" spans="1:6" ht="12.75" customHeight="1" outlineLevel="1" x14ac:dyDescent="0.2">
      <c r="A172" s="83" t="s">
        <v>806</v>
      </c>
      <c r="B172" s="83"/>
      <c r="C172" s="83"/>
      <c r="D172" s="83"/>
      <c r="E172" s="83"/>
      <c r="F172" s="83"/>
    </row>
    <row r="173" spans="1:6" ht="12.75" customHeight="1" outlineLevel="1" x14ac:dyDescent="0.2">
      <c r="A173" s="46"/>
      <c r="B173" s="46"/>
      <c r="C173" s="46"/>
      <c r="D173" s="46"/>
      <c r="E173" s="46"/>
      <c r="F173" s="46"/>
    </row>
    <row r="174" spans="1:6" ht="12.75" customHeight="1" outlineLevel="1" x14ac:dyDescent="0.2">
      <c r="A174" s="46"/>
      <c r="B174" s="46"/>
      <c r="C174" s="46"/>
      <c r="D174" s="46"/>
      <c r="E174" s="46"/>
      <c r="F174" s="46"/>
    </row>
    <row r="175" spans="1:6" ht="20.25" customHeight="1" x14ac:dyDescent="0.2">
      <c r="A175" s="82" t="s">
        <v>807</v>
      </c>
      <c r="B175" s="82"/>
      <c r="C175" s="82"/>
      <c r="D175" s="82"/>
      <c r="E175" s="82"/>
      <c r="F175" s="82"/>
    </row>
    <row r="176" spans="1:6" ht="12.75" customHeight="1" outlineLevel="1" x14ac:dyDescent="0.2">
      <c r="A176" s="83" t="s">
        <v>808</v>
      </c>
      <c r="B176" s="83"/>
      <c r="C176" s="83"/>
      <c r="D176" s="83"/>
      <c r="E176" s="83"/>
      <c r="F176" s="83"/>
    </row>
    <row r="177" spans="1:6" ht="12.75" customHeight="1" outlineLevel="1" x14ac:dyDescent="0.2">
      <c r="A177" s="83" t="s">
        <v>809</v>
      </c>
      <c r="B177" s="83"/>
      <c r="C177" s="83"/>
      <c r="D177" s="83"/>
      <c r="E177" s="83"/>
      <c r="F177" s="83"/>
    </row>
    <row r="178" spans="1:6" ht="12.75" customHeight="1" outlineLevel="1" x14ac:dyDescent="0.2">
      <c r="A178" s="83" t="s">
        <v>810</v>
      </c>
      <c r="B178" s="83"/>
      <c r="C178" s="83"/>
      <c r="D178" s="83"/>
      <c r="E178" s="83"/>
      <c r="F178" s="83"/>
    </row>
    <row r="179" spans="1:6" ht="19.5" customHeight="1" outlineLevel="1" x14ac:dyDescent="0.2">
      <c r="A179" s="88" t="s">
        <v>811</v>
      </c>
      <c r="B179" s="88"/>
      <c r="C179" s="88"/>
      <c r="D179" s="88"/>
      <c r="E179" s="88"/>
      <c r="F179" s="88"/>
    </row>
    <row r="180" spans="1:6" ht="12.75" customHeight="1" outlineLevel="1" x14ac:dyDescent="0.2">
      <c r="A180" s="83" t="s">
        <v>812</v>
      </c>
      <c r="B180" s="83"/>
      <c r="C180" s="83"/>
      <c r="D180" s="83"/>
      <c r="E180" s="83"/>
      <c r="F180" s="83"/>
    </row>
    <row r="181" spans="1:6" ht="12.75" customHeight="1" outlineLevel="1" x14ac:dyDescent="0.2">
      <c r="A181" s="83" t="s">
        <v>813</v>
      </c>
      <c r="B181" s="83"/>
      <c r="C181" s="83"/>
      <c r="D181" s="83"/>
      <c r="E181" s="83"/>
      <c r="F181" s="83"/>
    </row>
    <row r="182" spans="1:6" ht="16.5" customHeight="1" outlineLevel="1" x14ac:dyDescent="0.2">
      <c r="A182" s="84" t="s">
        <v>814</v>
      </c>
      <c r="B182" s="84"/>
      <c r="C182" s="84"/>
      <c r="D182" s="84"/>
      <c r="E182" s="84"/>
      <c r="F182" s="84"/>
    </row>
    <row r="183" spans="1:6" ht="42" customHeight="1" outlineLevel="1" x14ac:dyDescent="0.2">
      <c r="A183" s="87"/>
      <c r="B183" s="87"/>
      <c r="C183" s="87"/>
      <c r="D183" s="87"/>
      <c r="E183" s="87"/>
      <c r="F183" s="87"/>
    </row>
    <row r="184" spans="1:6" ht="12.75" customHeight="1" outlineLevel="1" x14ac:dyDescent="0.2">
      <c r="A184" s="83" t="s">
        <v>815</v>
      </c>
      <c r="B184" s="83"/>
      <c r="C184" s="83"/>
      <c r="D184" s="83"/>
      <c r="E184" s="83"/>
      <c r="F184" s="83"/>
    </row>
    <row r="185" spans="1:6" ht="66" customHeight="1" outlineLevel="1" x14ac:dyDescent="0.2">
      <c r="A185" s="87"/>
      <c r="B185" s="87"/>
      <c r="C185" s="87"/>
      <c r="D185" s="87"/>
      <c r="E185" s="87"/>
      <c r="F185" s="87"/>
    </row>
    <row r="186" spans="1:6" ht="12.75" customHeight="1" outlineLevel="1" x14ac:dyDescent="0.2">
      <c r="A186" s="83" t="s">
        <v>816</v>
      </c>
      <c r="B186" s="83"/>
      <c r="C186" s="83"/>
      <c r="D186" s="83"/>
      <c r="E186" s="83"/>
      <c r="F186" s="83"/>
    </row>
    <row r="187" spans="1:6" ht="12.75" customHeight="1" outlineLevel="1" x14ac:dyDescent="0.2">
      <c r="A187" s="83" t="s">
        <v>817</v>
      </c>
      <c r="B187" s="83"/>
      <c r="C187" s="83"/>
      <c r="D187" s="83"/>
      <c r="E187" s="83"/>
      <c r="F187" s="83"/>
    </row>
    <row r="188" spans="1:6" ht="16.5" customHeight="1" outlineLevel="1" x14ac:dyDescent="0.2">
      <c r="A188" s="84" t="s">
        <v>818</v>
      </c>
      <c r="B188" s="84"/>
      <c r="C188" s="84"/>
      <c r="D188" s="84"/>
      <c r="E188" s="84"/>
      <c r="F188" s="84"/>
    </row>
    <row r="189" spans="1:6" ht="12.75" customHeight="1" outlineLevel="1" x14ac:dyDescent="0.2">
      <c r="A189" s="83" t="s">
        <v>819</v>
      </c>
      <c r="B189" s="83"/>
      <c r="C189" s="83"/>
      <c r="D189" s="83"/>
      <c r="E189" s="83"/>
      <c r="F189" s="83"/>
    </row>
    <row r="190" spans="1:6" ht="12.75" customHeight="1" outlineLevel="1" x14ac:dyDescent="0.2">
      <c r="A190" s="83" t="s">
        <v>820</v>
      </c>
      <c r="B190" s="83"/>
      <c r="C190" s="83"/>
      <c r="D190" s="83"/>
      <c r="E190" s="83"/>
      <c r="F190" s="83"/>
    </row>
    <row r="191" spans="1:6" ht="12.75" customHeight="1" outlineLevel="1" x14ac:dyDescent="0.2">
      <c r="A191" s="83" t="s">
        <v>821</v>
      </c>
      <c r="B191" s="83"/>
      <c r="C191" s="83"/>
      <c r="D191" s="83"/>
      <c r="E191" s="83"/>
      <c r="F191" s="83"/>
    </row>
    <row r="192" spans="1:6" ht="42" customHeight="1" outlineLevel="1" x14ac:dyDescent="0.2">
      <c r="A192" s="87"/>
      <c r="B192" s="87"/>
      <c r="C192" s="87"/>
      <c r="D192" s="87"/>
      <c r="E192" s="87"/>
      <c r="F192" s="87"/>
    </row>
    <row r="193" spans="1:6" ht="12.75" customHeight="1" outlineLevel="1" x14ac:dyDescent="0.2">
      <c r="A193" s="83" t="s">
        <v>822</v>
      </c>
      <c r="B193" s="83"/>
      <c r="C193" s="83"/>
      <c r="D193" s="83"/>
      <c r="E193" s="83"/>
      <c r="F193" s="83"/>
    </row>
    <row r="194" spans="1:6" ht="12.75" customHeight="1" outlineLevel="1" x14ac:dyDescent="0.2">
      <c r="A194" s="83" t="s">
        <v>823</v>
      </c>
      <c r="B194" s="83"/>
      <c r="C194" s="83"/>
      <c r="D194" s="83"/>
      <c r="E194" s="83"/>
      <c r="F194" s="83"/>
    </row>
    <row r="195" spans="1:6" ht="12.75" customHeight="1" outlineLevel="1" x14ac:dyDescent="0.2">
      <c r="A195" s="85" t="s">
        <v>824</v>
      </c>
      <c r="B195" s="85"/>
      <c r="C195" s="85"/>
      <c r="D195" s="85"/>
      <c r="E195" s="85"/>
      <c r="F195" s="85"/>
    </row>
    <row r="196" spans="1:6" ht="12.75" customHeight="1" outlineLevel="1" x14ac:dyDescent="0.2">
      <c r="A196" s="83" t="s">
        <v>825</v>
      </c>
      <c r="B196" s="83"/>
      <c r="C196" s="83"/>
      <c r="D196" s="83"/>
      <c r="E196" s="83"/>
      <c r="F196" s="83"/>
    </row>
    <row r="197" spans="1:6" ht="12.75" customHeight="1" outlineLevel="1" x14ac:dyDescent="0.2">
      <c r="A197" s="83" t="s">
        <v>826</v>
      </c>
      <c r="B197" s="83"/>
      <c r="C197" s="83"/>
      <c r="D197" s="83"/>
      <c r="E197" s="83"/>
      <c r="F197" s="83"/>
    </row>
    <row r="198" spans="1:6" ht="16.5" customHeight="1" outlineLevel="1" x14ac:dyDescent="0.2">
      <c r="A198" s="84" t="s">
        <v>827</v>
      </c>
      <c r="B198" s="84"/>
      <c r="C198" s="84"/>
      <c r="D198" s="84"/>
      <c r="E198" s="84"/>
      <c r="F198" s="84"/>
    </row>
    <row r="199" spans="1:6" ht="12.75" customHeight="1" outlineLevel="1" x14ac:dyDescent="0.2">
      <c r="A199" s="83" t="s">
        <v>828</v>
      </c>
      <c r="B199" s="83"/>
      <c r="C199" s="83"/>
      <c r="D199" s="83"/>
      <c r="E199" s="83"/>
      <c r="F199" s="83"/>
    </row>
    <row r="200" spans="1:6" ht="12.75" customHeight="1" outlineLevel="1" x14ac:dyDescent="0.2">
      <c r="A200" s="83" t="s">
        <v>829</v>
      </c>
      <c r="B200" s="83"/>
      <c r="C200" s="83"/>
      <c r="D200" s="83"/>
      <c r="E200" s="83"/>
      <c r="F200" s="83"/>
    </row>
    <row r="201" spans="1:6" ht="42" customHeight="1" outlineLevel="1" x14ac:dyDescent="0.2">
      <c r="A201" s="87"/>
      <c r="B201" s="87"/>
      <c r="C201" s="87"/>
      <c r="D201" s="87"/>
      <c r="E201" s="87"/>
      <c r="F201" s="87"/>
    </row>
    <row r="202" spans="1:6" ht="12.75" customHeight="1" outlineLevel="1" x14ac:dyDescent="0.2">
      <c r="A202" s="83" t="s">
        <v>830</v>
      </c>
      <c r="B202" s="83"/>
      <c r="C202" s="83"/>
      <c r="D202" s="83"/>
      <c r="E202" s="83"/>
      <c r="F202" s="83"/>
    </row>
    <row r="203" spans="1:6" ht="42" customHeight="1" outlineLevel="1" x14ac:dyDescent="0.2">
      <c r="A203" s="87"/>
      <c r="B203" s="87"/>
      <c r="C203" s="87"/>
      <c r="D203" s="87"/>
      <c r="E203" s="87"/>
      <c r="F203" s="87"/>
    </row>
    <row r="204" spans="1:6" ht="12.75" customHeight="1" outlineLevel="1" x14ac:dyDescent="0.2">
      <c r="A204" s="83" t="s">
        <v>831</v>
      </c>
      <c r="B204" s="83"/>
      <c r="C204" s="83"/>
      <c r="D204" s="83"/>
      <c r="E204" s="83"/>
      <c r="F204" s="83"/>
    </row>
    <row r="205" spans="1:6" ht="66" customHeight="1" outlineLevel="1" x14ac:dyDescent="0.2">
      <c r="A205" s="87"/>
      <c r="B205" s="87"/>
      <c r="C205" s="87"/>
      <c r="D205" s="87"/>
      <c r="E205" s="87"/>
      <c r="F205" s="87"/>
    </row>
    <row r="206" spans="1:6" ht="12.75" customHeight="1" outlineLevel="1" x14ac:dyDescent="0.2">
      <c r="A206" s="83" t="s">
        <v>832</v>
      </c>
      <c r="B206" s="83"/>
      <c r="C206" s="83"/>
      <c r="D206" s="83"/>
      <c r="E206" s="83"/>
      <c r="F206" s="83"/>
    </row>
    <row r="207" spans="1:6" ht="66" customHeight="1" outlineLevel="1" x14ac:dyDescent="0.2">
      <c r="A207" s="87"/>
      <c r="B207" s="87"/>
      <c r="C207" s="87"/>
      <c r="D207" s="87"/>
      <c r="E207" s="87"/>
      <c r="F207" s="87"/>
    </row>
    <row r="208" spans="1:6" ht="12.75" customHeight="1" outlineLevel="1" x14ac:dyDescent="0.2">
      <c r="A208" s="83" t="s">
        <v>833</v>
      </c>
      <c r="B208" s="83"/>
      <c r="C208" s="83"/>
      <c r="D208" s="83"/>
      <c r="E208" s="83"/>
      <c r="F208" s="83"/>
    </row>
    <row r="209" spans="1:6" ht="16.5" customHeight="1" outlineLevel="1" x14ac:dyDescent="0.2">
      <c r="A209" s="84" t="s">
        <v>834</v>
      </c>
      <c r="B209" s="84"/>
      <c r="C209" s="84"/>
      <c r="D209" s="84"/>
      <c r="E209" s="84"/>
      <c r="F209" s="84"/>
    </row>
    <row r="210" spans="1:6" ht="12.75" customHeight="1" outlineLevel="1" x14ac:dyDescent="0.2">
      <c r="A210" s="83" t="s">
        <v>835</v>
      </c>
      <c r="B210" s="83"/>
      <c r="C210" s="83"/>
      <c r="D210" s="83"/>
      <c r="E210" s="83"/>
      <c r="F210" s="83"/>
    </row>
    <row r="211" spans="1:6" ht="42" customHeight="1" outlineLevel="1" x14ac:dyDescent="0.2">
      <c r="A211" s="87"/>
      <c r="B211" s="87"/>
      <c r="C211" s="87"/>
      <c r="D211" s="87"/>
      <c r="E211" s="87"/>
      <c r="F211" s="87"/>
    </row>
    <row r="212" spans="1:6" ht="12.75" customHeight="1" outlineLevel="1" x14ac:dyDescent="0.2">
      <c r="A212" s="83" t="s">
        <v>836</v>
      </c>
      <c r="B212" s="83"/>
      <c r="C212" s="83"/>
      <c r="D212" s="83"/>
      <c r="E212" s="83"/>
      <c r="F212" s="83"/>
    </row>
    <row r="213" spans="1:6" ht="12.75" customHeight="1" outlineLevel="1" x14ac:dyDescent="0.2">
      <c r="A213" s="83" t="s">
        <v>837</v>
      </c>
      <c r="B213" s="83"/>
      <c r="C213" s="83"/>
      <c r="D213" s="83"/>
      <c r="E213" s="83"/>
      <c r="F213" s="83"/>
    </row>
    <row r="214" spans="1:6" ht="66" customHeight="1" outlineLevel="1" x14ac:dyDescent="0.2">
      <c r="A214" s="87"/>
      <c r="B214" s="87"/>
      <c r="C214" s="87"/>
      <c r="D214" s="87"/>
      <c r="E214" s="87"/>
      <c r="F214" s="87"/>
    </row>
    <row r="215" spans="1:6" ht="12.75" customHeight="1" outlineLevel="1" x14ac:dyDescent="0.2">
      <c r="A215" s="83" t="s">
        <v>838</v>
      </c>
      <c r="B215" s="83"/>
      <c r="C215" s="83"/>
      <c r="D215" s="83"/>
      <c r="E215" s="83"/>
      <c r="F215" s="83"/>
    </row>
    <row r="216" spans="1:6" ht="12.75" customHeight="1" outlineLevel="1" x14ac:dyDescent="0.2">
      <c r="A216" s="83" t="s">
        <v>839</v>
      </c>
      <c r="B216" s="83"/>
      <c r="C216" s="83"/>
      <c r="D216" s="83"/>
      <c r="E216" s="83"/>
      <c r="F216" s="83"/>
    </row>
    <row r="217" spans="1:6" ht="12.75" customHeight="1" outlineLevel="1" x14ac:dyDescent="0.2">
      <c r="A217" s="83" t="s">
        <v>840</v>
      </c>
      <c r="B217" s="83"/>
      <c r="C217" s="83"/>
      <c r="D217" s="83"/>
      <c r="E217" s="83"/>
      <c r="F217" s="83"/>
    </row>
    <row r="218" spans="1:6" ht="12.75" customHeight="1" outlineLevel="1" x14ac:dyDescent="0.2">
      <c r="A218" s="83" t="s">
        <v>841</v>
      </c>
      <c r="B218" s="83"/>
      <c r="C218" s="83"/>
      <c r="D218" s="83"/>
      <c r="E218" s="83"/>
      <c r="F218" s="83"/>
    </row>
    <row r="219" spans="1:6" ht="16.5" customHeight="1" outlineLevel="1" x14ac:dyDescent="0.2">
      <c r="A219" s="84" t="s">
        <v>842</v>
      </c>
      <c r="B219" s="84"/>
      <c r="C219" s="84"/>
      <c r="D219" s="84"/>
      <c r="E219" s="84"/>
      <c r="F219" s="84"/>
    </row>
    <row r="220" spans="1:6" ht="12.75" customHeight="1" outlineLevel="1" x14ac:dyDescent="0.2">
      <c r="A220" s="83" t="s">
        <v>843</v>
      </c>
      <c r="B220" s="83"/>
      <c r="C220" s="83"/>
      <c r="D220" s="83"/>
      <c r="E220" s="83"/>
      <c r="F220" s="83"/>
    </row>
    <row r="221" spans="1:6" ht="12.75" customHeight="1" outlineLevel="1" x14ac:dyDescent="0.2">
      <c r="A221" s="83" t="s">
        <v>844</v>
      </c>
      <c r="B221" s="83"/>
      <c r="C221" s="83"/>
      <c r="D221" s="83"/>
      <c r="E221" s="83"/>
      <c r="F221" s="83"/>
    </row>
    <row r="222" spans="1:6" ht="12.75" customHeight="1" outlineLevel="1" x14ac:dyDescent="0.2">
      <c r="A222" s="83" t="s">
        <v>845</v>
      </c>
      <c r="B222" s="83"/>
      <c r="C222" s="83"/>
      <c r="D222" s="83"/>
      <c r="E222" s="83"/>
      <c r="F222" s="83"/>
    </row>
    <row r="223" spans="1:6" ht="42" customHeight="1" outlineLevel="1" x14ac:dyDescent="0.2">
      <c r="A223" s="87"/>
      <c r="B223" s="87"/>
      <c r="C223" s="87"/>
      <c r="D223" s="87"/>
      <c r="E223" s="87"/>
      <c r="F223" s="87"/>
    </row>
    <row r="224" spans="1:6" ht="12.75" customHeight="1" outlineLevel="1" x14ac:dyDescent="0.2">
      <c r="A224" s="83" t="s">
        <v>846</v>
      </c>
      <c r="B224" s="83"/>
      <c r="C224" s="83"/>
      <c r="D224" s="83"/>
      <c r="E224" s="83"/>
      <c r="F224" s="83"/>
    </row>
    <row r="225" spans="1:6" ht="12.75" customHeight="1" outlineLevel="1" x14ac:dyDescent="0.2">
      <c r="A225" s="83" t="s">
        <v>847</v>
      </c>
      <c r="B225" s="83"/>
      <c r="C225" s="83"/>
      <c r="D225" s="83"/>
      <c r="E225" s="83"/>
      <c r="F225" s="83"/>
    </row>
    <row r="226" spans="1:6" ht="12.75" customHeight="1" outlineLevel="1" x14ac:dyDescent="0.2">
      <c r="A226" s="83" t="s">
        <v>848</v>
      </c>
      <c r="B226" s="83"/>
      <c r="C226" s="83"/>
      <c r="D226" s="83"/>
      <c r="E226" s="83"/>
      <c r="F226" s="83"/>
    </row>
    <row r="227" spans="1:6" ht="12.75" customHeight="1" outlineLevel="1" x14ac:dyDescent="0.2">
      <c r="A227" s="83" t="s">
        <v>849</v>
      </c>
      <c r="B227" s="83"/>
      <c r="C227" s="83"/>
      <c r="D227" s="83"/>
      <c r="E227" s="83"/>
      <c r="F227" s="83"/>
    </row>
    <row r="228" spans="1:6" ht="12.75" customHeight="1" outlineLevel="1" x14ac:dyDescent="0.2">
      <c r="A228" s="83" t="s">
        <v>850</v>
      </c>
      <c r="B228" s="83"/>
      <c r="C228" s="83"/>
      <c r="D228" s="83"/>
      <c r="E228" s="83"/>
      <c r="F228" s="83"/>
    </row>
    <row r="229" spans="1:6" ht="12.75" customHeight="1" outlineLevel="1" x14ac:dyDescent="0.2">
      <c r="A229" s="83" t="s">
        <v>851</v>
      </c>
      <c r="B229" s="83"/>
      <c r="C229" s="83"/>
      <c r="D229" s="83"/>
      <c r="E229" s="83"/>
      <c r="F229" s="83"/>
    </row>
    <row r="230" spans="1:6" ht="16.5" customHeight="1" outlineLevel="1" x14ac:dyDescent="0.2">
      <c r="A230" s="84" t="s">
        <v>852</v>
      </c>
      <c r="B230" s="84"/>
      <c r="C230" s="84"/>
      <c r="D230" s="84"/>
      <c r="E230" s="84"/>
      <c r="F230" s="84"/>
    </row>
    <row r="231" spans="1:6" ht="12.75" customHeight="1" outlineLevel="1" x14ac:dyDescent="0.2">
      <c r="A231" s="83" t="s">
        <v>853</v>
      </c>
      <c r="B231" s="83"/>
      <c r="C231" s="83"/>
      <c r="D231" s="83"/>
      <c r="E231" s="83"/>
      <c r="F231" s="83"/>
    </row>
    <row r="232" spans="1:6" ht="66" customHeight="1" outlineLevel="1" x14ac:dyDescent="0.2">
      <c r="A232" s="87"/>
      <c r="B232" s="87"/>
      <c r="C232" s="87"/>
      <c r="D232" s="87"/>
      <c r="E232" s="87"/>
      <c r="F232" s="87"/>
    </row>
    <row r="233" spans="1:6" ht="12.75" customHeight="1" outlineLevel="1" x14ac:dyDescent="0.2">
      <c r="A233" s="83" t="s">
        <v>854</v>
      </c>
      <c r="B233" s="83"/>
      <c r="C233" s="83"/>
      <c r="D233" s="83"/>
      <c r="E233" s="83"/>
      <c r="F233" s="83"/>
    </row>
    <row r="234" spans="1:6" ht="12.75" customHeight="1" outlineLevel="1" x14ac:dyDescent="0.2">
      <c r="A234" s="83" t="s">
        <v>855</v>
      </c>
      <c r="B234" s="83"/>
      <c r="C234" s="83"/>
      <c r="D234" s="83"/>
      <c r="E234" s="83"/>
      <c r="F234" s="83"/>
    </row>
    <row r="235" spans="1:6" ht="66" customHeight="1" outlineLevel="1" x14ac:dyDescent="0.2">
      <c r="A235" s="87"/>
      <c r="B235" s="87"/>
      <c r="C235" s="87"/>
      <c r="D235" s="87"/>
      <c r="E235" s="87"/>
      <c r="F235" s="87"/>
    </row>
    <row r="236" spans="1:6" ht="12.75" customHeight="1" outlineLevel="1" x14ac:dyDescent="0.2">
      <c r="A236" s="83" t="s">
        <v>856</v>
      </c>
      <c r="B236" s="83"/>
      <c r="C236" s="83"/>
      <c r="D236" s="83"/>
      <c r="E236" s="83"/>
      <c r="F236" s="83"/>
    </row>
    <row r="237" spans="1:6" ht="16.5" customHeight="1" outlineLevel="1" x14ac:dyDescent="0.2">
      <c r="A237" s="84" t="s">
        <v>857</v>
      </c>
      <c r="B237" s="84"/>
      <c r="C237" s="84"/>
      <c r="D237" s="84"/>
      <c r="E237" s="84"/>
      <c r="F237" s="84"/>
    </row>
    <row r="238" spans="1:6" ht="66" customHeight="1" outlineLevel="1" x14ac:dyDescent="0.2">
      <c r="A238" s="87"/>
      <c r="B238" s="87"/>
      <c r="C238" s="87"/>
      <c r="D238" s="87"/>
      <c r="E238" s="87"/>
      <c r="F238" s="87"/>
    </row>
    <row r="239" spans="1:6" ht="12.75" customHeight="1" outlineLevel="1" x14ac:dyDescent="0.2">
      <c r="A239" s="83" t="s">
        <v>858</v>
      </c>
      <c r="B239" s="83"/>
      <c r="C239" s="83"/>
      <c r="D239" s="83"/>
      <c r="E239" s="83"/>
      <c r="F239" s="83"/>
    </row>
    <row r="240" spans="1:6" ht="42" customHeight="1" outlineLevel="1" x14ac:dyDescent="0.2">
      <c r="A240" s="87"/>
      <c r="B240" s="87"/>
      <c r="C240" s="87"/>
      <c r="D240" s="87"/>
      <c r="E240" s="87"/>
      <c r="F240" s="87"/>
    </row>
    <row r="241" spans="1:6" ht="12.75" customHeight="1" outlineLevel="1" x14ac:dyDescent="0.2">
      <c r="A241" s="83" t="s">
        <v>859</v>
      </c>
      <c r="B241" s="83"/>
      <c r="C241" s="83"/>
      <c r="D241" s="83"/>
      <c r="E241" s="83"/>
      <c r="F241" s="83"/>
    </row>
    <row r="242" spans="1:6" ht="42" customHeight="1" outlineLevel="1" x14ac:dyDescent="0.2">
      <c r="A242" s="87"/>
      <c r="B242" s="87"/>
      <c r="C242" s="87"/>
      <c r="D242" s="87"/>
      <c r="E242" s="87"/>
      <c r="F242" s="87"/>
    </row>
    <row r="243" spans="1:6" ht="12.75" customHeight="1" outlineLevel="1" x14ac:dyDescent="0.2">
      <c r="A243" s="83" t="s">
        <v>860</v>
      </c>
      <c r="B243" s="83"/>
      <c r="C243" s="83"/>
      <c r="D243" s="83"/>
      <c r="E243" s="83"/>
      <c r="F243" s="83"/>
    </row>
    <row r="244" spans="1:6" ht="12.75" customHeight="1" outlineLevel="1" x14ac:dyDescent="0.2">
      <c r="A244" s="83" t="s">
        <v>861</v>
      </c>
      <c r="B244" s="83"/>
      <c r="C244" s="83"/>
      <c r="D244" s="83"/>
      <c r="E244" s="83"/>
      <c r="F244" s="83"/>
    </row>
    <row r="245" spans="1:6" ht="16.5" customHeight="1" outlineLevel="1" x14ac:dyDescent="0.2">
      <c r="A245" s="84" t="s">
        <v>862</v>
      </c>
      <c r="B245" s="84"/>
      <c r="C245" s="84"/>
      <c r="D245" s="84"/>
      <c r="E245" s="84"/>
      <c r="F245" s="84"/>
    </row>
    <row r="246" spans="1:6" ht="12.75" customHeight="1" outlineLevel="1" x14ac:dyDescent="0.2">
      <c r="A246" s="83" t="s">
        <v>863</v>
      </c>
      <c r="B246" s="83"/>
      <c r="C246" s="83"/>
      <c r="D246" s="83"/>
      <c r="E246" s="83"/>
      <c r="F246" s="83"/>
    </row>
    <row r="247" spans="1:6" ht="12.75" customHeight="1" outlineLevel="1" x14ac:dyDescent="0.2">
      <c r="A247" s="83" t="s">
        <v>864</v>
      </c>
      <c r="B247" s="83"/>
      <c r="C247" s="83"/>
      <c r="D247" s="83"/>
      <c r="E247" s="83"/>
      <c r="F247" s="83"/>
    </row>
    <row r="248" spans="1:6" ht="12.75" customHeight="1" outlineLevel="1" x14ac:dyDescent="0.2">
      <c r="A248" s="83" t="s">
        <v>865</v>
      </c>
      <c r="B248" s="83"/>
      <c r="C248" s="83"/>
      <c r="D248" s="83"/>
      <c r="E248" s="83"/>
      <c r="F248" s="83"/>
    </row>
    <row r="249" spans="1:6" ht="12.75" customHeight="1" outlineLevel="1" x14ac:dyDescent="0.2">
      <c r="A249" s="83" t="s">
        <v>866</v>
      </c>
      <c r="B249" s="83"/>
      <c r="C249" s="83"/>
      <c r="D249" s="83"/>
      <c r="E249" s="83"/>
      <c r="F249" s="83"/>
    </row>
    <row r="250" spans="1:6" ht="17.1" customHeight="1" outlineLevel="1" x14ac:dyDescent="0.2">
      <c r="A250" s="83" t="inlineStr">
        <is>
          <t>Настройка SLS.Crack.PsiMode на листе Config выбирает правило определения ψ_s. User использует число из SLS.Crack.PsiS, если получены пригодные данные</t>
        </is>
      </c>
      <c r="B250" s="83"/>
      <c r="C250" s="83"/>
      <c r="D250" s="83"/>
      <c r="E250" s="83"/>
      <c r="F250" s="83"/>
    </row>
    <row r="251" spans="1:6" ht="17.1" customHeight="1" outlineLevel="1" x14ac:dyDescent="0.2">
      <c r="A251" s="83" t="inlineStr">
        <is>
          <t>трещинообразования. Auto сначала принимает 1 и уточняет коэффициент только при превышении допуска ширины. AlwaysCalc выполняет уточнение всегда, когда оно возможно.</t>
        </is>
      </c>
      <c r="B251" s="83"/>
      <c r="C251" s="83"/>
      <c r="D251" s="83"/>
      <c r="E251" s="83"/>
      <c r="F251" s="83"/>
    </row>
    <row r="252" spans="1:6" ht="66" customHeight="1" outlineLevel="1" x14ac:dyDescent="0.2">
      <c r="A252" s="87"/>
      <c r="B252" s="87"/>
      <c r="C252" s="87"/>
      <c r="D252" s="87"/>
      <c r="E252" s="87"/>
      <c r="F252" s="87"/>
    </row>
    <row r="253" spans="1:6" ht="12.75" customHeight="1" outlineLevel="1" x14ac:dyDescent="0.2">
      <c r="A253" s="83" t="s">
        <v>869</v>
      </c>
      <c r="B253" s="83"/>
      <c r="C253" s="83"/>
      <c r="D253" s="83"/>
      <c r="E253" s="83"/>
      <c r="F253" s="83"/>
    </row>
    <row r="254" spans="1:6" ht="12.75" customHeight="1" outlineLevel="1" x14ac:dyDescent="0.2">
      <c r="A254" s="83" t="s">
        <v>870</v>
      </c>
      <c r="B254" s="83"/>
      <c r="C254" s="83"/>
      <c r="D254" s="83"/>
      <c r="E254" s="83"/>
      <c r="F254" s="83"/>
    </row>
    <row r="255" spans="1:6" ht="12.75" customHeight="1" outlineLevel="1" x14ac:dyDescent="0.2">
      <c r="A255" s="83" t="s">
        <v>871</v>
      </c>
      <c r="B255" s="83"/>
      <c r="C255" s="83"/>
      <c r="D255" s="83"/>
      <c r="E255" s="83"/>
      <c r="F255" s="83"/>
    </row>
    <row r="256" spans="1:6" ht="12.75" customHeight="1" outlineLevel="1" x14ac:dyDescent="0.2">
      <c r="A256" s="83" t="s">
        <v>872</v>
      </c>
      <c r="B256" s="83"/>
      <c r="C256" s="83"/>
      <c r="D256" s="83"/>
      <c r="E256" s="83"/>
      <c r="F256" s="83"/>
    </row>
    <row r="257" spans="1:6" ht="12.75" customHeight="1" outlineLevel="1" x14ac:dyDescent="0.2">
      <c r="A257" s="85" t="s">
        <v>873</v>
      </c>
      <c r="B257" s="85"/>
      <c r="C257" s="85"/>
      <c r="D257" s="85"/>
      <c r="E257" s="85"/>
      <c r="F257" s="85"/>
    </row>
    <row r="258" spans="1:6" ht="12.75" customHeight="1" outlineLevel="1" x14ac:dyDescent="0.2">
      <c r="A258" s="85" t="s">
        <v>874</v>
      </c>
      <c r="B258" s="85"/>
      <c r="C258" s="85"/>
      <c r="D258" s="85"/>
      <c r="E258" s="85"/>
      <c r="F258" s="85"/>
    </row>
    <row r="259" spans="1:6" ht="12.75" customHeight="1" outlineLevel="1" x14ac:dyDescent="0.2">
      <c r="A259" s="83" t="s">
        <v>875</v>
      </c>
      <c r="B259" s="83"/>
      <c r="C259" s="83"/>
      <c r="D259" s="83"/>
      <c r="E259" s="83"/>
      <c r="F259" s="83"/>
    </row>
    <row r="260" spans="1:6" ht="12.75" customHeight="1" outlineLevel="1" x14ac:dyDescent="0.2">
      <c r="A260" s="83" t="s">
        <v>876</v>
      </c>
      <c r="B260" s="83"/>
      <c r="C260" s="83"/>
      <c r="D260" s="83"/>
      <c r="E260" s="83"/>
      <c r="F260" s="83"/>
    </row>
    <row r="261" spans="1:6" ht="16.5" customHeight="1" outlineLevel="1" x14ac:dyDescent="0.2">
      <c r="A261" s="84" t="s">
        <v>877</v>
      </c>
      <c r="B261" s="84"/>
      <c r="C261" s="84"/>
      <c r="D261" s="84"/>
      <c r="E261" s="84"/>
      <c r="F261" s="84"/>
    </row>
    <row r="262" spans="1:6" ht="66" customHeight="1" outlineLevel="1" x14ac:dyDescent="0.2">
      <c r="A262" s="87"/>
      <c r="B262" s="87"/>
      <c r="C262" s="87"/>
      <c r="D262" s="87"/>
      <c r="E262" s="87"/>
      <c r="F262" s="87"/>
    </row>
    <row r="263" spans="1:6" ht="12.75" customHeight="1" outlineLevel="1" x14ac:dyDescent="0.2">
      <c r="A263" s="83" t="s">
        <v>878</v>
      </c>
      <c r="B263" s="83"/>
      <c r="C263" s="83"/>
      <c r="D263" s="83"/>
      <c r="E263" s="83"/>
      <c r="F263" s="83"/>
    </row>
    <row r="264" spans="1:6" ht="12.75" customHeight="1" outlineLevel="1" x14ac:dyDescent="0.2">
      <c r="A264" s="83" t="s">
        <v>879</v>
      </c>
      <c r="B264" s="83"/>
      <c r="C264" s="83"/>
      <c r="D264" s="83"/>
      <c r="E264" s="83"/>
      <c r="F264" s="83"/>
    </row>
    <row r="265" spans="1:6" ht="12.75" customHeight="1" outlineLevel="1" x14ac:dyDescent="0.2">
      <c r="A265" s="83" t="s">
        <v>880</v>
      </c>
      <c r="B265" s="83"/>
      <c r="C265" s="83"/>
      <c r="D265" s="83"/>
      <c r="E265" s="83"/>
      <c r="F265" s="83"/>
    </row>
    <row r="266" spans="1:6" ht="16.5" customHeight="1" outlineLevel="1" x14ac:dyDescent="0.2">
      <c r="A266" s="84" t="s">
        <v>881</v>
      </c>
      <c r="B266" s="84"/>
      <c r="C266" s="84"/>
      <c r="D266" s="84"/>
      <c r="E266" s="84"/>
      <c r="F266" s="84"/>
    </row>
    <row r="267" spans="1:6" ht="12.75" customHeight="1" outlineLevel="1" x14ac:dyDescent="0.2">
      <c r="A267" s="83" t="s">
        <v>882</v>
      </c>
      <c r="B267" s="83"/>
      <c r="C267" s="83"/>
      <c r="D267" s="83"/>
      <c r="E267" s="83"/>
      <c r="F267" s="83"/>
    </row>
    <row r="268" spans="1:6" ht="42" customHeight="1" outlineLevel="1" x14ac:dyDescent="0.2">
      <c r="A268" s="87"/>
      <c r="B268" s="87"/>
      <c r="C268" s="87"/>
      <c r="D268" s="87"/>
      <c r="E268" s="87"/>
      <c r="F268" s="87"/>
    </row>
    <row r="269" spans="1:6" ht="12.75" customHeight="1" outlineLevel="1" x14ac:dyDescent="0.2">
      <c r="A269" s="83" t="s">
        <v>883</v>
      </c>
      <c r="B269" s="83"/>
      <c r="C269" s="83"/>
      <c r="D269" s="83"/>
      <c r="E269" s="83"/>
      <c r="F269" s="83"/>
    </row>
    <row r="270" spans="1:6" ht="66" customHeight="1" outlineLevel="1" x14ac:dyDescent="0.2">
      <c r="A270" s="87"/>
      <c r="B270" s="87"/>
      <c r="C270" s="87"/>
      <c r="D270" s="87"/>
      <c r="E270" s="87"/>
      <c r="F270" s="87"/>
    </row>
    <row r="271" spans="1:6" ht="12.75" customHeight="1" outlineLevel="1" x14ac:dyDescent="0.2">
      <c r="A271" s="83" t="s">
        <v>884</v>
      </c>
      <c r="B271" s="83"/>
      <c r="C271" s="83"/>
      <c r="D271" s="83"/>
      <c r="E271" s="83"/>
      <c r="F271" s="83"/>
    </row>
    <row r="272" spans="1:6" ht="12.75" customHeight="1" outlineLevel="1" x14ac:dyDescent="0.2">
      <c r="A272" s="83" t="s">
        <v>885</v>
      </c>
      <c r="B272" s="83"/>
      <c r="C272" s="83"/>
      <c r="D272" s="83"/>
      <c r="E272" s="83"/>
      <c r="F272" s="83"/>
    </row>
    <row r="273" spans="1:6" ht="12.75" customHeight="1" outlineLevel="1" x14ac:dyDescent="0.2">
      <c r="A273" s="83" t="s">
        <v>886</v>
      </c>
      <c r="B273" s="83"/>
      <c r="C273" s="83"/>
      <c r="D273" s="83"/>
      <c r="E273" s="83"/>
      <c r="F273" s="83"/>
    </row>
    <row r="274" spans="1:6" ht="12.75" customHeight="1" outlineLevel="1" x14ac:dyDescent="0.2">
      <c r="A274" s="46"/>
      <c r="B274" s="46"/>
      <c r="C274" s="46"/>
      <c r="D274" s="46"/>
      <c r="E274" s="46"/>
      <c r="F274" s="46"/>
    </row>
    <row r="275" spans="1:6" ht="12.75" customHeight="1" outlineLevel="1" x14ac:dyDescent="0.2">
      <c r="A275" s="46"/>
      <c r="B275" s="46"/>
      <c r="C275" s="46"/>
      <c r="D275" s="46"/>
      <c r="E275" s="46"/>
      <c r="F275" s="46"/>
    </row>
    <row r="276" spans="1:6" ht="19.5" customHeight="1" outlineLevel="1" x14ac:dyDescent="0.2">
      <c r="A276" s="88" t="s">
        <v>887</v>
      </c>
      <c r="B276" s="88"/>
      <c r="C276" s="88"/>
      <c r="D276" s="88"/>
      <c r="E276" s="88"/>
      <c r="F276" s="88"/>
    </row>
    <row r="277" spans="1:6" ht="12.75" customHeight="1" outlineLevel="1" x14ac:dyDescent="0.2">
      <c r="A277" s="83" t="s">
        <v>888</v>
      </c>
      <c r="B277" s="83"/>
      <c r="C277" s="83"/>
      <c r="D277" s="83"/>
      <c r="E277" s="83"/>
      <c r="F277" s="83"/>
    </row>
    <row r="278" spans="1:6" ht="12.75" customHeight="1" outlineLevel="1" x14ac:dyDescent="0.2">
      <c r="A278" s="83" t="s">
        <v>889</v>
      </c>
      <c r="B278" s="83"/>
      <c r="C278" s="83"/>
      <c r="D278" s="83"/>
      <c r="E278" s="83"/>
      <c r="F278" s="83"/>
    </row>
    <row r="279" spans="1:6" ht="12.75" customHeight="1" outlineLevel="1" x14ac:dyDescent="0.2">
      <c r="A279" s="83" t="s">
        <v>890</v>
      </c>
      <c r="B279" s="83"/>
      <c r="C279" s="83"/>
      <c r="D279" s="83"/>
      <c r="E279" s="83"/>
      <c r="F279" s="83"/>
    </row>
    <row r="280" spans="1:6" ht="12.75" customHeight="1" outlineLevel="1" x14ac:dyDescent="0.2">
      <c r="A280" s="83" t="s">
        <v>891</v>
      </c>
      <c r="B280" s="83"/>
      <c r="C280" s="83"/>
      <c r="D280" s="83"/>
      <c r="E280" s="83"/>
      <c r="F280" s="83"/>
    </row>
    <row r="281" spans="1:6" ht="16.5" customHeight="1" outlineLevel="1" x14ac:dyDescent="0.2">
      <c r="A281" s="84" t="s">
        <v>892</v>
      </c>
      <c r="B281" s="84"/>
      <c r="C281" s="84"/>
      <c r="D281" s="84"/>
      <c r="E281" s="84"/>
      <c r="F281" s="84"/>
    </row>
    <row r="282" spans="1:6" ht="12.75" customHeight="1" outlineLevel="1" x14ac:dyDescent="0.2">
      <c r="A282" s="83" t="s">
        <v>893</v>
      </c>
      <c r="B282" s="83"/>
      <c r="C282" s="83"/>
      <c r="D282" s="83"/>
      <c r="E282" s="83"/>
      <c r="F282" s="83"/>
    </row>
    <row r="283" spans="1:6" ht="12.75" customHeight="1" outlineLevel="1" x14ac:dyDescent="0.2">
      <c r="A283" s="83" t="s">
        <v>894</v>
      </c>
      <c r="B283" s="83"/>
      <c r="C283" s="83"/>
      <c r="D283" s="83"/>
      <c r="E283" s="83"/>
      <c r="F283" s="83"/>
    </row>
    <row r="284" spans="1:6" ht="12.75" customHeight="1" outlineLevel="1" x14ac:dyDescent="0.2">
      <c r="A284" s="83" t="s">
        <v>895</v>
      </c>
      <c r="B284" s="83"/>
      <c r="C284" s="83"/>
      <c r="D284" s="83"/>
      <c r="E284" s="83"/>
      <c r="F284" s="83"/>
    </row>
    <row r="285" spans="1:6" ht="12.75" customHeight="1" outlineLevel="1" x14ac:dyDescent="0.2">
      <c r="A285" s="83" t="s">
        <v>896</v>
      </c>
      <c r="B285" s="83"/>
      <c r="C285" s="83"/>
      <c r="D285" s="83"/>
      <c r="E285" s="83"/>
      <c r="F285" s="83"/>
    </row>
    <row r="286" spans="1:6" ht="12.75" customHeight="1" outlineLevel="1" x14ac:dyDescent="0.2">
      <c r="A286" s="83" t="s">
        <v>897</v>
      </c>
      <c r="B286" s="83"/>
      <c r="C286" s="83"/>
      <c r="D286" s="83"/>
      <c r="E286" s="83"/>
      <c r="F286" s="83"/>
    </row>
    <row r="287" spans="1:6" ht="12.75" customHeight="1" outlineLevel="1" x14ac:dyDescent="0.2">
      <c r="A287" s="83" t="s">
        <v>898</v>
      </c>
      <c r="B287" s="83"/>
      <c r="C287" s="83"/>
      <c r="D287" s="83"/>
      <c r="E287" s="83"/>
      <c r="F287" s="83"/>
    </row>
    <row r="288" spans="1:6" ht="12.75" customHeight="1" outlineLevel="1" x14ac:dyDescent="0.2">
      <c r="A288" s="83" t="s">
        <v>899</v>
      </c>
      <c r="B288" s="83"/>
      <c r="C288" s="83"/>
      <c r="D288" s="83"/>
      <c r="E288" s="83"/>
      <c r="F288" s="83"/>
    </row>
    <row r="289" spans="1:6" ht="12.75" customHeight="1" outlineLevel="1" x14ac:dyDescent="0.2">
      <c r="A289" s="85" t="s">
        <v>900</v>
      </c>
      <c r="B289" s="85"/>
      <c r="C289" s="85"/>
      <c r="D289" s="85"/>
      <c r="E289" s="85"/>
      <c r="F289" s="85"/>
    </row>
    <row r="290" spans="1:6" ht="12.75" customHeight="1" outlineLevel="1" x14ac:dyDescent="0.2">
      <c r="A290" s="85" t="s">
        <v>901</v>
      </c>
      <c r="B290" s="85"/>
      <c r="C290" s="85"/>
      <c r="D290" s="85"/>
      <c r="E290" s="85"/>
      <c r="F290" s="85"/>
    </row>
    <row r="291" spans="1:6" ht="12.75" customHeight="1" outlineLevel="1" x14ac:dyDescent="0.2">
      <c r="A291" s="83" t="s">
        <v>902</v>
      </c>
      <c r="B291" s="83"/>
      <c r="C291" s="83"/>
      <c r="D291" s="83"/>
      <c r="E291" s="83"/>
      <c r="F291" s="83"/>
    </row>
    <row r="292" spans="1:6" ht="16.5" customHeight="1" outlineLevel="1" x14ac:dyDescent="0.2">
      <c r="A292" s="84" t="s">
        <v>903</v>
      </c>
      <c r="B292" s="84"/>
      <c r="C292" s="84"/>
      <c r="D292" s="84"/>
      <c r="E292" s="84"/>
      <c r="F292" s="84"/>
    </row>
    <row r="293" spans="1:6" ht="12.75" customHeight="1" outlineLevel="1" x14ac:dyDescent="0.2">
      <c r="A293" s="83" t="s">
        <v>904</v>
      </c>
      <c r="B293" s="83"/>
      <c r="C293" s="83"/>
      <c r="D293" s="83"/>
      <c r="E293" s="83"/>
      <c r="F293" s="83"/>
    </row>
    <row r="294" spans="1:6" ht="12.75" customHeight="1" outlineLevel="1" x14ac:dyDescent="0.2">
      <c r="A294" s="83" t="s">
        <v>905</v>
      </c>
      <c r="B294" s="83"/>
      <c r="C294" s="83"/>
      <c r="D294" s="83"/>
      <c r="E294" s="83"/>
      <c r="F294" s="83"/>
    </row>
    <row r="295" spans="1:6" ht="12.75" customHeight="1" outlineLevel="1" x14ac:dyDescent="0.2">
      <c r="A295" s="83" t="s">
        <v>906</v>
      </c>
      <c r="B295" s="83"/>
      <c r="C295" s="83"/>
      <c r="D295" s="83"/>
      <c r="E295" s="83"/>
      <c r="F295" s="83"/>
    </row>
    <row r="296" spans="1:6" ht="17.1" customHeight="1" outlineLevel="1" x14ac:dyDescent="0.2">
      <c r="A296" s="83" t="inlineStr">
        <is>
          <t>Если стержни 1 и 2 связаны по зазору, а стержни 2 и 3 также связаны, все три образуют одну группу 1-2-3. Сжатые стержни в группировании не участвуют. Ненулевой допуск зазора — допущение [NDM], а не требование СП.</t>
        </is>
      </c>
      <c r="B296" s="83"/>
      <c r="C296" s="83"/>
      <c r="D296" s="83"/>
      <c r="E296" s="83"/>
      <c r="F296" s="83"/>
    </row>
    <row r="297" spans="1:6" ht="66" customHeight="1" outlineLevel="1" x14ac:dyDescent="0.2">
      <c r="A297" s="87"/>
      <c r="B297" s="87"/>
      <c r="C297" s="87"/>
      <c r="D297" s="87"/>
      <c r="E297" s="87"/>
      <c r="F297" s="87"/>
    </row>
    <row r="298" spans="1:6" ht="12.75" customHeight="1" outlineLevel="1" x14ac:dyDescent="0.2">
      <c r="A298" s="83" t="s">
        <v>908</v>
      </c>
      <c r="B298" s="83"/>
      <c r="C298" s="83"/>
      <c r="D298" s="83"/>
      <c r="E298" s="83"/>
      <c r="F298" s="83"/>
    </row>
    <row r="299" spans="1:6" ht="48" customHeight="1" outlineLevel="1" x14ac:dyDescent="0.2">
      <c r="A299" s="87"/>
      <c r="B299" s="87"/>
      <c r="C299" s="87"/>
      <c r="D299" s="87"/>
      <c r="E299" s="87"/>
      <c r="F299" s="87"/>
    </row>
    <row r="300" spans="1:6" ht="12.75" customHeight="1" outlineLevel="1" x14ac:dyDescent="0.2">
      <c r="A300" s="83" t="s">
        <v>909</v>
      </c>
      <c r="B300" s="83"/>
      <c r="C300" s="83"/>
      <c r="D300" s="83"/>
      <c r="E300" s="83"/>
      <c r="F300" s="83"/>
    </row>
    <row r="301" spans="1:6" ht="66" customHeight="1" outlineLevel="1" x14ac:dyDescent="0.2">
      <c r="A301" s="87"/>
      <c r="B301" s="87"/>
      <c r="C301" s="87"/>
      <c r="D301" s="87"/>
      <c r="E301" s="87"/>
      <c r="F301" s="87"/>
    </row>
    <row r="302" spans="1:6" ht="12.75" customHeight="1" outlineLevel="1" x14ac:dyDescent="0.2">
      <c r="A302" s="83" t="s">
        <v>910</v>
      </c>
      <c r="B302" s="83"/>
      <c r="C302" s="83"/>
      <c r="D302" s="83"/>
      <c r="E302" s="83"/>
      <c r="F302" s="83"/>
    </row>
    <row r="303" spans="1:6" ht="12.75" customHeight="1" outlineLevel="1" x14ac:dyDescent="0.2">
      <c r="A303" s="83" t="s">
        <v>911</v>
      </c>
      <c r="B303" s="83"/>
      <c r="C303" s="83"/>
      <c r="D303" s="83"/>
      <c r="E303" s="83"/>
      <c r="F303" s="83"/>
    </row>
    <row r="304" spans="1:6" ht="12.75" customHeight="1" outlineLevel="1" x14ac:dyDescent="0.2">
      <c r="A304" s="83" t="s">
        <v>912</v>
      </c>
      <c r="B304" s="83"/>
      <c r="C304" s="83"/>
      <c r="D304" s="83"/>
      <c r="E304" s="83"/>
      <c r="F304" s="83"/>
    </row>
    <row r="305" spans="1:6" ht="12.75" customHeight="1" outlineLevel="1" x14ac:dyDescent="0.2">
      <c r="A305" s="83" t="s">
        <v>913</v>
      </c>
      <c r="B305" s="83"/>
      <c r="C305" s="83"/>
      <c r="D305" s="83"/>
      <c r="E305" s="83"/>
      <c r="F305" s="83"/>
    </row>
    <row r="306" spans="1:6" ht="12.75" customHeight="1" outlineLevel="1" x14ac:dyDescent="0.2">
      <c r="A306" s="83" t="s">
        <v>914</v>
      </c>
      <c r="B306" s="83"/>
      <c r="C306" s="83"/>
      <c r="D306" s="83"/>
      <c r="E306" s="83"/>
      <c r="F306" s="83"/>
    </row>
    <row r="307" spans="1:6" ht="212" customHeight="1" outlineLevel="1" x14ac:dyDescent="0.2">
      <c r="A307" s="87"/>
      <c r="B307" s="87"/>
      <c r="C307" s="87"/>
      <c r="D307" s="87"/>
      <c r="E307" s="87"/>
      <c r="F307" s="87"/>
    </row>
    <row r="308" spans="1:6" ht="16.5" customHeight="1" outlineLevel="1" x14ac:dyDescent="0.2">
      <c r="A308" s="84" t="s">
        <v>915</v>
      </c>
      <c r="B308" s="84"/>
      <c r="C308" s="84"/>
      <c r="D308" s="84"/>
      <c r="E308" s="84"/>
      <c r="F308" s="84"/>
    </row>
    <row r="309" spans="1:6" ht="12.75" customHeight="1" outlineLevel="1" x14ac:dyDescent="0.2">
      <c r="A309" s="83" t="s">
        <v>916</v>
      </c>
      <c r="B309" s="83"/>
      <c r="C309" s="83"/>
      <c r="D309" s="83"/>
      <c r="E309" s="83"/>
      <c r="F309" s="83"/>
    </row>
    <row r="310" spans="1:6" ht="12.75" customHeight="1" outlineLevel="1" x14ac:dyDescent="0.2">
      <c r="A310" s="83" t="s">
        <v>917</v>
      </c>
      <c r="B310" s="83"/>
      <c r="C310" s="83"/>
      <c r="D310" s="83"/>
      <c r="E310" s="83"/>
      <c r="F310" s="83"/>
    </row>
    <row r="311" spans="1:6" ht="12.75" customHeight="1" outlineLevel="1" x14ac:dyDescent="0.2">
      <c r="A311" s="83" t="s">
        <v>918</v>
      </c>
      <c r="B311" s="83"/>
      <c r="C311" s="83"/>
      <c r="D311" s="83"/>
      <c r="E311" s="83"/>
      <c r="F311" s="83"/>
    </row>
    <row r="312" spans="1:6" ht="12.75" customHeight="1" outlineLevel="1" x14ac:dyDescent="0.2">
      <c r="A312" s="83" t="s">
        <v>919</v>
      </c>
      <c r="B312" s="83"/>
      <c r="C312" s="83"/>
      <c r="D312" s="83"/>
      <c r="E312" s="83"/>
      <c r="F312" s="83"/>
    </row>
    <row r="313" spans="1:6" ht="12.75" customHeight="1" outlineLevel="1" x14ac:dyDescent="0.2">
      <c r="A313" s="83" t="s">
        <v>920</v>
      </c>
      <c r="B313" s="83"/>
      <c r="C313" s="83"/>
      <c r="D313" s="83"/>
      <c r="E313" s="83"/>
      <c r="F313" s="83"/>
    </row>
    <row r="314" spans="1:6" ht="16.5" customHeight="1" outlineLevel="1" x14ac:dyDescent="0.2">
      <c r="A314" s="84" t="s">
        <v>921</v>
      </c>
      <c r="B314" s="84"/>
      <c r="C314" s="84"/>
      <c r="D314" s="84"/>
      <c r="E314" s="84"/>
      <c r="F314" s="84"/>
    </row>
    <row r="315" spans="1:6" ht="42" customHeight="1" outlineLevel="1" x14ac:dyDescent="0.2">
      <c r="A315" s="87"/>
      <c r="B315" s="87"/>
      <c r="C315" s="87"/>
      <c r="D315" s="87"/>
      <c r="E315" s="87"/>
      <c r="F315" s="87"/>
    </row>
    <row r="316" spans="1:6" ht="12.75" customHeight="1" outlineLevel="1" x14ac:dyDescent="0.2">
      <c r="A316" s="83" t="s">
        <v>922</v>
      </c>
      <c r="B316" s="83"/>
      <c r="C316" s="83"/>
      <c r="D316" s="83"/>
      <c r="E316" s="83"/>
      <c r="F316" s="83"/>
    </row>
    <row r="317" spans="1:6" ht="12.75" customHeight="1" outlineLevel="1" x14ac:dyDescent="0.2">
      <c r="A317" s="83" t="s">
        <v>923</v>
      </c>
      <c r="B317" s="83"/>
      <c r="C317" s="83"/>
      <c r="D317" s="83"/>
      <c r="E317" s="83"/>
      <c r="F317" s="83"/>
    </row>
    <row r="318" spans="1:6" ht="12.75" customHeight="1" outlineLevel="1" x14ac:dyDescent="0.2">
      <c r="A318" s="83" t="s">
        <v>924</v>
      </c>
      <c r="B318" s="83"/>
      <c r="C318" s="83"/>
      <c r="D318" s="83"/>
      <c r="E318" s="83"/>
      <c r="F318" s="83"/>
    </row>
    <row r="319" spans="1:6" ht="12.75" customHeight="1" outlineLevel="1" x14ac:dyDescent="0.2">
      <c r="A319" s="83" t="s">
        <v>925</v>
      </c>
      <c r="B319" s="83"/>
      <c r="C319" s="83"/>
      <c r="D319" s="83"/>
      <c r="E319" s="83"/>
      <c r="F319" s="83"/>
    </row>
    <row r="320" spans="1:6" ht="12.75" customHeight="1" outlineLevel="1" x14ac:dyDescent="0.2">
      <c r="A320" s="83" t="s">
        <v>926</v>
      </c>
      <c r="B320" s="83"/>
      <c r="C320" s="83"/>
      <c r="D320" s="83"/>
      <c r="E320" s="83"/>
      <c r="F320" s="83"/>
    </row>
    <row r="321" spans="1:6" ht="12.75" customHeight="1" outlineLevel="1" x14ac:dyDescent="0.2">
      <c r="A321" s="83" t="s">
        <v>927</v>
      </c>
      <c r="B321" s="83"/>
      <c r="C321" s="83"/>
      <c r="D321" s="83"/>
      <c r="E321" s="83"/>
      <c r="F321" s="83"/>
    </row>
    <row r="322" spans="1:6" ht="48" customHeight="1" outlineLevel="1" x14ac:dyDescent="0.2">
      <c r="A322" s="87"/>
      <c r="B322" s="87"/>
      <c r="C322" s="87"/>
      <c r="D322" s="87"/>
      <c r="E322" s="87"/>
      <c r="F322" s="87"/>
    </row>
    <row r="323" spans="1:6" ht="12.75" customHeight="1" outlineLevel="1" x14ac:dyDescent="0.2">
      <c r="A323" s="83" t="s">
        <v>928</v>
      </c>
      <c r="B323" s="83"/>
      <c r="C323" s="83"/>
      <c r="D323" s="83"/>
      <c r="E323" s="83"/>
      <c r="F323" s="83"/>
    </row>
    <row r="324" spans="1:6" ht="12.75" customHeight="1" outlineLevel="1" x14ac:dyDescent="0.2">
      <c r="A324" s="83" t="s">
        <v>929</v>
      </c>
      <c r="B324" s="83"/>
      <c r="C324" s="83"/>
      <c r="D324" s="83"/>
      <c r="E324" s="83"/>
      <c r="F324" s="83"/>
    </row>
    <row r="325" spans="1:6" ht="66" customHeight="1" outlineLevel="1" x14ac:dyDescent="0.2">
      <c r="A325" s="87"/>
      <c r="B325" s="87"/>
      <c r="C325" s="87"/>
      <c r="D325" s="87"/>
      <c r="E325" s="87"/>
      <c r="F325" s="87"/>
    </row>
    <row r="326" spans="1:6" ht="12.75" customHeight="1" outlineLevel="1" x14ac:dyDescent="0.2">
      <c r="A326" s="83" t="s">
        <v>930</v>
      </c>
      <c r="B326" s="83"/>
      <c r="C326" s="83"/>
      <c r="D326" s="83"/>
      <c r="E326" s="83"/>
      <c r="F326" s="83"/>
    </row>
    <row r="327" spans="1:6" ht="12.75" customHeight="1" outlineLevel="1" x14ac:dyDescent="0.2">
      <c r="A327" s="83" t="s">
        <v>931</v>
      </c>
      <c r="B327" s="83"/>
      <c r="C327" s="83"/>
      <c r="D327" s="83"/>
      <c r="E327" s="83"/>
      <c r="F327" s="83"/>
    </row>
    <row r="328" spans="1:6" ht="12.75" customHeight="1" outlineLevel="1" x14ac:dyDescent="0.2">
      <c r="A328" s="83" t="s">
        <v>932</v>
      </c>
      <c r="B328" s="83"/>
      <c r="C328" s="83"/>
      <c r="D328" s="83"/>
      <c r="E328" s="83"/>
      <c r="F328" s="83"/>
    </row>
    <row r="329" spans="1:6" ht="12.75" customHeight="1" outlineLevel="1" x14ac:dyDescent="0.2">
      <c r="A329" s="83" t="s">
        <v>933</v>
      </c>
      <c r="B329" s="83"/>
      <c r="C329" s="83"/>
      <c r="D329" s="83"/>
      <c r="E329" s="83"/>
      <c r="F329" s="83"/>
    </row>
    <row r="330" spans="1:6" ht="16.5" customHeight="1" outlineLevel="1" x14ac:dyDescent="0.2">
      <c r="A330" s="84" t="s">
        <v>934</v>
      </c>
      <c r="B330" s="84"/>
      <c r="C330" s="84"/>
      <c r="D330" s="84"/>
      <c r="E330" s="84"/>
      <c r="F330" s="84"/>
    </row>
    <row r="331" spans="1:6" ht="12.75" customHeight="1" outlineLevel="1" x14ac:dyDescent="0.2">
      <c r="A331" s="83" t="s">
        <v>935</v>
      </c>
      <c r="B331" s="83"/>
      <c r="C331" s="83"/>
      <c r="D331" s="83"/>
      <c r="E331" s="83"/>
      <c r="F331" s="83"/>
    </row>
    <row r="332" spans="1:6" ht="12.75" customHeight="1" outlineLevel="1" x14ac:dyDescent="0.2">
      <c r="A332" s="85" t="s">
        <v>936</v>
      </c>
      <c r="B332" s="85"/>
      <c r="C332" s="85"/>
      <c r="D332" s="85"/>
      <c r="E332" s="85"/>
      <c r="F332" s="85"/>
    </row>
    <row r="333" spans="1:6" ht="12.75" customHeight="1" outlineLevel="1" x14ac:dyDescent="0.2">
      <c r="A333" s="83" t="s">
        <v>937</v>
      </c>
      <c r="B333" s="83"/>
      <c r="C333" s="83"/>
      <c r="D333" s="83"/>
      <c r="E333" s="83"/>
      <c r="F333" s="83"/>
    </row>
    <row r="334" spans="1:6" ht="12.75" customHeight="1" outlineLevel="1" x14ac:dyDescent="0.2">
      <c r="A334" s="83" t="s">
        <v>938</v>
      </c>
      <c r="B334" s="83"/>
      <c r="C334" s="83"/>
      <c r="D334" s="83"/>
      <c r="E334" s="83"/>
      <c r="F334" s="83"/>
    </row>
    <row r="335" spans="1:6" ht="12.75" customHeight="1" outlineLevel="1" x14ac:dyDescent="0.2">
      <c r="A335" s="83" t="s">
        <v>939</v>
      </c>
      <c r="B335" s="83"/>
      <c r="C335" s="83"/>
      <c r="D335" s="83"/>
      <c r="E335" s="83"/>
      <c r="F335" s="83"/>
    </row>
    <row r="336" spans="1:6" ht="42" customHeight="1" outlineLevel="1" x14ac:dyDescent="0.2">
      <c r="A336" s="87"/>
      <c r="B336" s="87"/>
      <c r="C336" s="87"/>
      <c r="D336" s="87"/>
      <c r="E336" s="87"/>
      <c r="F336" s="87"/>
    </row>
    <row r="337" spans="1:6" ht="12.75" customHeight="1" outlineLevel="1" x14ac:dyDescent="0.2">
      <c r="A337" s="83" t="s">
        <v>940</v>
      </c>
      <c r="B337" s="83"/>
      <c r="C337" s="83"/>
      <c r="D337" s="83"/>
      <c r="E337" s="83"/>
      <c r="F337" s="83"/>
    </row>
    <row r="338" spans="1:6" ht="12.75" customHeight="1" outlineLevel="1" x14ac:dyDescent="0.2">
      <c r="A338" s="83" t="s">
        <v>941</v>
      </c>
      <c r="B338" s="83"/>
      <c r="C338" s="83"/>
      <c r="D338" s="83"/>
      <c r="E338" s="83"/>
      <c r="F338" s="83"/>
    </row>
    <row r="339" spans="1:6" ht="212" customHeight="1" outlineLevel="1" x14ac:dyDescent="0.2">
      <c r="A339" s="87"/>
      <c r="B339" s="87"/>
      <c r="C339" s="87"/>
      <c r="D339" s="87"/>
      <c r="E339" s="87"/>
      <c r="F339" s="87"/>
    </row>
    <row r="340" spans="1:6" ht="12.75" customHeight="1" outlineLevel="1" x14ac:dyDescent="0.2">
      <c r="A340" s="83" t="s">
        <v>942</v>
      </c>
      <c r="B340" s="83"/>
      <c r="C340" s="83"/>
      <c r="D340" s="83"/>
      <c r="E340" s="83"/>
      <c r="F340" s="83"/>
    </row>
    <row r="341" spans="1:6" ht="16.5" customHeight="1" outlineLevel="1" x14ac:dyDescent="0.2">
      <c r="A341" s="84" t="s">
        <v>943</v>
      </c>
      <c r="B341" s="84"/>
      <c r="C341" s="84"/>
      <c r="D341" s="84"/>
      <c r="E341" s="84"/>
      <c r="F341" s="84"/>
    </row>
    <row r="342" spans="1:6" ht="12.75" customHeight="1" outlineLevel="1" x14ac:dyDescent="0.2">
      <c r="A342" s="85" t="s">
        <v>944</v>
      </c>
      <c r="B342" s="85"/>
      <c r="C342" s="85"/>
      <c r="D342" s="85"/>
      <c r="E342" s="85"/>
      <c r="F342" s="85"/>
    </row>
    <row r="343" spans="1:6" ht="12.75" customHeight="1" outlineLevel="1" x14ac:dyDescent="0.2">
      <c r="A343" s="83" t="s">
        <v>945</v>
      </c>
      <c r="B343" s="83"/>
      <c r="C343" s="83"/>
      <c r="D343" s="83"/>
      <c r="E343" s="83"/>
      <c r="F343" s="83"/>
    </row>
    <row r="344" spans="1:6" ht="12.75" customHeight="1" outlineLevel="1" x14ac:dyDescent="0.2">
      <c r="A344" s="83" t="s">
        <v>946</v>
      </c>
      <c r="B344" s="83"/>
      <c r="C344" s="83"/>
      <c r="D344" s="83"/>
      <c r="E344" s="83"/>
      <c r="F344" s="83"/>
    </row>
    <row r="345" spans="1:6" ht="12.75" customHeight="1" outlineLevel="1" x14ac:dyDescent="0.2">
      <c r="A345" s="83" t="s">
        <v>947</v>
      </c>
      <c r="B345" s="83"/>
      <c r="C345" s="83"/>
      <c r="D345" s="83"/>
      <c r="E345" s="83"/>
      <c r="F345" s="83"/>
    </row>
    <row r="346" spans="1:6" ht="12.75" customHeight="1" outlineLevel="1" x14ac:dyDescent="0.2">
      <c r="A346" s="83" t="s">
        <v>948</v>
      </c>
      <c r="B346" s="83"/>
      <c r="C346" s="83"/>
      <c r="D346" s="83"/>
      <c r="E346" s="83"/>
      <c r="F346" s="83"/>
    </row>
    <row r="347" spans="1:6" ht="12.75" customHeight="1" outlineLevel="1" x14ac:dyDescent="0.2">
      <c r="A347" s="83" t="s">
        <v>949</v>
      </c>
      <c r="B347" s="83"/>
      <c r="C347" s="83"/>
      <c r="D347" s="83"/>
      <c r="E347" s="83"/>
      <c r="F347" s="83"/>
    </row>
    <row r="348" spans="1:6" ht="12.75" customHeight="1" outlineLevel="1" x14ac:dyDescent="0.2">
      <c r="A348" s="83" t="s">
        <v>950</v>
      </c>
      <c r="B348" s="83"/>
      <c r="C348" s="83"/>
      <c r="D348" s="83"/>
      <c r="E348" s="83"/>
      <c r="F348" s="83"/>
    </row>
    <row r="349" spans="1:6" ht="16.5" customHeight="1" outlineLevel="1" x14ac:dyDescent="0.2">
      <c r="A349" s="84" t="s">
        <v>951</v>
      </c>
      <c r="B349" s="84"/>
      <c r="C349" s="84"/>
      <c r="D349" s="84"/>
      <c r="E349" s="84"/>
      <c r="F349" s="84"/>
    </row>
    <row r="350" spans="1:6" ht="42" customHeight="1" outlineLevel="1" x14ac:dyDescent="0.2">
      <c r="A350" s="87"/>
      <c r="B350" s="87"/>
      <c r="C350" s="87"/>
      <c r="D350" s="87"/>
      <c r="E350" s="87"/>
      <c r="F350" s="87"/>
    </row>
    <row r="351" spans="1:6" ht="12.75" customHeight="1" outlineLevel="1" x14ac:dyDescent="0.2">
      <c r="A351" s="83" t="s">
        <v>952</v>
      </c>
      <c r="B351" s="83"/>
      <c r="C351" s="83"/>
      <c r="D351" s="83"/>
      <c r="E351" s="83"/>
      <c r="F351" s="83"/>
    </row>
    <row r="352" spans="1:6" ht="12.75" customHeight="1" outlineLevel="1" x14ac:dyDescent="0.2">
      <c r="A352" s="83" t="s">
        <v>953</v>
      </c>
      <c r="B352" s="83"/>
      <c r="C352" s="83"/>
      <c r="D352" s="83"/>
      <c r="E352" s="83"/>
      <c r="F352" s="83"/>
    </row>
    <row r="353" spans="1:6" ht="12.75" customHeight="1" outlineLevel="1" x14ac:dyDescent="0.2">
      <c r="A353" s="83" t="s">
        <v>954</v>
      </c>
      <c r="B353" s="83"/>
      <c r="C353" s="83"/>
      <c r="D353" s="83"/>
      <c r="E353" s="83"/>
      <c r="F353" s="83"/>
    </row>
    <row r="354" spans="1:6" ht="12.75" customHeight="1" outlineLevel="1" x14ac:dyDescent="0.2">
      <c r="A354" s="83" t="s">
        <v>955</v>
      </c>
      <c r="B354" s="83"/>
      <c r="C354" s="83"/>
      <c r="D354" s="83"/>
      <c r="E354" s="83"/>
      <c r="F354" s="83"/>
    </row>
    <row r="355" spans="1:6" ht="12.75" customHeight="1" outlineLevel="1" x14ac:dyDescent="0.2">
      <c r="A355" s="83" t="s">
        <v>956</v>
      </c>
      <c r="B355" s="83"/>
      <c r="C355" s="83"/>
      <c r="D355" s="83"/>
      <c r="E355" s="83"/>
      <c r="F355" s="83"/>
    </row>
    <row r="356" spans="1:6" ht="12.75" customHeight="1" outlineLevel="1" x14ac:dyDescent="0.2">
      <c r="A356" s="83" t="s">
        <v>957</v>
      </c>
      <c r="B356" s="83"/>
      <c r="C356" s="83"/>
      <c r="D356" s="83"/>
      <c r="E356" s="83"/>
      <c r="F356" s="83"/>
    </row>
    <row r="357" spans="1:6" ht="12.75" customHeight="1" outlineLevel="1" x14ac:dyDescent="0.2">
      <c r="A357" s="83" t="s">
        <v>958</v>
      </c>
      <c r="B357" s="83"/>
      <c r="C357" s="83"/>
      <c r="D357" s="83"/>
      <c r="E357" s="83"/>
      <c r="F357" s="83"/>
    </row>
    <row r="358" spans="1:6" ht="212" customHeight="1" outlineLevel="1" x14ac:dyDescent="0.2">
      <c r="A358" s="87"/>
      <c r="B358" s="87"/>
      <c r="C358" s="87"/>
      <c r="D358" s="87"/>
      <c r="E358" s="87"/>
      <c r="F358" s="87"/>
    </row>
    <row r="359" spans="1:6" ht="66" customHeight="1" outlineLevel="1" x14ac:dyDescent="0.2">
      <c r="A359" s="87"/>
      <c r="B359" s="87"/>
      <c r="C359" s="87"/>
      <c r="D359" s="87"/>
      <c r="E359" s="87"/>
      <c r="F359" s="87"/>
    </row>
    <row r="360" spans="1:6" ht="12.75" customHeight="1" outlineLevel="1" x14ac:dyDescent="0.2">
      <c r="A360" s="83" t="s">
        <v>959</v>
      </c>
      <c r="B360" s="83"/>
      <c r="C360" s="83"/>
      <c r="D360" s="83"/>
      <c r="E360" s="83"/>
      <c r="F360" s="83"/>
    </row>
    <row r="361" spans="1:6" ht="12.75" customHeight="1" outlineLevel="1" x14ac:dyDescent="0.2">
      <c r="A361" s="83" t="s">
        <v>960</v>
      </c>
      <c r="B361" s="83"/>
      <c r="C361" s="83"/>
      <c r="D361" s="83"/>
      <c r="E361" s="83"/>
      <c r="F361" s="83"/>
    </row>
    <row r="362" spans="1:6" ht="42" customHeight="1" outlineLevel="1" x14ac:dyDescent="0.2">
      <c r="A362" s="87"/>
      <c r="B362" s="87"/>
      <c r="C362" s="87"/>
      <c r="D362" s="87"/>
      <c r="E362" s="87"/>
      <c r="F362" s="87"/>
    </row>
    <row r="363" spans="1:6" ht="12.75" customHeight="1" outlineLevel="1" x14ac:dyDescent="0.2">
      <c r="A363" s="83" t="s">
        <v>961</v>
      </c>
      <c r="B363" s="83"/>
      <c r="C363" s="83"/>
      <c r="D363" s="83"/>
      <c r="E363" s="83"/>
      <c r="F363" s="83"/>
    </row>
    <row r="364" spans="1:6" ht="42" customHeight="1" outlineLevel="1" x14ac:dyDescent="0.2">
      <c r="A364" s="87"/>
      <c r="B364" s="87"/>
      <c r="C364" s="87"/>
      <c r="D364" s="87"/>
      <c r="E364" s="87"/>
      <c r="F364" s="87"/>
    </row>
    <row r="365" spans="1:6" ht="12.75" customHeight="1" outlineLevel="1" x14ac:dyDescent="0.2">
      <c r="A365" s="83" t="s">
        <v>962</v>
      </c>
      <c r="B365" s="83"/>
      <c r="C365" s="83"/>
      <c r="D365" s="83"/>
      <c r="E365" s="83"/>
      <c r="F365" s="83"/>
    </row>
    <row r="366" spans="1:6" ht="12.75" customHeight="1" outlineLevel="1" x14ac:dyDescent="0.2">
      <c r="A366" s="83" t="s">
        <v>963</v>
      </c>
      <c r="B366" s="83"/>
      <c r="C366" s="83"/>
      <c r="D366" s="83"/>
      <c r="E366" s="83"/>
      <c r="F366" s="83"/>
    </row>
    <row r="367" spans="1:6" ht="16.5" customHeight="1" outlineLevel="1" x14ac:dyDescent="0.2">
      <c r="A367" s="84" t="s">
        <v>964</v>
      </c>
      <c r="B367" s="84"/>
      <c r="C367" s="84"/>
      <c r="D367" s="84"/>
      <c r="E367" s="84"/>
      <c r="F367" s="84"/>
    </row>
    <row r="368" spans="1:6" ht="48" customHeight="1" outlineLevel="1" x14ac:dyDescent="0.2">
      <c r="A368" s="87"/>
      <c r="B368" s="87"/>
      <c r="C368" s="87"/>
      <c r="D368" s="87"/>
      <c r="E368" s="87"/>
      <c r="F368" s="87"/>
    </row>
    <row r="369" spans="1:6" ht="12.75" customHeight="1" outlineLevel="1" x14ac:dyDescent="0.2">
      <c r="A369" s="83" t="s">
        <v>965</v>
      </c>
      <c r="B369" s="83"/>
      <c r="C369" s="83"/>
      <c r="D369" s="83"/>
      <c r="E369" s="83"/>
      <c r="F369" s="83"/>
    </row>
    <row r="370" spans="1:6" ht="12.75" customHeight="1" outlineLevel="1" x14ac:dyDescent="0.2">
      <c r="A370" s="83" t="s">
        <v>966</v>
      </c>
      <c r="B370" s="83"/>
      <c r="C370" s="83"/>
      <c r="D370" s="83"/>
      <c r="E370" s="83"/>
      <c r="F370" s="83"/>
    </row>
    <row r="371" spans="1:6" ht="66" customHeight="1" outlineLevel="1" x14ac:dyDescent="0.2">
      <c r="A371" s="87"/>
      <c r="B371" s="87"/>
      <c r="C371" s="87"/>
      <c r="D371" s="87"/>
      <c r="E371" s="87"/>
      <c r="F371" s="87"/>
    </row>
    <row r="372" spans="1:6" ht="12.75" customHeight="1" outlineLevel="1" x14ac:dyDescent="0.2">
      <c r="A372" s="83" t="s">
        <v>967</v>
      </c>
      <c r="B372" s="83"/>
      <c r="C372" s="83"/>
      <c r="D372" s="83"/>
      <c r="E372" s="83"/>
      <c r="F372" s="83"/>
    </row>
    <row r="373" spans="1:6" ht="12.75" customHeight="1" outlineLevel="1" x14ac:dyDescent="0.2">
      <c r="A373" s="83" t="s">
        <v>968</v>
      </c>
      <c r="B373" s="83"/>
      <c r="C373" s="83"/>
      <c r="D373" s="83"/>
      <c r="E373" s="83"/>
      <c r="F373" s="83"/>
    </row>
    <row r="374" spans="1:6" ht="12.75" customHeight="1" outlineLevel="1" x14ac:dyDescent="0.2">
      <c r="A374" s="83" t="s">
        <v>969</v>
      </c>
      <c r="B374" s="83"/>
      <c r="C374" s="83"/>
      <c r="D374" s="83"/>
      <c r="E374" s="83"/>
      <c r="F374" s="83"/>
    </row>
    <row r="375" spans="1:6" ht="66" customHeight="1" outlineLevel="1" x14ac:dyDescent="0.2">
      <c r="A375" s="87"/>
      <c r="B375" s="87"/>
      <c r="C375" s="87"/>
      <c r="D375" s="87"/>
      <c r="E375" s="87"/>
      <c r="F375" s="87"/>
    </row>
    <row r="376" spans="1:6" ht="12.75" customHeight="1" outlineLevel="1" x14ac:dyDescent="0.2">
      <c r="A376" s="83" t="s">
        <v>970</v>
      </c>
      <c r="B376" s="83"/>
      <c r="C376" s="83"/>
      <c r="D376" s="83"/>
      <c r="E376" s="83"/>
      <c r="F376" s="83"/>
    </row>
    <row r="377" spans="1:6" ht="42" customHeight="1" outlineLevel="1" x14ac:dyDescent="0.2">
      <c r="A377" s="87"/>
      <c r="B377" s="87"/>
      <c r="C377" s="87"/>
      <c r="D377" s="87"/>
      <c r="E377" s="87"/>
      <c r="F377" s="87"/>
    </row>
    <row r="378" spans="1:6" ht="12.75" customHeight="1" outlineLevel="1" x14ac:dyDescent="0.2">
      <c r="A378" s="83" t="s">
        <v>971</v>
      </c>
      <c r="B378" s="83"/>
      <c r="C378" s="83"/>
      <c r="D378" s="83"/>
      <c r="E378" s="83"/>
      <c r="F378" s="83"/>
    </row>
    <row r="379" spans="1:6" ht="12.75" customHeight="1" outlineLevel="1" x14ac:dyDescent="0.2">
      <c r="A379" s="83" t="s">
        <v>972</v>
      </c>
      <c r="B379" s="83"/>
      <c r="C379" s="83"/>
      <c r="D379" s="83"/>
      <c r="E379" s="83"/>
      <c r="F379" s="83"/>
    </row>
    <row r="380" spans="1:6" ht="12.75" customHeight="1" outlineLevel="1" x14ac:dyDescent="0.2">
      <c r="A380" s="83" t="s">
        <v>973</v>
      </c>
      <c r="B380" s="83"/>
      <c r="C380" s="83"/>
      <c r="D380" s="83"/>
      <c r="E380" s="83"/>
      <c r="F380" s="83"/>
    </row>
    <row r="381" spans="1:6" ht="16.5" customHeight="1" outlineLevel="1" x14ac:dyDescent="0.2">
      <c r="A381" s="84" t="s">
        <v>974</v>
      </c>
      <c r="B381" s="84"/>
      <c r="C381" s="84"/>
      <c r="D381" s="84"/>
      <c r="E381" s="84"/>
      <c r="F381" s="84"/>
    </row>
    <row r="382" spans="1:6" ht="12.75" customHeight="1" outlineLevel="1" x14ac:dyDescent="0.2">
      <c r="A382" s="83" t="s">
        <v>975</v>
      </c>
      <c r="B382" s="83"/>
      <c r="C382" s="83"/>
      <c r="D382" s="83"/>
      <c r="E382" s="83"/>
      <c r="F382" s="83"/>
    </row>
    <row r="383" spans="1:6" ht="12.75" customHeight="1" outlineLevel="1" x14ac:dyDescent="0.2">
      <c r="A383" s="83" t="s">
        <v>976</v>
      </c>
      <c r="B383" s="83"/>
      <c r="C383" s="83"/>
      <c r="D383" s="83"/>
      <c r="E383" s="83"/>
      <c r="F383" s="83"/>
    </row>
    <row r="384" spans="1:6" ht="212" customHeight="1" outlineLevel="1" x14ac:dyDescent="0.2">
      <c r="A384" s="87"/>
      <c r="B384" s="87"/>
      <c r="C384" s="87"/>
      <c r="D384" s="87"/>
      <c r="E384" s="87"/>
      <c r="F384" s="87"/>
    </row>
    <row r="385" spans="1:6" ht="16.5" customHeight="1" outlineLevel="1" x14ac:dyDescent="0.2">
      <c r="A385" s="84" t="s">
        <v>977</v>
      </c>
      <c r="B385" s="84"/>
      <c r="C385" s="84"/>
      <c r="D385" s="84"/>
      <c r="E385" s="84"/>
      <c r="F385" s="84"/>
    </row>
    <row r="386" spans="1:6" ht="12.75" customHeight="1" outlineLevel="1" x14ac:dyDescent="0.2">
      <c r="A386" s="83" t="s">
        <v>978</v>
      </c>
      <c r="B386" s="83"/>
      <c r="C386" s="83"/>
      <c r="D386" s="83"/>
      <c r="E386" s="83"/>
      <c r="F386" s="83"/>
    </row>
    <row r="387" spans="1:6" ht="12.75" customHeight="1" outlineLevel="1" x14ac:dyDescent="0.2">
      <c r="A387" s="83" t="s">
        <v>979</v>
      </c>
      <c r="B387" s="83"/>
      <c r="C387" s="83"/>
      <c r="D387" s="83"/>
      <c r="E387" s="83"/>
      <c r="F387" s="83"/>
    </row>
    <row r="388" spans="1:6" ht="12.75" customHeight="1" outlineLevel="1" x14ac:dyDescent="0.2">
      <c r="A388" s="83" t="s">
        <v>980</v>
      </c>
      <c r="B388" s="83"/>
      <c r="C388" s="83"/>
      <c r="D388" s="83"/>
      <c r="E388" s="83"/>
      <c r="F388" s="83"/>
    </row>
    <row r="389" spans="1:6" ht="12.75" customHeight="1" outlineLevel="1" x14ac:dyDescent="0.2">
      <c r="A389" s="83" t="s">
        <v>981</v>
      </c>
      <c r="B389" s="83"/>
      <c r="C389" s="83"/>
      <c r="D389" s="83"/>
      <c r="E389" s="83"/>
      <c r="F389" s="83"/>
    </row>
    <row r="390" spans="1:6" ht="12.75" customHeight="1" outlineLevel="1" x14ac:dyDescent="0.2">
      <c r="A390" s="85" t="s">
        <v>982</v>
      </c>
      <c r="B390" s="85"/>
      <c r="C390" s="85"/>
      <c r="D390" s="85"/>
      <c r="E390" s="85"/>
      <c r="F390" s="85"/>
    </row>
    <row r="391" spans="1:6" ht="12.75" customHeight="1" outlineLevel="1" x14ac:dyDescent="0.2">
      <c r="A391" s="85" t="s">
        <v>983</v>
      </c>
      <c r="B391" s="85"/>
      <c r="C391" s="85"/>
      <c r="D391" s="85"/>
      <c r="E391" s="85"/>
      <c r="F391" s="85"/>
    </row>
    <row r="392" spans="1:6" ht="12.75" customHeight="1" outlineLevel="1" x14ac:dyDescent="0.2">
      <c r="A392" s="85" t="s">
        <v>984</v>
      </c>
      <c r="B392" s="85"/>
      <c r="C392" s="85"/>
      <c r="D392" s="85"/>
      <c r="E392" s="85"/>
      <c r="F392" s="85"/>
    </row>
    <row r="393" spans="1:6" ht="12.75" customHeight="1" outlineLevel="1" x14ac:dyDescent="0.2">
      <c r="A393" s="83" t="s">
        <v>985</v>
      </c>
      <c r="B393" s="83"/>
      <c r="C393" s="83"/>
      <c r="D393" s="83"/>
      <c r="E393" s="83"/>
      <c r="F393" s="83"/>
    </row>
    <row r="394" spans="1:6" ht="12.75" customHeight="1" outlineLevel="1" x14ac:dyDescent="0.2">
      <c r="A394" s="83" t="s">
        <v>986</v>
      </c>
      <c r="B394" s="83"/>
      <c r="C394" s="83"/>
      <c r="D394" s="83"/>
      <c r="E394" s="83"/>
      <c r="F394" s="83"/>
    </row>
    <row r="395" spans="1:6" ht="12.75" customHeight="1" outlineLevel="1" x14ac:dyDescent="0.2">
      <c r="A395" s="46"/>
      <c r="B395" s="46"/>
      <c r="C395" s="46"/>
      <c r="D395" s="46"/>
      <c r="E395" s="46"/>
      <c r="F395" s="46"/>
    </row>
    <row r="396" spans="1:6" ht="12.75" customHeight="1" outlineLevel="1" x14ac:dyDescent="0.2">
      <c r="A396" s="46"/>
      <c r="B396" s="46"/>
      <c r="C396" s="46"/>
      <c r="D396" s="46"/>
      <c r="E396" s="46"/>
      <c r="F396" s="46"/>
    </row>
    <row r="397" spans="1:6" ht="20.25" customHeight="1" x14ac:dyDescent="0.2">
      <c r="A397" s="82" t="s">
        <v>987</v>
      </c>
      <c r="B397" s="82"/>
      <c r="C397" s="82"/>
      <c r="D397" s="82"/>
      <c r="E397" s="82"/>
      <c r="F397" s="82"/>
    </row>
    <row r="398" spans="1:6" ht="12.75" customHeight="1" outlineLevel="1" x14ac:dyDescent="0.2">
      <c r="A398" s="83" t="s">
        <v>988</v>
      </c>
      <c r="B398" s="83"/>
      <c r="C398" s="83"/>
      <c r="D398" s="83"/>
      <c r="E398" s="83"/>
      <c r="F398" s="83"/>
    </row>
    <row r="399" spans="1:6" ht="16.5" customHeight="1" outlineLevel="1" x14ac:dyDescent="0.2">
      <c r="A399" s="84" t="s">
        <v>989</v>
      </c>
      <c r="B399" s="84"/>
      <c r="C399" s="84"/>
      <c r="D399" s="84"/>
      <c r="E399" s="84"/>
      <c r="F399" s="84"/>
    </row>
    <row r="400" spans="1:6" ht="12.75" customHeight="1" outlineLevel="1" x14ac:dyDescent="0.2">
      <c r="A400" s="83" t="s">
        <v>990</v>
      </c>
      <c r="B400" s="83"/>
      <c r="C400" s="83"/>
      <c r="D400" s="83"/>
      <c r="E400" s="83"/>
      <c r="F400" s="83"/>
    </row>
    <row r="401" spans="1:6" ht="12.75" customHeight="1" outlineLevel="1" x14ac:dyDescent="0.2">
      <c r="A401" s="83" t="s">
        <v>991</v>
      </c>
      <c r="B401" s="83"/>
      <c r="C401" s="83"/>
      <c r="D401" s="83"/>
      <c r="E401" s="83"/>
      <c r="F401" s="83"/>
    </row>
    <row r="402" spans="1:6" ht="12.75" customHeight="1" outlineLevel="1" x14ac:dyDescent="0.2">
      <c r="A402" s="83" t="s">
        <v>992</v>
      </c>
      <c r="B402" s="83"/>
      <c r="C402" s="83"/>
      <c r="D402" s="83"/>
      <c r="E402" s="83"/>
      <c r="F402" s="83"/>
    </row>
    <row r="403" spans="1:6" ht="12.75" customHeight="1" outlineLevel="1" x14ac:dyDescent="0.2">
      <c r="A403" s="83" t="s">
        <v>993</v>
      </c>
      <c r="B403" s="83"/>
      <c r="C403" s="83"/>
      <c r="D403" s="83"/>
      <c r="E403" s="83"/>
      <c r="F403" s="83"/>
    </row>
    <row r="404" spans="1:6" ht="27.6" customHeight="1" outlineLevel="1" x14ac:dyDescent="0.2">
      <c r="A404" s="83" t="inlineStr">
        <is>
          <t>Для каждого сочетания с включенной устойчивостью добавьте строку с тем же CombinationID. В этой строке пустые N, Mx и My означают 0, а отсутствие самой строки является ошибкой ввода. Ошибочная формула и текст требуют исправления; длительную часть программа сама не выделяет и полной нагрузкой автоматически не ограничивает.</t>
        </is>
      </c>
      <c r="B404" s="83"/>
      <c r="C404" s="83"/>
      <c r="D404" s="83"/>
      <c r="E404" s="83"/>
      <c r="F404" s="83"/>
    </row>
    <row r="405" spans="1:6" ht="12.75" customHeight="1" outlineLevel="1" x14ac:dyDescent="0.2">
      <c r="A405" s="85" t="s">
        <v>995</v>
      </c>
      <c r="B405" s="85"/>
      <c r="C405" s="85"/>
      <c r="D405" s="85"/>
      <c r="E405" s="85"/>
      <c r="F405" s="85"/>
    </row>
    <row r="406" spans="1:6" ht="12.75" customHeight="1" outlineLevel="1" x14ac:dyDescent="0.2">
      <c r="A406" s="85" t="s">
        <v>996</v>
      </c>
      <c r="B406" s="85"/>
      <c r="C406" s="85"/>
      <c r="D406" s="85"/>
      <c r="E406" s="85"/>
      <c r="F406" s="85"/>
    </row>
    <row r="407" spans="1:6" ht="16.5" customHeight="1" outlineLevel="1" x14ac:dyDescent="0.2">
      <c r="A407" s="84" t="s">
        <v>997</v>
      </c>
      <c r="B407" s="84"/>
      <c r="C407" s="84"/>
      <c r="D407" s="84"/>
      <c r="E407" s="84"/>
      <c r="F407" s="84"/>
    </row>
    <row r="408" spans="1:6" ht="12.75" customHeight="1" outlineLevel="1" x14ac:dyDescent="0.2">
      <c r="A408" s="83" t="s">
        <v>998</v>
      </c>
      <c r="B408" s="83"/>
      <c r="C408" s="83"/>
      <c r="D408" s="83"/>
      <c r="E408" s="83"/>
      <c r="F408" s="83"/>
    </row>
    <row r="409" spans="1:6" ht="12.75" customHeight="1" outlineLevel="1" x14ac:dyDescent="0.2">
      <c r="A409" s="83" t="s">
        <v>999</v>
      </c>
      <c r="B409" s="83"/>
      <c r="C409" s="83"/>
      <c r="D409" s="83"/>
      <c r="E409" s="83"/>
      <c r="F409" s="83"/>
    </row>
    <row r="410" spans="1:6" ht="42" customHeight="1" outlineLevel="1" x14ac:dyDescent="0.2">
      <c r="A410" s="87"/>
      <c r="B410" s="87"/>
      <c r="C410" s="87"/>
      <c r="D410" s="87"/>
      <c r="E410" s="87"/>
      <c r="F410" s="87"/>
    </row>
    <row r="411" spans="1:6" ht="12.75" customHeight="1" outlineLevel="1" x14ac:dyDescent="0.2">
      <c r="A411" s="83" t="s">
        <v>1000</v>
      </c>
      <c r="B411" s="83"/>
      <c r="C411" s="83"/>
      <c r="D411" s="83"/>
      <c r="E411" s="83"/>
      <c r="F411" s="83"/>
    </row>
    <row r="412" spans="1:6" ht="12.75" customHeight="1" outlineLevel="1" x14ac:dyDescent="0.2">
      <c r="A412" s="83" t="s">
        <v>1001</v>
      </c>
      <c r="B412" s="83"/>
      <c r="C412" s="83"/>
      <c r="D412" s="83"/>
      <c r="E412" s="83"/>
      <c r="F412" s="83"/>
    </row>
    <row r="413" spans="1:6" ht="66" customHeight="1" outlineLevel="1" x14ac:dyDescent="0.2">
      <c r="A413" s="87"/>
      <c r="B413" s="87"/>
      <c r="C413" s="87"/>
      <c r="D413" s="87"/>
      <c r="E413" s="87"/>
      <c r="F413" s="87"/>
    </row>
    <row r="414" spans="1:6" ht="12.75" customHeight="1" outlineLevel="1" x14ac:dyDescent="0.2">
      <c r="A414" s="83" t="s">
        <v>1002</v>
      </c>
      <c r="B414" s="83"/>
      <c r="C414" s="83"/>
      <c r="D414" s="83"/>
      <c r="E414" s="83"/>
      <c r="F414" s="83"/>
    </row>
    <row r="415" spans="1:6" ht="42" customHeight="1" outlineLevel="1" x14ac:dyDescent="0.2">
      <c r="A415" s="87"/>
      <c r="B415" s="87"/>
      <c r="C415" s="87"/>
      <c r="D415" s="87"/>
      <c r="E415" s="87"/>
      <c r="F415" s="87"/>
    </row>
    <row r="416" spans="1:6" ht="12.75" customHeight="1" outlineLevel="1" x14ac:dyDescent="0.2">
      <c r="A416" s="83" t="s">
        <v>1003</v>
      </c>
      <c r="B416" s="83"/>
      <c r="C416" s="83"/>
      <c r="D416" s="83"/>
      <c r="E416" s="83"/>
      <c r="F416" s="83"/>
    </row>
    <row r="417" spans="1:6" ht="66" customHeight="1" outlineLevel="1" x14ac:dyDescent="0.2">
      <c r="A417" s="87"/>
      <c r="B417" s="87"/>
      <c r="C417" s="87"/>
      <c r="D417" s="87"/>
      <c r="E417" s="87"/>
      <c r="F417" s="87"/>
    </row>
    <row r="418" spans="1:6" ht="12.75" customHeight="1" outlineLevel="1" x14ac:dyDescent="0.2">
      <c r="A418" s="83" t="s">
        <v>1004</v>
      </c>
      <c r="B418" s="83"/>
      <c r="C418" s="83"/>
      <c r="D418" s="83"/>
      <c r="E418" s="83"/>
      <c r="F418" s="83"/>
    </row>
    <row r="419" spans="1:6" ht="66" customHeight="1" outlineLevel="1" x14ac:dyDescent="0.2">
      <c r="A419" s="87"/>
      <c r="B419" s="87"/>
      <c r="C419" s="87"/>
      <c r="D419" s="87"/>
      <c r="E419" s="87"/>
      <c r="F419" s="87"/>
    </row>
    <row r="420" spans="1:6" ht="12.75" customHeight="1" outlineLevel="1" x14ac:dyDescent="0.2">
      <c r="A420" s="83" t="s">
        <v>1005</v>
      </c>
      <c r="B420" s="83"/>
      <c r="C420" s="83"/>
      <c r="D420" s="83"/>
      <c r="E420" s="83"/>
      <c r="F420" s="83"/>
    </row>
    <row r="421" spans="1:6" ht="12.75" customHeight="1" outlineLevel="1" x14ac:dyDescent="0.2">
      <c r="A421" s="83" t="s">
        <v>1006</v>
      </c>
      <c r="B421" s="83"/>
      <c r="C421" s="83"/>
      <c r="D421" s="83"/>
      <c r="E421" s="83"/>
      <c r="F421" s="83"/>
    </row>
    <row r="422" spans="1:6" ht="16.5" customHeight="1" outlineLevel="1" x14ac:dyDescent="0.2">
      <c r="A422" s="84" t="s">
        <v>1007</v>
      </c>
      <c r="B422" s="84"/>
      <c r="C422" s="84"/>
      <c r="D422" s="84"/>
      <c r="E422" s="84"/>
      <c r="F422" s="84"/>
    </row>
    <row r="423" spans="1:6" ht="42" customHeight="1" outlineLevel="1" x14ac:dyDescent="0.2">
      <c r="A423" s="87"/>
      <c r="B423" s="87"/>
      <c r="C423" s="87"/>
      <c r="D423" s="87"/>
      <c r="E423" s="87"/>
      <c r="F423" s="87"/>
    </row>
    <row r="424" spans="1:6" ht="12.75" customHeight="1" outlineLevel="1" x14ac:dyDescent="0.2">
      <c r="A424" s="83" t="s">
        <v>1008</v>
      </c>
      <c r="B424" s="83"/>
      <c r="C424" s="83"/>
      <c r="D424" s="83"/>
      <c r="E424" s="83"/>
      <c r="F424" s="83"/>
    </row>
    <row r="425" spans="1:6" ht="12.75" customHeight="1" outlineLevel="1" x14ac:dyDescent="0.2">
      <c r="A425" s="83" t="s">
        <v>1009</v>
      </c>
      <c r="B425" s="83"/>
      <c r="C425" s="83"/>
      <c r="D425" s="83"/>
      <c r="E425" s="83"/>
      <c r="F425" s="83"/>
    </row>
    <row r="426" spans="1:6" ht="12.75" customHeight="1" outlineLevel="1" x14ac:dyDescent="0.2">
      <c r="A426" s="83" t="s">
        <v>1010</v>
      </c>
      <c r="B426" s="83"/>
      <c r="C426" s="83"/>
      <c r="D426" s="83"/>
      <c r="E426" s="83"/>
      <c r="F426" s="83"/>
    </row>
    <row r="427" spans="1:6" ht="66" customHeight="1" outlineLevel="1" x14ac:dyDescent="0.2">
      <c r="A427" s="87"/>
      <c r="B427" s="87"/>
      <c r="C427" s="87"/>
      <c r="D427" s="87"/>
      <c r="E427" s="87"/>
      <c r="F427" s="87"/>
    </row>
    <row r="428" spans="1:6" ht="12.75" customHeight="1" outlineLevel="1" x14ac:dyDescent="0.2">
      <c r="A428" s="83" t="s">
        <v>1011</v>
      </c>
      <c r="B428" s="83"/>
      <c r="C428" s="83"/>
      <c r="D428" s="83"/>
      <c r="E428" s="83"/>
      <c r="F428" s="83"/>
    </row>
    <row r="429" spans="1:6" ht="66" customHeight="1" outlineLevel="1" x14ac:dyDescent="0.2">
      <c r="A429" s="87"/>
      <c r="B429" s="87"/>
      <c r="C429" s="87"/>
      <c r="D429" s="87"/>
      <c r="E429" s="87"/>
      <c r="F429" s="87"/>
    </row>
    <row r="430" spans="1:6" ht="12.75" customHeight="1" outlineLevel="1" x14ac:dyDescent="0.2">
      <c r="A430" s="83" t="s">
        <v>1012</v>
      </c>
      <c r="B430" s="83"/>
      <c r="C430" s="83"/>
      <c r="D430" s="83"/>
      <c r="E430" s="83"/>
      <c r="F430" s="83"/>
    </row>
    <row r="431" spans="1:6" ht="12.75" customHeight="1" outlineLevel="1" x14ac:dyDescent="0.2">
      <c r="A431" s="83" t="s">
        <v>1013</v>
      </c>
      <c r="B431" s="83"/>
      <c r="C431" s="83"/>
      <c r="D431" s="83"/>
      <c r="E431" s="83"/>
      <c r="F431" s="83"/>
    </row>
    <row r="432" spans="1:6" ht="12.75" customHeight="1" outlineLevel="1" x14ac:dyDescent="0.2">
      <c r="A432" s="83" t="s">
        <v>1014</v>
      </c>
      <c r="B432" s="83"/>
      <c r="C432" s="83"/>
      <c r="D432" s="83"/>
      <c r="E432" s="83"/>
      <c r="F432" s="83"/>
    </row>
    <row r="433" spans="1:6" ht="12.75" customHeight="1" outlineLevel="1" x14ac:dyDescent="0.2">
      <c r="A433" s="83" t="s">
        <v>1015</v>
      </c>
      <c r="B433" s="83"/>
      <c r="C433" s="83"/>
      <c r="D433" s="83"/>
      <c r="E433" s="83"/>
      <c r="F433" s="83"/>
    </row>
    <row r="434" spans="1:6" ht="12.75" customHeight="1" outlineLevel="1" x14ac:dyDescent="0.2">
      <c r="A434" s="83" t="s">
        <v>1016</v>
      </c>
      <c r="B434" s="83"/>
      <c r="C434" s="83"/>
      <c r="D434" s="83"/>
      <c r="E434" s="83"/>
      <c r="F434" s="83"/>
    </row>
    <row r="435" spans="1:6" ht="16.5" customHeight="1" outlineLevel="1" x14ac:dyDescent="0.2">
      <c r="A435" s="84" t="s">
        <v>1017</v>
      </c>
      <c r="B435" s="84"/>
      <c r="C435" s="84"/>
      <c r="D435" s="84"/>
      <c r="E435" s="84"/>
      <c r="F435" s="84"/>
    </row>
    <row r="436" spans="1:6" ht="66" customHeight="1" outlineLevel="1" x14ac:dyDescent="0.2">
      <c r="A436" s="87"/>
      <c r="B436" s="87"/>
      <c r="C436" s="87"/>
      <c r="D436" s="87"/>
      <c r="E436" s="87"/>
      <c r="F436" s="87"/>
    </row>
    <row r="437" spans="1:6" ht="12.75" customHeight="1" outlineLevel="1" x14ac:dyDescent="0.2">
      <c r="A437" s="83" t="s">
        <v>1018</v>
      </c>
      <c r="B437" s="83"/>
      <c r="C437" s="83"/>
      <c r="D437" s="83"/>
      <c r="E437" s="83"/>
      <c r="F437" s="83"/>
    </row>
    <row r="438" spans="1:6" ht="12.75" customHeight="1" outlineLevel="1" x14ac:dyDescent="0.2">
      <c r="A438" s="83" t="s">
        <v>1019</v>
      </c>
      <c r="B438" s="83"/>
      <c r="C438" s="83"/>
      <c r="D438" s="83"/>
      <c r="E438" s="83"/>
      <c r="F438" s="83"/>
    </row>
    <row r="439" spans="1:6" ht="12.75" customHeight="1" outlineLevel="1" x14ac:dyDescent="0.2">
      <c r="A439" s="83" t="s">
        <v>1020</v>
      </c>
      <c r="B439" s="83"/>
      <c r="C439" s="83"/>
      <c r="D439" s="83"/>
      <c r="E439" s="83"/>
      <c r="F439" s="83"/>
    </row>
    <row r="440" spans="1:6" ht="42" customHeight="1" outlineLevel="1" x14ac:dyDescent="0.2">
      <c r="A440" s="87"/>
      <c r="B440" s="87"/>
      <c r="C440" s="87"/>
      <c r="D440" s="87"/>
      <c r="E440" s="87"/>
      <c r="F440" s="87"/>
    </row>
    <row r="441" spans="1:6" ht="12.75" customHeight="1" outlineLevel="1" x14ac:dyDescent="0.2">
      <c r="A441" s="83" t="s">
        <v>1021</v>
      </c>
      <c r="B441" s="83"/>
      <c r="C441" s="83"/>
      <c r="D441" s="83"/>
      <c r="E441" s="83"/>
      <c r="F441" s="83"/>
    </row>
    <row r="442" spans="1:6" ht="16.5" customHeight="1" outlineLevel="1" x14ac:dyDescent="0.2">
      <c r="A442" s="84" t="s">
        <v>1022</v>
      </c>
      <c r="B442" s="84"/>
      <c r="C442" s="84"/>
      <c r="D442" s="84"/>
      <c r="E442" s="84"/>
      <c r="F442" s="84"/>
    </row>
    <row r="443" spans="1:6" ht="66" customHeight="1" outlineLevel="1" x14ac:dyDescent="0.2">
      <c r="A443" s="87"/>
      <c r="B443" s="87"/>
      <c r="C443" s="87"/>
      <c r="D443" s="87"/>
      <c r="E443" s="87"/>
      <c r="F443" s="87"/>
    </row>
    <row r="444" spans="1:6" ht="12.75" customHeight="1" outlineLevel="1" x14ac:dyDescent="0.2">
      <c r="A444" s="83" t="s">
        <v>1023</v>
      </c>
      <c r="B444" s="83"/>
      <c r="C444" s="83"/>
      <c r="D444" s="83"/>
      <c r="E444" s="83"/>
      <c r="F444" s="83"/>
    </row>
    <row r="445" spans="1:6" ht="12.75" customHeight="1" outlineLevel="1" x14ac:dyDescent="0.2">
      <c r="A445" s="83" t="s">
        <v>1024</v>
      </c>
      <c r="B445" s="83"/>
      <c r="C445" s="83"/>
      <c r="D445" s="83"/>
      <c r="E445" s="83"/>
      <c r="F445" s="83"/>
    </row>
    <row r="446" spans="1:6" ht="66" customHeight="1" outlineLevel="1" x14ac:dyDescent="0.2">
      <c r="A446" s="87"/>
      <c r="B446" s="87"/>
      <c r="C446" s="87"/>
      <c r="D446" s="87"/>
      <c r="E446" s="87"/>
      <c r="F446" s="87"/>
    </row>
    <row r="447" spans="1:6" ht="12.75" customHeight="1" outlineLevel="1" x14ac:dyDescent="0.2">
      <c r="A447" s="83" t="s">
        <v>1025</v>
      </c>
      <c r="B447" s="83"/>
      <c r="C447" s="83"/>
      <c r="D447" s="83"/>
      <c r="E447" s="83"/>
      <c r="F447" s="83"/>
    </row>
    <row r="448" spans="1:6" ht="66" customHeight="1" outlineLevel="1" x14ac:dyDescent="0.2">
      <c r="A448" s="87"/>
      <c r="B448" s="87"/>
      <c r="C448" s="87"/>
      <c r="D448" s="87"/>
      <c r="E448" s="87"/>
      <c r="F448" s="87"/>
    </row>
    <row r="449" spans="1:6" ht="12.75" customHeight="1" outlineLevel="1" x14ac:dyDescent="0.2">
      <c r="A449" s="83" t="s">
        <v>1026</v>
      </c>
      <c r="B449" s="83"/>
      <c r="C449" s="83"/>
      <c r="D449" s="83"/>
      <c r="E449" s="83"/>
      <c r="F449" s="83"/>
    </row>
    <row r="450" spans="1:6" ht="42" customHeight="1" outlineLevel="1" x14ac:dyDescent="0.2">
      <c r="A450" s="87"/>
      <c r="B450" s="87"/>
      <c r="C450" s="87"/>
      <c r="D450" s="87"/>
      <c r="E450" s="87"/>
      <c r="F450" s="87"/>
    </row>
    <row r="451" spans="1:6" ht="12.75" customHeight="1" outlineLevel="1" x14ac:dyDescent="0.2">
      <c r="A451" s="83" t="s">
        <v>1027</v>
      </c>
      <c r="B451" s="83"/>
      <c r="C451" s="83"/>
      <c r="D451" s="83"/>
      <c r="E451" s="83"/>
      <c r="F451" s="83"/>
    </row>
    <row r="452" spans="1:6" ht="66" customHeight="1" outlineLevel="1" x14ac:dyDescent="0.2">
      <c r="A452" s="87"/>
      <c r="B452" s="87"/>
      <c r="C452" s="87"/>
      <c r="D452" s="87"/>
      <c r="E452" s="87"/>
      <c r="F452" s="87"/>
    </row>
    <row r="453" spans="1:6" ht="12.75" customHeight="1" outlineLevel="1" x14ac:dyDescent="0.2">
      <c r="A453" s="83" t="s">
        <v>1028</v>
      </c>
      <c r="B453" s="83"/>
      <c r="C453" s="83"/>
      <c r="D453" s="83"/>
      <c r="E453" s="83"/>
      <c r="F453" s="83"/>
    </row>
    <row r="454" spans="1:6" ht="66" customHeight="1" outlineLevel="1" x14ac:dyDescent="0.2">
      <c r="A454" s="87"/>
      <c r="B454" s="87"/>
      <c r="C454" s="87"/>
      <c r="D454" s="87"/>
      <c r="E454" s="87"/>
      <c r="F454" s="87"/>
    </row>
    <row r="455" spans="1:6" ht="12.75" customHeight="1" outlineLevel="1" x14ac:dyDescent="0.2">
      <c r="A455" s="83" t="s">
        <v>1029</v>
      </c>
      <c r="B455" s="83"/>
      <c r="C455" s="83"/>
      <c r="D455" s="83"/>
      <c r="E455" s="83"/>
      <c r="F455" s="83"/>
    </row>
    <row r="456" spans="1:6" ht="12.75" customHeight="1" outlineLevel="1" x14ac:dyDescent="0.2">
      <c r="A456" s="83" t="s">
        <v>1030</v>
      </c>
      <c r="B456" s="83"/>
      <c r="C456" s="83"/>
      <c r="D456" s="83"/>
      <c r="E456" s="83"/>
      <c r="F456" s="83"/>
    </row>
    <row r="457" spans="1:6" ht="42" customHeight="1" outlineLevel="1" x14ac:dyDescent="0.2">
      <c r="A457" s="87"/>
      <c r="B457" s="87"/>
      <c r="C457" s="87"/>
      <c r="D457" s="87"/>
      <c r="E457" s="87"/>
      <c r="F457" s="87"/>
    </row>
    <row r="458" spans="1:6" ht="12.75" customHeight="1" outlineLevel="1" x14ac:dyDescent="0.2">
      <c r="A458" s="83" t="s">
        <v>1031</v>
      </c>
      <c r="B458" s="83"/>
      <c r="C458" s="83"/>
      <c r="D458" s="83"/>
      <c r="E458" s="83"/>
      <c r="F458" s="83"/>
    </row>
    <row r="459" spans="1:6" ht="16.5" customHeight="1" outlineLevel="1" x14ac:dyDescent="0.2">
      <c r="A459" s="84" t="s">
        <v>1032</v>
      </c>
      <c r="B459" s="84"/>
      <c r="C459" s="84"/>
      <c r="D459" s="84"/>
      <c r="E459" s="84"/>
      <c r="F459" s="84"/>
    </row>
    <row r="460" spans="1:6" ht="12.75" customHeight="1" outlineLevel="1" x14ac:dyDescent="0.2">
      <c r="A460" s="83" t="s">
        <v>1033</v>
      </c>
      <c r="B460" s="83"/>
      <c r="C460" s="83"/>
      <c r="D460" s="83"/>
      <c r="E460" s="83"/>
      <c r="F460" s="83"/>
    </row>
    <row r="461" spans="1:6" ht="66" customHeight="1" outlineLevel="1" x14ac:dyDescent="0.2">
      <c r="A461" s="87"/>
      <c r="B461" s="87"/>
      <c r="C461" s="87"/>
      <c r="D461" s="87"/>
      <c r="E461" s="87"/>
      <c r="F461" s="87"/>
    </row>
    <row r="462" spans="1:6" ht="12.75" customHeight="1" outlineLevel="1" x14ac:dyDescent="0.2">
      <c r="A462" s="83" t="s">
        <v>1034</v>
      </c>
      <c r="B462" s="83"/>
      <c r="C462" s="83"/>
      <c r="D462" s="83"/>
      <c r="E462" s="83"/>
      <c r="F462" s="83"/>
    </row>
    <row r="463" spans="1:6" ht="12.75" customHeight="1" outlineLevel="1" x14ac:dyDescent="0.2">
      <c r="A463" s="83" t="s">
        <v>1035</v>
      </c>
      <c r="B463" s="83"/>
      <c r="C463" s="83"/>
      <c r="D463" s="83"/>
      <c r="E463" s="83"/>
      <c r="F463" s="83"/>
    </row>
    <row r="464" spans="1:6" ht="66" customHeight="1" outlineLevel="1" x14ac:dyDescent="0.2">
      <c r="A464" s="87"/>
      <c r="B464" s="87"/>
      <c r="C464" s="87"/>
      <c r="D464" s="87"/>
      <c r="E464" s="87"/>
      <c r="F464" s="87"/>
    </row>
    <row r="465" spans="1:6" ht="12.75" customHeight="1" outlineLevel="1" x14ac:dyDescent="0.2">
      <c r="A465" s="83" t="s">
        <v>1036</v>
      </c>
      <c r="B465" s="83"/>
      <c r="C465" s="83"/>
      <c r="D465" s="83"/>
      <c r="E465" s="83"/>
      <c r="F465" s="83"/>
    </row>
    <row r="466" spans="1:6" ht="66" customHeight="1" outlineLevel="1" x14ac:dyDescent="0.2">
      <c r="A466" s="87"/>
      <c r="B466" s="87"/>
      <c r="C466" s="87"/>
      <c r="D466" s="87"/>
      <c r="E466" s="87"/>
      <c r="F466" s="87"/>
    </row>
    <row r="467" spans="1:6" ht="12.75" customHeight="1" outlineLevel="1" x14ac:dyDescent="0.2">
      <c r="A467" s="83" t="s">
        <v>1037</v>
      </c>
      <c r="B467" s="83"/>
      <c r="C467" s="83"/>
      <c r="D467" s="83"/>
      <c r="E467" s="83"/>
      <c r="F467" s="83"/>
    </row>
    <row r="468" spans="1:6" ht="66" customHeight="1" outlineLevel="1" x14ac:dyDescent="0.2">
      <c r="A468" s="87"/>
      <c r="B468" s="87"/>
      <c r="C468" s="87"/>
      <c r="D468" s="87"/>
      <c r="E468" s="87"/>
      <c r="F468" s="87"/>
    </row>
    <row r="469" spans="1:6" ht="12.75" customHeight="1" outlineLevel="1" x14ac:dyDescent="0.2">
      <c r="A469" s="83" t="s">
        <v>1038</v>
      </c>
      <c r="B469" s="83"/>
      <c r="C469" s="83"/>
      <c r="D469" s="83"/>
      <c r="E469" s="83"/>
      <c r="F469" s="83"/>
    </row>
    <row r="470" spans="1:6" ht="66" customHeight="1" outlineLevel="1" x14ac:dyDescent="0.2">
      <c r="A470" s="87"/>
      <c r="B470" s="87"/>
      <c r="C470" s="87"/>
      <c r="D470" s="87"/>
      <c r="E470" s="87"/>
      <c r="F470" s="87"/>
    </row>
    <row r="471" spans="1:6" ht="12.75" customHeight="1" outlineLevel="1" x14ac:dyDescent="0.2">
      <c r="A471" s="83" t="s">
        <v>1039</v>
      </c>
      <c r="B471" s="83"/>
      <c r="C471" s="83"/>
      <c r="D471" s="83"/>
      <c r="E471" s="83"/>
      <c r="F471" s="83"/>
    </row>
    <row r="472" spans="1:6" ht="66" customHeight="1" outlineLevel="1" x14ac:dyDescent="0.2">
      <c r="A472" s="87"/>
      <c r="B472" s="87"/>
      <c r="C472" s="87"/>
      <c r="D472" s="87"/>
      <c r="E472" s="87"/>
      <c r="F472" s="87"/>
    </row>
    <row r="473" spans="1:6" ht="12.75" customHeight="1" outlineLevel="1" x14ac:dyDescent="0.2">
      <c r="A473" s="83" t="s">
        <v>1040</v>
      </c>
      <c r="B473" s="83"/>
      <c r="C473" s="83"/>
      <c r="D473" s="83"/>
      <c r="E473" s="83"/>
      <c r="F473" s="83"/>
    </row>
    <row r="474" spans="1:6" ht="12.75" customHeight="1" outlineLevel="1" x14ac:dyDescent="0.2">
      <c r="A474" s="83" t="s">
        <v>1041</v>
      </c>
      <c r="B474" s="83"/>
      <c r="C474" s="83"/>
      <c r="D474" s="83"/>
      <c r="E474" s="83"/>
      <c r="F474" s="83"/>
    </row>
    <row r="475" spans="1:6" ht="16.5" customHeight="1" outlineLevel="1" x14ac:dyDescent="0.2">
      <c r="A475" s="84" t="s">
        <v>1042</v>
      </c>
      <c r="B475" s="84"/>
      <c r="C475" s="84"/>
      <c r="D475" s="84"/>
      <c r="E475" s="84"/>
      <c r="F475" s="84"/>
    </row>
    <row r="476" spans="1:6" ht="12.75" customHeight="1" outlineLevel="1" x14ac:dyDescent="0.2">
      <c r="A476" s="83" t="s">
        <v>1043</v>
      </c>
      <c r="B476" s="83"/>
      <c r="C476" s="83"/>
      <c r="D476" s="83"/>
      <c r="E476" s="83"/>
      <c r="F476" s="83"/>
    </row>
    <row r="477" spans="1:6" ht="66" customHeight="1" outlineLevel="1" x14ac:dyDescent="0.2">
      <c r="A477" s="87"/>
      <c r="B477" s="87"/>
      <c r="C477" s="87"/>
      <c r="D477" s="87"/>
      <c r="E477" s="87"/>
      <c r="F477" s="87"/>
    </row>
    <row r="478" spans="1:6" ht="12.75" customHeight="1" outlineLevel="1" x14ac:dyDescent="0.2">
      <c r="A478" s="83" t="s">
        <v>1044</v>
      </c>
      <c r="B478" s="83"/>
      <c r="C478" s="83"/>
      <c r="D478" s="83"/>
      <c r="E478" s="83"/>
      <c r="F478" s="83"/>
    </row>
    <row r="479" spans="1:6" ht="66" customHeight="1" outlineLevel="1" x14ac:dyDescent="0.2">
      <c r="A479" s="87"/>
      <c r="B479" s="87"/>
      <c r="C479" s="87"/>
      <c r="D479" s="87"/>
      <c r="E479" s="87"/>
      <c r="F479" s="87"/>
    </row>
    <row r="480" spans="1:6" ht="12.75" customHeight="1" outlineLevel="1" x14ac:dyDescent="0.2">
      <c r="A480" s="83" t="s">
        <v>1045</v>
      </c>
      <c r="B480" s="83"/>
      <c r="C480" s="83"/>
      <c r="D480" s="83"/>
      <c r="E480" s="83"/>
      <c r="F480" s="83"/>
    </row>
    <row r="481" spans="1:6" ht="66" customHeight="1" outlineLevel="1" x14ac:dyDescent="0.2">
      <c r="A481" s="87"/>
      <c r="B481" s="87"/>
      <c r="C481" s="87"/>
      <c r="D481" s="87"/>
      <c r="E481" s="87"/>
      <c r="F481" s="87"/>
    </row>
    <row r="482" spans="1:6" ht="12.75" customHeight="1" outlineLevel="1" x14ac:dyDescent="0.2">
      <c r="A482" s="83" t="s">
        <v>1046</v>
      </c>
      <c r="B482" s="83"/>
      <c r="C482" s="83"/>
      <c r="D482" s="83"/>
      <c r="E482" s="83"/>
      <c r="F482" s="83"/>
    </row>
    <row r="483" spans="1:6" ht="42" customHeight="1" outlineLevel="1" x14ac:dyDescent="0.2">
      <c r="A483" s="87"/>
      <c r="B483" s="87"/>
      <c r="C483" s="87"/>
      <c r="D483" s="87"/>
      <c r="E483" s="87"/>
      <c r="F483" s="87"/>
    </row>
    <row r="484" spans="1:6" ht="12.75" customHeight="1" outlineLevel="1" x14ac:dyDescent="0.2">
      <c r="A484" s="83" t="s">
        <v>1047</v>
      </c>
      <c r="B484" s="83"/>
      <c r="C484" s="83"/>
      <c r="D484" s="83"/>
      <c r="E484" s="83"/>
      <c r="F484" s="83"/>
    </row>
    <row r="485" spans="1:6" ht="12.75" customHeight="1" outlineLevel="1" x14ac:dyDescent="0.2">
      <c r="A485" s="83" t="s">
        <v>1048</v>
      </c>
      <c r="B485" s="83"/>
      <c r="C485" s="83"/>
      <c r="D485" s="83"/>
      <c r="E485" s="83"/>
      <c r="F485" s="83"/>
    </row>
    <row r="486" spans="1:6" ht="12.75" customHeight="1" outlineLevel="1" x14ac:dyDescent="0.2">
      <c r="A486" s="83" t="s">
        <v>1049</v>
      </c>
      <c r="B486" s="83"/>
      <c r="C486" s="83"/>
      <c r="D486" s="83"/>
      <c r="E486" s="83"/>
      <c r="F486" s="83"/>
    </row>
    <row r="487" spans="1:6" ht="66" customHeight="1" outlineLevel="1" x14ac:dyDescent="0.2">
      <c r="A487" s="87"/>
      <c r="B487" s="87"/>
      <c r="C487" s="87"/>
      <c r="D487" s="87"/>
      <c r="E487" s="87"/>
      <c r="F487" s="87"/>
    </row>
    <row r="488" spans="1:6" ht="12.75" customHeight="1" outlineLevel="1" x14ac:dyDescent="0.2">
      <c r="A488" s="83" t="s">
        <v>1050</v>
      </c>
      <c r="B488" s="83"/>
      <c r="C488" s="83"/>
      <c r="D488" s="83"/>
      <c r="E488" s="83"/>
      <c r="F488" s="83"/>
    </row>
    <row r="489" spans="1:6" ht="16.5" customHeight="1" outlineLevel="1" x14ac:dyDescent="0.2">
      <c r="A489" s="84" t="s">
        <v>1051</v>
      </c>
      <c r="B489" s="84"/>
      <c r="C489" s="84"/>
      <c r="D489" s="84"/>
      <c r="E489" s="84"/>
      <c r="F489" s="84"/>
    </row>
    <row r="490" spans="1:6" ht="12.75" customHeight="1" outlineLevel="1" x14ac:dyDescent="0.2">
      <c r="A490" s="83" t="s">
        <v>1052</v>
      </c>
      <c r="B490" s="83"/>
      <c r="C490" s="83"/>
      <c r="D490" s="83"/>
      <c r="E490" s="83"/>
      <c r="F490" s="83"/>
    </row>
    <row r="491" spans="1:6" ht="12.75" customHeight="1" outlineLevel="1" x14ac:dyDescent="0.2">
      <c r="A491" s="83" t="s">
        <v>1053</v>
      </c>
      <c r="B491" s="83"/>
      <c r="C491" s="83"/>
      <c r="D491" s="83"/>
      <c r="E491" s="83"/>
      <c r="F491" s="83"/>
    </row>
    <row r="492" spans="1:6" ht="12.75" customHeight="1" outlineLevel="1" x14ac:dyDescent="0.2">
      <c r="A492" s="83" t="s">
        <v>1054</v>
      </c>
      <c r="B492" s="83"/>
      <c r="C492" s="83"/>
      <c r="D492" s="83"/>
      <c r="E492" s="83"/>
      <c r="F492" s="83"/>
    </row>
    <row r="493" spans="1:6" ht="12.75" customHeight="1" outlineLevel="1" x14ac:dyDescent="0.2">
      <c r="A493" s="46"/>
      <c r="B493" s="46"/>
      <c r="C493" s="46"/>
      <c r="D493" s="46"/>
      <c r="E493" s="46"/>
      <c r="F493" s="46"/>
    </row>
    <row r="494" spans="1:6" ht="12.75" customHeight="1" outlineLevel="1" x14ac:dyDescent="0.2">
      <c r="A494" s="46"/>
      <c r="B494" s="46"/>
      <c r="C494" s="46"/>
      <c r="D494" s="46"/>
      <c r="E494" s="46"/>
      <c r="F494" s="46"/>
    </row>
    <row r="495" spans="1:6" ht="20.25" customHeight="1" x14ac:dyDescent="0.2">
      <c r="A495" s="82" t="s">
        <v>1648</v>
      </c>
      <c r="B495" s="82"/>
      <c r="C495" s="82"/>
      <c r="D495" s="82"/>
      <c r="E495" s="82"/>
      <c r="F495" s="82"/>
    </row>
    <row r="496" spans="1:6" ht="17.1" customHeight="1" outlineLevel="1" x14ac:dyDescent="0.2">
      <c r="A496" s="85" t="inlineStr">
        <is>
          <t>Лист Results хранит результаты последнего завершенного запуска, включая не прошедшие проверки. Схема и экспорт в AutoCAD читают эти сохраненные данные. Изменение настроек на листе Config само по себе не обновляет Results.</t>
        </is>
      </c>
      <c r="B496" s="85"/>
      <c r="C496" s="85"/>
      <c r="D496" s="85"/>
      <c r="E496" s="85"/>
      <c r="F496" s="85"/>
    </row>
    <row r="497" spans="1:6" ht="12.75" customHeight="1" outlineLevel="1" x14ac:dyDescent="0.2">
      <c r="A497" s="83" t="s">
        <v>1650</v>
      </c>
      <c r="B497" s="83"/>
      <c r="C497" s="83"/>
      <c r="D497" s="83"/>
      <c r="E497" s="83"/>
      <c r="F497" s="83"/>
    </row>
    <row r="498" spans="1:6" ht="12.75" customHeight="1" outlineLevel="1" x14ac:dyDescent="0.2">
      <c r="A498" s="83" t="s">
        <v>1651</v>
      </c>
      <c r="B498" s="83"/>
      <c r="C498" s="83"/>
      <c r="D498" s="83"/>
      <c r="E498" s="83"/>
      <c r="F498" s="83"/>
    </row>
    <row r="499" spans="1:6" ht="12.75" customHeight="1" outlineLevel="1" x14ac:dyDescent="0.2">
      <c r="A499" s="83" t="s">
        <v>1652</v>
      </c>
      <c r="B499" s="83"/>
      <c r="C499" s="83"/>
      <c r="D499" s="83"/>
      <c r="E499" s="83"/>
      <c r="F499" s="83"/>
    </row>
    <row r="500" spans="1:6" ht="12.75" customHeight="1" outlineLevel="1" x14ac:dyDescent="0.2">
      <c r="A500" s="46"/>
      <c r="B500" s="46"/>
      <c r="C500" s="46"/>
      <c r="D500" s="46"/>
      <c r="E500" s="46"/>
      <c r="F500" s="46"/>
    </row>
    <row r="501" spans="1:6" ht="16.5" customHeight="1" outlineLevel="1" x14ac:dyDescent="0.2">
      <c r="A501" s="84" t="s">
        <v>1653</v>
      </c>
      <c r="B501" s="84"/>
      <c r="C501" s="84"/>
      <c r="D501" s="84"/>
      <c r="E501" s="84"/>
      <c r="F501" s="84"/>
    </row>
    <row r="502" spans="1:6" ht="12.75" customHeight="1" outlineLevel="1" x14ac:dyDescent="0.2">
      <c r="A502" s="83" t="s">
        <v>1654</v>
      </c>
      <c r="B502" s="83"/>
      <c r="C502" s="83"/>
      <c r="D502" s="83"/>
      <c r="E502" s="83"/>
      <c r="F502" s="83"/>
    </row>
    <row r="503" spans="1:6" ht="12.75" customHeight="1" outlineLevel="1" x14ac:dyDescent="0.2">
      <c r="A503" s="83" t="s">
        <v>1655</v>
      </c>
      <c r="B503" s="83"/>
      <c r="C503" s="83"/>
      <c r="D503" s="83"/>
      <c r="E503" s="83"/>
      <c r="F503" s="83"/>
    </row>
    <row r="504" spans="1:6" ht="12.75" customHeight="1" outlineLevel="1" x14ac:dyDescent="0.2">
      <c r="A504" s="83" t="s">
        <v>1656</v>
      </c>
      <c r="B504" s="83"/>
      <c r="C504" s="83"/>
      <c r="D504" s="83"/>
      <c r="E504" s="83"/>
      <c r="F504" s="83"/>
    </row>
    <row r="505" spans="1:6" ht="12.75" customHeight="1" outlineLevel="1" x14ac:dyDescent="0.2">
      <c r="A505" s="83" t="s">
        <v>1657</v>
      </c>
      <c r="B505" s="83"/>
      <c r="C505" s="83"/>
      <c r="D505" s="83"/>
      <c r="E505" s="83"/>
      <c r="F505" s="83"/>
    </row>
    <row r="506" spans="1:6" ht="12.75" customHeight="1" outlineLevel="1" x14ac:dyDescent="0.2">
      <c r="A506" s="83" t="s">
        <v>1658</v>
      </c>
      <c r="B506" s="83"/>
      <c r="C506" s="83"/>
      <c r="D506" s="83"/>
      <c r="E506" s="83"/>
      <c r="F506" s="83"/>
    </row>
    <row r="507" spans="1:6" ht="12.75" customHeight="1" outlineLevel="1" x14ac:dyDescent="0.2">
      <c r="A507" s="83" t="s">
        <v>1659</v>
      </c>
      <c r="B507" s="83"/>
      <c r="C507" s="83"/>
      <c r="D507" s="83"/>
      <c r="E507" s="83"/>
      <c r="F507" s="83"/>
    </row>
    <row r="508" spans="1:6" ht="12.75" customHeight="1" outlineLevel="1" x14ac:dyDescent="0.2">
      <c r="A508" s="83" t="s">
        <v>1660</v>
      </c>
      <c r="B508" s="83"/>
      <c r="C508" s="83"/>
      <c r="D508" s="83"/>
      <c r="E508" s="83"/>
      <c r="F508" s="83"/>
    </row>
    <row r="509" spans="1:6" ht="12.75" customHeight="1" outlineLevel="1" x14ac:dyDescent="0.2">
      <c r="A509" s="46"/>
      <c r="B509" s="46"/>
      <c r="C509" s="46"/>
      <c r="D509" s="46"/>
      <c r="E509" s="46"/>
      <c r="F509" s="46"/>
    </row>
    <row r="510" spans="1:6" ht="16.5" customHeight="1" outlineLevel="1" x14ac:dyDescent="0.2">
      <c r="A510" s="84" t="s">
        <v>1661</v>
      </c>
      <c r="B510" s="84"/>
      <c r="C510" s="84"/>
      <c r="D510" s="84"/>
      <c r="E510" s="84"/>
      <c r="F510" s="84"/>
    </row>
    <row r="511" spans="1:6" ht="12.75" customHeight="1" outlineLevel="1" x14ac:dyDescent="0.2">
      <c r="A511" s="83" t="s">
        <v>2036</v>
      </c>
      <c r="B511" s="83"/>
      <c r="C511" s="83"/>
      <c r="D511" s="83"/>
      <c r="E511" s="83"/>
      <c r="F511" s="83"/>
    </row>
    <row r="512" spans="1:6" ht="12.75" customHeight="1" outlineLevel="1" x14ac:dyDescent="0.2">
      <c r="A512" s="83" t="s">
        <v>2037</v>
      </c>
      <c r="B512" s="83"/>
      <c r="C512" s="83"/>
      <c r="D512" s="83"/>
      <c r="E512" s="83"/>
      <c r="F512" s="83"/>
    </row>
    <row r="513" spans="1:6" ht="12.75" customHeight="1" outlineLevel="1" x14ac:dyDescent="0.2">
      <c r="A513" s="83" t="s">
        <v>1662</v>
      </c>
      <c r="B513" s="83"/>
      <c r="C513" s="83"/>
      <c r="D513" s="83"/>
      <c r="E513" s="83"/>
      <c r="F513" s="83"/>
    </row>
    <row r="514" spans="1:6" ht="12.75" customHeight="1" outlineLevel="1" x14ac:dyDescent="0.2">
      <c r="A514" s="83" t="s">
        <v>1663</v>
      </c>
      <c r="B514" s="83"/>
      <c r="C514" s="83"/>
      <c r="D514" s="83"/>
      <c r="E514" s="83"/>
      <c r="F514" s="83"/>
    </row>
    <row r="515" spans="1:6" ht="12.75" customHeight="1" outlineLevel="1" x14ac:dyDescent="0.2">
      <c r="A515" s="83" t="s">
        <v>1664</v>
      </c>
      <c r="B515" s="83"/>
      <c r="C515" s="83"/>
      <c r="D515" s="83"/>
      <c r="E515" s="83"/>
      <c r="F515" s="83"/>
    </row>
    <row r="516" spans="1:6" ht="12.75" customHeight="1" outlineLevel="1" x14ac:dyDescent="0.2">
      <c r="A516" s="83" t="s">
        <v>1665</v>
      </c>
      <c r="B516" s="83"/>
      <c r="C516" s="83"/>
      <c r="D516" s="83"/>
      <c r="E516" s="83"/>
      <c r="F516" s="83"/>
    </row>
    <row r="517" spans="1:6" ht="12.75" customHeight="1" outlineLevel="1" x14ac:dyDescent="0.2">
      <c r="A517" s="83" t="s">
        <v>1666</v>
      </c>
      <c r="B517" s="83"/>
      <c r="C517" s="83"/>
      <c r="D517" s="83"/>
      <c r="E517" s="83"/>
      <c r="F517" s="83"/>
    </row>
    <row r="518" spans="1:6" ht="12.75" customHeight="1" outlineLevel="1" x14ac:dyDescent="0.2">
      <c r="A518" s="83" t="s">
        <v>1667</v>
      </c>
      <c r="B518" s="83"/>
      <c r="C518" s="83"/>
      <c r="D518" s="83"/>
      <c r="E518" s="83"/>
      <c r="F518" s="83"/>
    </row>
    <row r="519" spans="1:6" ht="12.75" customHeight="1" outlineLevel="1" x14ac:dyDescent="0.2">
      <c r="A519" s="83" t="s">
        <v>2038</v>
      </c>
      <c r="B519" s="83"/>
      <c r="C519" s="83"/>
      <c r="D519" s="83"/>
      <c r="E519" s="83"/>
      <c r="F519" s="83"/>
    </row>
    <row r="520" spans="1:6" ht="12.75" customHeight="1" outlineLevel="1" x14ac:dyDescent="0.2">
      <c r="A520" s="46"/>
      <c r="B520" s="46"/>
      <c r="C520" s="46"/>
      <c r="D520" s="46"/>
      <c r="E520" s="46"/>
      <c r="F520" s="46"/>
    </row>
    <row r="521" spans="1:6" ht="16.5" customHeight="1" outlineLevel="1" x14ac:dyDescent="0.2">
      <c r="A521" s="84" t="s">
        <v>1668</v>
      </c>
      <c r="B521" s="84"/>
      <c r="C521" s="84"/>
      <c r="D521" s="84"/>
      <c r="E521" s="84"/>
      <c r="F521" s="84"/>
    </row>
    <row r="522" spans="1:6" ht="17.1" customHeight="1" outlineLevel="1" x14ac:dyDescent="0.2">
      <c r="A522" s="83" t="inlineStr">
        <is>
          <t>В таблице rngNDMElementResults сохраняются деформации и напряжения каждого элемента для полученных расчетных состояний. StrengthState — текущее НДС по прочности, CapacityState —</t>
        </is>
      </c>
      <c r="B522" s="83"/>
      <c r="C522" s="83"/>
      <c r="D522" s="83"/>
      <c r="E522" s="83"/>
      <c r="F522" s="83"/>
    </row>
    <row r="523" spans="1:6" ht="17.1" customHeight="1" outlineLevel="1" x14ac:dyDescent="0.2">
      <c r="A523" s="83" t="inlineStr">
        <is>
          <t>предельное состояние, PreCrackState — состояние перед образованием трещины, PostCrackState — сразу после ее образования, CrackedState — текущее НДС с отключенным растянутым бетоном.</t>
        </is>
      </c>
      <c r="B523" s="83"/>
      <c r="C523" s="83"/>
      <c r="D523" s="83"/>
      <c r="E523" s="83"/>
      <c r="F523" s="83"/>
    </row>
    <row r="524" spans="1:6" ht="12.75" customHeight="1" outlineLevel="1" x14ac:dyDescent="0.2">
      <c r="A524" s="83" t="s">
        <v>1671</v>
      </c>
      <c r="B524" s="83"/>
      <c r="C524" s="83"/>
      <c r="D524" s="83"/>
      <c r="E524" s="83"/>
      <c r="F524" s="83"/>
    </row>
    <row r="525" spans="1:6" ht="12.75" customHeight="1" outlineLevel="1" x14ac:dyDescent="0.2">
      <c r="A525" s="83" t="s">
        <v>1672</v>
      </c>
      <c r="B525" s="83"/>
      <c r="C525" s="83"/>
      <c r="D525" s="83"/>
      <c r="E525" s="83"/>
      <c r="F525" s="83"/>
    </row>
    <row r="526" spans="1:6" ht="12.75" customHeight="1" outlineLevel="1" x14ac:dyDescent="0.2">
      <c r="A526" s="46"/>
      <c r="B526" s="46"/>
      <c r="C526" s="46"/>
      <c r="D526" s="46"/>
      <c r="E526" s="46"/>
      <c r="F526" s="46"/>
    </row>
    <row r="527" spans="1:6" ht="16.5" customHeight="1" outlineLevel="1" x14ac:dyDescent="0.2">
      <c r="A527" s="84" t="s">
        <v>1673</v>
      </c>
      <c r="B527" s="84"/>
      <c r="C527" s="84"/>
      <c r="D527" s="84"/>
      <c r="E527" s="84"/>
      <c r="F527" s="84"/>
    </row>
    <row r="528" spans="1:6" ht="12.75" customHeight="1" outlineLevel="1" x14ac:dyDescent="0.2">
      <c r="A528" s="83" t="s">
        <v>1674</v>
      </c>
      <c r="B528" s="83"/>
      <c r="C528" s="83"/>
      <c r="D528" s="83"/>
      <c r="E528" s="83"/>
      <c r="F528" s="83"/>
    </row>
    <row r="529" spans="1:6" ht="66" customHeight="1" outlineLevel="1" x14ac:dyDescent="0.2">
      <c r="A529" s="87"/>
      <c r="B529" s="87"/>
      <c r="C529" s="87"/>
      <c r="D529" s="87"/>
      <c r="E529" s="87"/>
      <c r="F529" s="87"/>
    </row>
    <row r="530" spans="1:6" ht="12.75" customHeight="1" outlineLevel="1" x14ac:dyDescent="0.2">
      <c r="A530" s="83" t="s">
        <v>1675</v>
      </c>
      <c r="B530" s="83"/>
      <c r="C530" s="83"/>
      <c r="D530" s="83"/>
      <c r="E530" s="83"/>
      <c r="F530" s="83"/>
    </row>
    <row r="531" spans="1:6" ht="12.75" customHeight="1" outlineLevel="1" x14ac:dyDescent="0.2">
      <c r="A531" s="83" t="s">
        <v>1676</v>
      </c>
      <c r="B531" s="83"/>
      <c r="C531" s="83"/>
      <c r="D531" s="83"/>
      <c r="E531" s="83"/>
      <c r="F531" s="83"/>
    </row>
    <row r="532" spans="1:6" ht="12.75" customHeight="1" outlineLevel="1" x14ac:dyDescent="0.2">
      <c r="A532" s="83" t="s">
        <v>1677</v>
      </c>
      <c r="B532" s="83"/>
      <c r="C532" s="83"/>
      <c r="D532" s="83"/>
      <c r="E532" s="83"/>
      <c r="F532" s="83"/>
    </row>
    <row r="533" spans="1:6" ht="12.75" customHeight="1" outlineLevel="1" x14ac:dyDescent="0.2">
      <c r="A533" s="83" t="s">
        <v>1678</v>
      </c>
      <c r="B533" s="83"/>
      <c r="C533" s="83"/>
      <c r="D533" s="83"/>
      <c r="E533" s="83"/>
      <c r="F533" s="83"/>
    </row>
    <row r="534" spans="1:6" ht="12.75" customHeight="1" outlineLevel="1" x14ac:dyDescent="0.2">
      <c r="A534" s="83" t="s">
        <v>1679</v>
      </c>
      <c r="B534" s="83"/>
      <c r="C534" s="83"/>
      <c r="D534" s="83"/>
      <c r="E534" s="83"/>
      <c r="F534" s="83"/>
    </row>
    <row r="535" spans="1:6" ht="12.75" customHeight="1" outlineLevel="1" x14ac:dyDescent="0.2">
      <c r="A535" s="46"/>
      <c r="B535" s="46"/>
      <c r="C535" s="46"/>
      <c r="D535" s="46"/>
      <c r="E535" s="46"/>
      <c r="F535" s="46"/>
    </row>
    <row r="536" spans="1:6" ht="16.5" customHeight="1" outlineLevel="1" x14ac:dyDescent="0.2">
      <c r="A536" s="84" t="s">
        <v>1680</v>
      </c>
      <c r="B536" s="84"/>
      <c r="C536" s="84"/>
      <c r="D536" s="84"/>
      <c r="E536" s="84"/>
      <c r="F536" s="84"/>
    </row>
    <row r="537" spans="1:6" ht="12.75" customHeight="1" outlineLevel="1" x14ac:dyDescent="0.2">
      <c r="A537" s="83" t="s">
        <v>1681</v>
      </c>
      <c r="B537" s="83"/>
      <c r="C537" s="83"/>
      <c r="D537" s="83"/>
      <c r="E537" s="83"/>
      <c r="F537" s="83"/>
    </row>
    <row r="538" spans="1:6" ht="66" customHeight="1" outlineLevel="1" x14ac:dyDescent="0.2">
      <c r="A538" s="87"/>
      <c r="B538" s="87"/>
      <c r="C538" s="87"/>
      <c r="D538" s="87"/>
      <c r="E538" s="87"/>
      <c r="F538" s="87"/>
    </row>
    <row r="539" spans="1:6" ht="12.75" customHeight="1" outlineLevel="1" x14ac:dyDescent="0.2">
      <c r="A539" s="83" t="s">
        <v>1682</v>
      </c>
      <c r="B539" s="83"/>
      <c r="C539" s="83"/>
      <c r="D539" s="83"/>
      <c r="E539" s="83"/>
      <c r="F539" s="83"/>
    </row>
    <row r="540" spans="1:6" ht="12.75" customHeight="1" outlineLevel="1" x14ac:dyDescent="0.2">
      <c r="A540" s="83" t="s">
        <v>1683</v>
      </c>
      <c r="B540" s="83"/>
      <c r="C540" s="83"/>
      <c r="D540" s="83"/>
      <c r="E540" s="83"/>
      <c r="F540" s="83"/>
    </row>
    <row r="541" spans="1:6" ht="12.75" customHeight="1" outlineLevel="1" x14ac:dyDescent="0.2">
      <c r="A541" s="83" t="s">
        <v>1684</v>
      </c>
      <c r="B541" s="83"/>
      <c r="C541" s="83"/>
      <c r="D541" s="83"/>
      <c r="E541" s="83"/>
      <c r="F541" s="83"/>
    </row>
    <row r="542" spans="1:6" ht="12.75" customHeight="1" outlineLevel="1" x14ac:dyDescent="0.2">
      <c r="A542" s="83" t="s">
        <v>1685</v>
      </c>
      <c r="B542" s="83"/>
      <c r="C542" s="83"/>
      <c r="D542" s="83"/>
      <c r="E542" s="83"/>
      <c r="F542" s="83"/>
    </row>
    <row r="543" spans="1:6" ht="12.75" customHeight="1" outlineLevel="1" x14ac:dyDescent="0.2">
      <c r="A543" s="83" t="s">
        <v>1686</v>
      </c>
      <c r="B543" s="83"/>
      <c r="C543" s="83"/>
      <c r="D543" s="83"/>
      <c r="E543" s="83"/>
      <c r="F543" s="83"/>
    </row>
    <row r="544" spans="1:6" ht="12.75" customHeight="1" outlineLevel="1" x14ac:dyDescent="0.2">
      <c r="A544" s="46"/>
      <c r="B544" s="46"/>
      <c r="C544" s="46"/>
      <c r="D544" s="46"/>
      <c r="E544" s="46"/>
      <c r="F544" s="46"/>
    </row>
    <row r="545" spans="1:6" ht="16.5" customHeight="1" outlineLevel="1" x14ac:dyDescent="0.2">
      <c r="A545" s="84" t="s">
        <v>1687</v>
      </c>
      <c r="B545" s="84"/>
      <c r="C545" s="84"/>
      <c r="D545" s="84"/>
      <c r="E545" s="84"/>
      <c r="F545" s="84"/>
    </row>
    <row r="546" spans="1:6" ht="12.75" customHeight="1" outlineLevel="1" x14ac:dyDescent="0.2">
      <c r="A546" s="83" t="s">
        <v>1688</v>
      </c>
      <c r="B546" s="83"/>
      <c r="C546" s="83"/>
      <c r="D546" s="83"/>
      <c r="E546" s="83"/>
      <c r="F546" s="83"/>
    </row>
    <row r="547" spans="1:6" ht="17.1" customHeight="1" outlineLevel="1" x14ac:dyDescent="0.2">
      <c r="A547" s="83" t="inlineStr">
        <is>
          <t>Таблица rngNDMSectionAnnotations хранит размерные линии, подписи арматуры и рассчитанную для сочетания площадь взаимодействия A_r. Исходные наружные контуры и отверстия сохраняются отдельно в таблице rngNDMSectionContours.</t>
        </is>
      </c>
      <c r="B547" s="83"/>
      <c r="C547" s="83"/>
      <c r="D547" s="83"/>
      <c r="E547" s="83"/>
      <c r="F547" s="83"/>
    </row>
    <row r="548" spans="1:6" ht="12.75" customHeight="1" outlineLevel="1" x14ac:dyDescent="0.2">
      <c r="A548" s="85" t="s">
        <v>1690</v>
      </c>
      <c r="B548" s="85"/>
      <c r="C548" s="85"/>
      <c r="D548" s="85"/>
      <c r="E548" s="85"/>
      <c r="F548" s="85"/>
    </row>
    <row r="549" spans="1:6" ht="12.75" customHeight="1" outlineLevel="1" x14ac:dyDescent="0.2">
      <c r="A549" s="85" t="s">
        <v>1691</v>
      </c>
      <c r="B549" s="85"/>
      <c r="C549" s="85"/>
      <c r="D549" s="85"/>
      <c r="E549" s="85"/>
      <c r="F549" s="85"/>
    </row>
    <row r="550" spans="1:6" ht="12.75" customHeight="1" outlineLevel="1" x14ac:dyDescent="0.2">
      <c r="A550" s="46"/>
      <c r="B550" s="46"/>
      <c r="C550" s="46"/>
      <c r="D550" s="46"/>
      <c r="E550" s="46"/>
      <c r="F550" s="46"/>
    </row>
    <row r="551" spans="1:6" ht="12.75" customHeight="1" outlineLevel="1" x14ac:dyDescent="0.2">
      <c r="A551" s="46"/>
      <c r="B551" s="46"/>
      <c r="C551" s="46"/>
      <c r="D551" s="46"/>
      <c r="E551" s="46"/>
      <c r="F551" s="46"/>
    </row>
    <row r="552" spans="1:6" ht="22.35" customHeight="1" x14ac:dyDescent="0.2">
      <c r="A552" s="92" t="s">
        <v>1695</v>
      </c>
      <c r="B552" s="92"/>
      <c r="C552" s="92"/>
      <c r="D552" s="92"/>
      <c r="E552" s="92"/>
      <c r="F552" s="92"/>
    </row>
    <row r="553" spans="1:6" ht="17.1" customHeight="1" outlineLevel="1" x14ac:dyDescent="0.2">
      <c r="A553" s="91" t="inlineStr">
        <is>
          <t>Для нового параметрического сечения создайте один класс-рецепт VBA. Он описывает границы бетона, отверстия и армирование; сетку и стержни строит общая программа.</t>
        </is>
      </c>
      <c r="B553" s="91"/>
      <c r="C553" s="91"/>
      <c r="D553" s="91"/>
      <c r="E553" s="91"/>
      <c r="F553" s="91"/>
    </row>
    <row r="554" spans="1:6" ht="17.1" customHeight="1" outlineLevel="1" x14ac:dyDescent="0.2">
      <c r="A554" s="91" t="inlineStr">
        <is>
          <t>Ниже приведён порядок подключения. Полный API со всеми аргументами и готовыми примерами находится в модуле книги modSectionRecipeApiGuide.</t>
        </is>
      </c>
      <c r="B554" s="91"/>
      <c r="C554" s="91"/>
      <c r="D554" s="91"/>
      <c r="E554" s="91"/>
      <c r="F554" s="91"/>
    </row>
    <row r="555" spans="1:6" ht="18.6" customHeight="1" outlineLevel="1" x14ac:dyDescent="0.2">
      <c r="A555" s="90" t="s">
        <v>1699</v>
      </c>
      <c r="B555" s="90"/>
      <c r="C555" s="90"/>
      <c r="D555" s="90"/>
      <c r="E555" s="90"/>
      <c r="F555" s="90"/>
    </row>
    <row r="556" spans="1:6" ht="17.1" customHeight="1" outlineLevel="1" x14ac:dyDescent="0.2">
      <c r="A556" s="91" t="inlineStr">
        <is>
          <t>Контур можно составить из прямых, дуг и окружностей; для многоугольника можно задать скругления.</t>
        </is>
      </c>
      <c r="B556" s="91"/>
      <c r="C556" s="91"/>
      <c r="D556" s="91"/>
      <c r="E556" s="91"/>
      <c r="F556" s="91"/>
    </row>
    <row r="557" spans="1:6" ht="17.1" customHeight="1" outlineLevel="1" x14ac:dyDescent="0.2">
      <c r="A557" s="91" t="inlineStr">
        <is>
          <t>Для арматуры доступны заданное число стержней, шаг, связанные дополнительные ряды и проекция на другую линию. Размеры и подписи задаются отдельно.</t>
        </is>
      </c>
      <c r="B557" s="91"/>
      <c r="C557" s="91"/>
      <c r="D557" s="91"/>
      <c r="E557" s="91"/>
      <c r="F557" s="91"/>
    </row>
    <row r="558" spans="1:6" ht="18.6" customHeight="1" outlineLevel="1" x14ac:dyDescent="0.2">
      <c r="A558" s="90" t="s">
        <v>1707</v>
      </c>
      <c r="B558" s="90"/>
      <c r="C558" s="90"/>
      <c r="D558" s="90"/>
      <c r="E558" s="90"/>
      <c r="F558" s="90"/>
    </row>
    <row r="559" spans="1:6" ht="17.1" customHeight="1" outlineLevel="1" x14ac:dyDescent="0.2">
      <c r="A559" s="91" t="inlineStr">
        <is>
          <t>1. В редакторе VBA (Alt+F11) создайте Class Module и подключите Implements ISectionRecipe.</t>
        </is>
      </c>
      <c r="B559" s="91"/>
      <c r="C559" s="91"/>
      <c r="D559" s="91"/>
      <c r="E559" s="91"/>
      <c r="F559" s="91"/>
    </row>
    <row r="560" spans="1:6" ht="17.1" customHeight="1" outlineLevel="1" x14ac:dyDescent="0.2">
      <c r="A560" s="91" t="inlineStr">
        <is>
          <t>2. В методе ISectionRecipe_CreateDefinition прочитайте таблицу через context.Reader. Длины переведите в мм через ридер или context.Units.</t>
        </is>
      </c>
      <c r="B560" s="91"/>
      <c r="C560" s="91"/>
      <c r="D560" s="91"/>
      <c r="E560" s="91"/>
      <c r="F560" s="91"/>
    </row>
    <row r="561" spans="1:6" ht="17.1" customHeight="1" outlineLevel="1" x14ac:dyDescent="0.2">
      <c r="A561" s="91" t="inlineStr">
        <is>
          <t>3. Создайте CSectionDefinitionBuilder, вызовите Initialize и опишите наружную границу. Если есть отверстия, укажите их вместе с соответствующей наружной границей.</t>
        </is>
      </c>
      <c r="B561" s="91"/>
      <c r="C561" s="91"/>
      <c r="D561" s="91"/>
      <c r="E561" s="91"/>
      <c r="F561" s="91"/>
    </row>
    <row r="562" spans="1:6" ht="17.1" customHeight="1" outlineLevel="1" x14ac:dyDescent="0.2">
      <c r="A562" s="91" t="inlineStr">
        <is>
          <t>4. Задайте линии центров арматуры, диаметры и число стержней или шаг. При необходимости добавьте связанные ряды и правила проекции.</t>
        </is>
      </c>
      <c r="B562" s="91"/>
      <c r="C562" s="91"/>
      <c r="D562" s="91"/>
      <c r="E562" s="91"/>
      <c r="F562" s="91"/>
    </row>
    <row r="563" spans="1:6" ht="17.1" customHeight="1" outlineLevel="1" x14ac:dyDescent="0.2">
      <c r="A563" s="91" t="inlineStr">
        <is>
          <t>5. Добавьте нужные размеры и подписи, затем верните результат Finish. Общий сборщик проверит описание и построит сечение.</t>
        </is>
      </c>
      <c r="B563" s="91"/>
      <c r="C563" s="91"/>
      <c r="D563" s="91"/>
      <c r="E563" s="91"/>
      <c r="F563" s="91"/>
    </row>
    <row r="564" spans="1:6" ht="17.1" customHeight="1" outlineLevel="1" x14ac:dyDescent="0.2">
      <c r="A564" s="91" t="inlineStr">
        <is>
          <t>6. Зарегистрируйте класс и имя его входной таблицы в CSectionTypeRegistry.Class_Initialize. Через Alt+F8 выполните UpdateSectionRecipeTypes для обновления выбора Geometry.Type.</t>
        </is>
      </c>
      <c r="B564" s="91"/>
      <c r="C564" s="91"/>
      <c r="D564" s="91"/>
      <c r="E564" s="91"/>
      <c r="F564" s="91"/>
    </row>
    <row r="565" spans="1:6" ht="17.1" customHeight="1" outlineLevel="1" x14ac:dyDescent="0.2">
      <c r="A565" s="91" t="inlineStr">
        <is>
          <t>7. Выберите новый тип, сформируйте сечение и проверьте контуры, сетку, арматуру и схему. Затем проверьте расчёт, единицы и сообщения при неверном вводе.</t>
        </is>
      </c>
      <c r="B565" s="91"/>
      <c r="C565" s="91"/>
      <c r="D565" s="91"/>
      <c r="E565" s="91"/>
      <c r="F565" s="91"/>
    </row>
    <row r="566" spans="1:6" ht="18.6" customHeight="1" outlineLevel="1" x14ac:dyDescent="0.2">
      <c r="A566" s="90" t="s">
        <v>1731</v>
      </c>
      <c r="B566" s="90"/>
      <c r="C566" s="90"/>
      <c r="D566" s="90"/>
      <c r="E566" s="90"/>
      <c r="F566" s="90"/>
    </row>
    <row r="567" spans="1:6" ht="17.1" customHeight="1" outlineLevel="1" x14ac:dyDescent="0.2">
      <c r="A567" s="91" t="inlineStr">
        <is>
          <t>На листе «Сечения» подготовьте именованную таблицу: в блоке General — размеры, в Main — основное армирование, в Extra — дополнительные ряды. Ридер ищет поля по коротким ключам.</t>
        </is>
      </c>
      <c r="B567" s="91"/>
      <c r="C567" s="91"/>
      <c r="D567" s="91"/>
      <c r="E567" s="91"/>
      <c r="F567" s="91"/>
    </row>
    <row r="568" spans="1:6" ht="17.1" customHeight="1" outlineLevel="1" x14ac:dyDescent="0.2">
      <c r="A568" s="91" t="inlineStr">
        <is>
          <t>Можно использовать свою структуру таблицы: context.Table даёт снимок диапазона, а reader.ValueAt читает значение по номеру строки и столбца. В этом случае рецепт сам проверяет ввод и переводит единицы.</t>
        </is>
      </c>
      <c r="B568" s="91"/>
      <c r="C568" s="91"/>
      <c r="D568" s="91"/>
      <c r="E568" s="91"/>
      <c r="F568" s="91"/>
    </row>
    <row r="569" spans="1:6" ht="18.6" customHeight="1" outlineLevel="1" x14ac:dyDescent="0.2">
      <c r="A569" s="90" t="s">
        <v>1735</v>
      </c>
      <c r="B569" s="90"/>
      <c r="C569" s="90"/>
      <c r="D569" s="90"/>
      <c r="E569" s="90"/>
      <c r="F569" s="90"/>
    </row>
    <row r="570" spans="1:6" ht="17.1" customHeight="1" outlineLevel="1" x14ac:dyDescent="0.2">
      <c r="A570" s="91" t="inlineStr">
        <is>
          <t>Нажмите Alt+F11, затем Ctrl+R и откройте Modules → modSectionRecipeApiGuide. В модуле приведены точные сигнатуры, все параметры, единицы и готовые примеры. Поиск по имени метода — Ctrl+F.</t>
        </is>
      </c>
      <c r="B570" s="91"/>
      <c r="C570" s="91"/>
      <c r="D570" s="91"/>
      <c r="E570" s="91"/>
      <c r="F570" s="91"/>
    </row>
    <row r="571" spans="1:6" ht="17.1" customHeight="1" outlineLevel="1" x14ac:dyDescent="0.2">
      <c r="A571" s="91" t="inlineStr">
        <is>
          <t>Начните с блока «МИНИМАЛЬНЫЙ ПРИМЕР»: это полный класс простого сечения. Штатные рецепты для сравнения находятся в Class Modules, например CSectionRecipeCircle и CSectionRecipeHollowRectangle.</t>
        </is>
      </c>
      <c r="B571" s="91"/>
      <c r="C571" s="91"/>
      <c r="D571" s="91"/>
      <c r="E571" s="91"/>
      <c r="F571" s="91"/>
    </row>
    <row r="572" spans="1:6" ht="20.25" customHeight="1" x14ac:dyDescent="0.2">
      <c r="A572" s="82" t="s">
        <v>2055</v>
      </c>
      <c r="B572" s="82"/>
      <c r="C572" s="82"/>
      <c r="D572" s="82"/>
      <c r="E572" s="82"/>
      <c r="F572" s="82"/>
    </row>
    <row r="573" spans="1:6" ht="12.75" customHeight="1" outlineLevel="1" x14ac:dyDescent="0.2">
      <c r="A573" s="50" t="s">
        <v>1055</v>
      </c>
      <c r="B573" s="46"/>
      <c r="C573" s="46"/>
      <c r="D573" s="46"/>
      <c r="E573" s="46"/>
      <c r="F573" s="46"/>
    </row>
    <row r="574" spans="1:6" ht="12.75" customHeight="1" outlineLevel="1" x14ac:dyDescent="0.2">
      <c r="A574" s="46" t="s">
        <v>1056</v>
      </c>
      <c r="B574" s="46" t="s">
        <v>1057</v>
      </c>
      <c r="C574" s="46"/>
      <c r="D574" s="46"/>
      <c r="E574" s="46"/>
      <c r="F574" s="46"/>
    </row>
    <row r="575" spans="1:6" ht="12.75" customHeight="1" outlineLevel="1" x14ac:dyDescent="0.2">
      <c r="A575" s="46" t="s">
        <v>1058</v>
      </c>
      <c r="B575" s="46" t="s">
        <v>1059</v>
      </c>
      <c r="C575" s="46"/>
      <c r="D575" s="46"/>
      <c r="E575" s="46"/>
      <c r="F575" s="46"/>
    </row>
    <row r="576" spans="1:6" ht="12.75" customHeight="1" outlineLevel="1" x14ac:dyDescent="0.2">
      <c r="A576" s="46" t="s">
        <v>1060</v>
      </c>
      <c r="B576" s="46" t="s">
        <v>1061</v>
      </c>
      <c r="C576" s="46"/>
      <c r="D576" s="46"/>
      <c r="E576" s="46"/>
      <c r="F576" s="46"/>
    </row>
    <row r="577" spans="1:6" ht="12.75" customHeight="1" outlineLevel="1" x14ac:dyDescent="0.2">
      <c r="A577" s="46"/>
      <c r="B577" s="46"/>
      <c r="C577" s="46"/>
      <c r="D577" s="46"/>
      <c r="E577" s="46"/>
      <c r="F577" s="46"/>
    </row>
    <row r="578" spans="1:6" ht="25.5" customHeight="1" outlineLevel="1" x14ac:dyDescent="0.2">
      <c r="A578" s="47" t="s">
        <v>1062</v>
      </c>
      <c r="B578" s="48"/>
      <c r="C578" s="46"/>
      <c r="D578" s="46"/>
      <c r="E578" s="46"/>
      <c r="F578" s="46"/>
    </row>
    <row r="579" spans="1:6" ht="25.5" customHeight="1" outlineLevel="1" x14ac:dyDescent="0.2">
      <c r="A579" s="46" t="s">
        <v>1063</v>
      </c>
      <c r="B579" s="46" t="s">
        <v>1064</v>
      </c>
      <c r="C579" s="46"/>
      <c r="D579" s="46"/>
      <c r="E579" s="46"/>
      <c r="F579" s="46"/>
    </row>
    <row r="580" spans="1:6" ht="38.25" customHeight="1" outlineLevel="1" x14ac:dyDescent="0.2">
      <c r="A580" s="46" t="s">
        <v>1065</v>
      </c>
      <c r="B580" s="46" t="s">
        <v>1066</v>
      </c>
      <c r="C580" s="46"/>
      <c r="D580" s="46"/>
      <c r="E580" s="46"/>
      <c r="F580" s="46"/>
    </row>
    <row r="581" spans="1:6" ht="51" customHeight="1" outlineLevel="1" x14ac:dyDescent="0.2">
      <c r="A581" s="46" t="s">
        <v>1067</v>
      </c>
      <c r="B581" s="46" t="s">
        <v>1068</v>
      </c>
      <c r="C581" s="46"/>
      <c r="D581" s="46"/>
      <c r="E581" s="46"/>
      <c r="F581" s="46"/>
    </row>
    <row r="582" spans="1:6" ht="25.5" customHeight="1" outlineLevel="1" x14ac:dyDescent="0.2">
      <c r="A582" s="46" t="s">
        <v>1069</v>
      </c>
      <c r="B582" s="46" t="s">
        <v>1070</v>
      </c>
      <c r="C582" s="46"/>
      <c r="D582" s="46"/>
      <c r="E582" s="46"/>
      <c r="F582" s="46"/>
    </row>
    <row r="583" spans="1:6" ht="38.25" customHeight="1" outlineLevel="1" x14ac:dyDescent="0.2">
      <c r="A583" s="46" t="s">
        <v>1071</v>
      </c>
      <c r="B583" s="46" t="s">
        <v>1072</v>
      </c>
      <c r="C583" s="46"/>
      <c r="D583" s="46"/>
      <c r="E583" s="46"/>
      <c r="F583" s="46"/>
    </row>
    <row r="584" spans="1:6" ht="25.5" customHeight="1" outlineLevel="1" x14ac:dyDescent="0.2">
      <c r="A584" s="46" t="s">
        <v>1073</v>
      </c>
      <c r="B584" s="46" t="s">
        <v>1074</v>
      </c>
      <c r="C584" s="46"/>
      <c r="D584" s="46"/>
      <c r="E584" s="46"/>
      <c r="F584" s="46"/>
    </row>
    <row r="585" spans="1:6" ht="38.25" customHeight="1" outlineLevel="1" x14ac:dyDescent="0.2">
      <c r="A585" s="46" t="s">
        <v>1075</v>
      </c>
      <c r="B585" s="46" t="s">
        <v>1076</v>
      </c>
      <c r="C585" s="46"/>
      <c r="D585" s="46"/>
      <c r="E585" s="46"/>
      <c r="F585" s="46"/>
    </row>
    <row r="586" spans="1:6" ht="12.75" customHeight="1" outlineLevel="1" x14ac:dyDescent="0.2">
      <c r="A586" s="46"/>
      <c r="B586" s="46"/>
      <c r="C586" s="46"/>
      <c r="D586" s="46"/>
      <c r="E586" s="46"/>
      <c r="F586" s="46"/>
    </row>
    <row r="587" spans="1:6" ht="12.75" customHeight="1" outlineLevel="1" x14ac:dyDescent="0.2">
      <c r="A587" s="46"/>
      <c r="B587" s="46"/>
      <c r="C587" s="46"/>
      <c r="D587" s="46"/>
      <c r="E587" s="46"/>
      <c r="F587" s="46"/>
    </row>
    <row r="588" spans="1:6" ht="12.75" customHeight="1" outlineLevel="1" x14ac:dyDescent="0.2">
      <c r="A588" s="89" t="s">
        <v>286</v>
      </c>
      <c r="B588" s="89"/>
      <c r="C588" s="89"/>
      <c r="D588" s="89"/>
      <c r="E588" s="89"/>
      <c r="F588" s="89"/>
    </row>
    <row r="589" spans="1:6" ht="25.5" customHeight="1" outlineLevel="1" x14ac:dyDescent="0.2">
      <c r="A589" s="46">
        <v>1</v>
      </c>
      <c r="B589" s="51" t="inlineStr">
        <is>
          <t>На листе Config в таблице «Единицы измерения» выберите единицы ввода в столбце INPUT и единицы результатов в столбце OUTPUT. Столбец INTERNAL показывает постоянные внутренние единицы программы; его не меняйте.</t>
        </is>
      </c>
      <c r="C589" s="46"/>
      <c r="D589" s="46"/>
      <c r="E589" s="46"/>
      <c r="F589" s="46"/>
    </row>
    <row r="590" spans="1:6" ht="25.5" customHeight="1" outlineLevel="1" x14ac:dyDescent="0.2">
      <c r="A590" s="46">
        <v>2</v>
      </c>
      <c r="B590" s="51" t="s">
        <v>1078</v>
      </c>
      <c r="C590" s="46"/>
      <c r="D590" s="46"/>
      <c r="E590" s="46"/>
      <c r="F590" s="46"/>
    </row>
    <row r="591" spans="1:6" ht="25.5" customHeight="1" outlineLevel="1" x14ac:dyDescent="0.2">
      <c r="A591" s="46">
        <v>3</v>
      </c>
      <c r="B591" s="51" t="s">
        <v>1079</v>
      </c>
      <c r="C591" s="46"/>
      <c r="D591" s="46"/>
      <c r="E591" s="46"/>
      <c r="F591" s="46"/>
    </row>
    <row r="592" spans="1:6" ht="25.5" customHeight="1" outlineLevel="1" x14ac:dyDescent="0.2">
      <c r="A592" s="46">
        <v>4</v>
      </c>
      <c r="B592" s="51" t="s">
        <v>1080</v>
      </c>
      <c r="C592" s="46"/>
      <c r="D592" s="46"/>
      <c r="E592" s="46"/>
      <c r="F592" s="46"/>
    </row>
    <row r="593" spans="1:6" ht="25.5" customHeight="1" outlineLevel="1" x14ac:dyDescent="0.2">
      <c r="A593" s="46">
        <v>5</v>
      </c>
      <c r="B593" s="51" t="s">
        <v>1081</v>
      </c>
      <c r="C593" s="46"/>
      <c r="D593" s="46"/>
      <c r="E593" s="46"/>
      <c r="F593" s="46"/>
    </row>
    <row r="594" spans="1:6" ht="25.5" customHeight="1" outlineLevel="1" x14ac:dyDescent="0.2">
      <c r="A594" s="46">
        <v>6</v>
      </c>
      <c r="B594" s="51" t="s">
        <v>1772</v>
      </c>
      <c r="C594" s="46"/>
      <c r="D594" s="46"/>
      <c r="E594" s="46"/>
      <c r="F594" s="46"/>
    </row>
    <row r="595" spans="1:6" ht="38.25" customHeight="1" outlineLevel="1" x14ac:dyDescent="0.2">
      <c r="A595" s="46">
        <v>7</v>
      </c>
      <c r="B595" s="51" t="s">
        <v>1082</v>
      </c>
      <c r="C595" s="46"/>
      <c r="D595" s="46"/>
      <c r="E595" s="46"/>
      <c r="F595" s="46"/>
    </row>
    <row r="596" spans="1:6" ht="38.25" customHeight="1" outlineLevel="1" x14ac:dyDescent="0.2">
      <c r="A596" s="46">
        <v>8</v>
      </c>
      <c r="B596" s="51" t="s">
        <v>1083</v>
      </c>
      <c r="C596" s="46"/>
      <c r="D596" s="46"/>
      <c r="E596" s="46"/>
      <c r="F596" s="46"/>
    </row>
    <row r="597" spans="1:6" ht="25.5" customHeight="1" outlineLevel="1" x14ac:dyDescent="0.2">
      <c r="A597" s="46">
        <v>9</v>
      </c>
      <c r="B597" s="51" t="s">
        <v>1084</v>
      </c>
      <c r="C597" s="46"/>
      <c r="D597" s="46"/>
      <c r="E597" s="46"/>
      <c r="F597" s="46"/>
    </row>
    <row r="598" spans="1:6" ht="12.75" customHeight="1" outlineLevel="1" x14ac:dyDescent="0.2">
      <c r="A598" s="46"/>
      <c r="B598" s="46"/>
      <c r="C598" s="46"/>
      <c r="D598" s="46"/>
      <c r="E598" s="46"/>
      <c r="F598" s="46"/>
    </row>
    <row r="599" spans="1:6" ht="12.75" customHeight="1" outlineLevel="1" x14ac:dyDescent="0.2">
      <c r="A599" s="89" t="s">
        <v>315</v>
      </c>
      <c r="B599" s="89"/>
      <c r="C599" s="89"/>
      <c r="D599" s="89"/>
      <c r="E599" s="89"/>
      <c r="F599" s="89"/>
    </row>
    <row r="600" spans="1:6" ht="38.25" customHeight="1" outlineLevel="1" x14ac:dyDescent="0.2">
      <c r="A600" s="46">
        <v>1</v>
      </c>
      <c r="B600" s="51" t="s">
        <v>1085</v>
      </c>
      <c r="C600" s="46"/>
      <c r="D600" s="46"/>
      <c r="E600" s="46"/>
      <c r="F600" s="46"/>
    </row>
    <row r="601" spans="1:6" ht="38.25" customHeight="1" outlineLevel="1" x14ac:dyDescent="0.2">
      <c r="A601" s="46">
        <v>2</v>
      </c>
      <c r="B601" s="51" t="s">
        <v>1086</v>
      </c>
      <c r="C601" s="46"/>
      <c r="D601" s="46"/>
      <c r="E601" s="46"/>
      <c r="F601" s="46"/>
    </row>
    <row r="602" spans="1:6" ht="38.25" customHeight="1" outlineLevel="1" x14ac:dyDescent="0.2">
      <c r="A602" s="46">
        <v>3</v>
      </c>
      <c r="B602" s="51" t="s">
        <v>1087</v>
      </c>
      <c r="C602" s="46"/>
      <c r="D602" s="46"/>
      <c r="E602" s="46"/>
      <c r="F602" s="46"/>
    </row>
    <row r="603" spans="1:6" ht="25.5" customHeight="1" outlineLevel="1" x14ac:dyDescent="0.2">
      <c r="A603" s="46">
        <v>4</v>
      </c>
      <c r="B603" s="51" t="s">
        <v>1088</v>
      </c>
      <c r="C603" s="46"/>
      <c r="D603" s="46"/>
      <c r="E603" s="46"/>
      <c r="F603" s="46"/>
    </row>
    <row r="604" spans="1:6" ht="25.5" customHeight="1" outlineLevel="1" x14ac:dyDescent="0.2">
      <c r="A604" s="46">
        <v>5</v>
      </c>
      <c r="B604" s="51" t="s">
        <v>1089</v>
      </c>
      <c r="C604" s="46"/>
      <c r="D604" s="46"/>
      <c r="E604" s="46"/>
      <c r="F604" s="46"/>
    </row>
    <row r="605" spans="1:6" ht="25.5" customHeight="1" outlineLevel="1" x14ac:dyDescent="0.2">
      <c r="A605" s="46">
        <v>6</v>
      </c>
      <c r="B605" s="51" t="s">
        <v>1090</v>
      </c>
      <c r="C605" s="46"/>
      <c r="D605" s="46"/>
      <c r="E605" s="46"/>
      <c r="F605" s="46"/>
    </row>
    <row r="606" spans="1:6" ht="12.75" customHeight="1" outlineLevel="1" x14ac:dyDescent="0.2">
      <c r="A606" s="46"/>
      <c r="B606" s="46"/>
      <c r="C606" s="46"/>
      <c r="D606" s="46"/>
      <c r="E606" s="46"/>
      <c r="F606" s="46"/>
    </row>
    <row r="607" spans="1:6" ht="12.75" customHeight="1" outlineLevel="1" x14ac:dyDescent="0.2">
      <c r="A607" s="89" t="s">
        <v>307</v>
      </c>
      <c r="B607" s="89"/>
      <c r="C607" s="89"/>
      <c r="D607" s="89"/>
      <c r="E607" s="89"/>
      <c r="F607" s="89"/>
    </row>
    <row r="608" spans="1:6" ht="51" customHeight="1" outlineLevel="1" x14ac:dyDescent="0.2">
      <c r="A608" s="46">
        <v>1</v>
      </c>
      <c r="B608" s="51" t="s">
        <v>1773</v>
      </c>
      <c r="C608" s="46"/>
      <c r="D608" s="46"/>
      <c r="E608" s="46"/>
      <c r="F608" s="46"/>
    </row>
    <row r="609" spans="1:6" ht="25.5" customHeight="1" outlineLevel="1" x14ac:dyDescent="0.2">
      <c r="A609" s="46">
        <v>2</v>
      </c>
      <c r="B609" s="51" t="s">
        <v>1091</v>
      </c>
      <c r="C609" s="46"/>
      <c r="D609" s="46"/>
      <c r="E609" s="46"/>
      <c r="F609" s="46"/>
    </row>
    <row r="610" spans="1:6" ht="25.5" customHeight="1" outlineLevel="1" x14ac:dyDescent="0.2">
      <c r="A610" s="46">
        <v>3</v>
      </c>
      <c r="B610" s="51" t="s">
        <v>1092</v>
      </c>
      <c r="C610" s="46"/>
      <c r="D610" s="46"/>
      <c r="E610" s="46"/>
      <c r="F610" s="46"/>
    </row>
    <row r="611" spans="1:6" ht="25.5" customHeight="1" outlineLevel="1" x14ac:dyDescent="0.2">
      <c r="A611" s="46">
        <v>4</v>
      </c>
      <c r="B611" s="51" t="s">
        <v>1093</v>
      </c>
      <c r="C611" s="46"/>
      <c r="D611" s="46"/>
      <c r="E611" s="46"/>
      <c r="F611" s="46"/>
    </row>
    <row r="612" spans="1:6" ht="38.25" customHeight="1" outlineLevel="1" x14ac:dyDescent="0.2">
      <c r="A612" s="46">
        <v>5</v>
      </c>
      <c r="B612" s="51" t="s">
        <v>1094</v>
      </c>
      <c r="C612" s="46"/>
      <c r="D612" s="46"/>
      <c r="E612" s="46"/>
      <c r="F612" s="46"/>
    </row>
    <row r="613" spans="1:6" ht="25.5" customHeight="1" outlineLevel="1" x14ac:dyDescent="0.2">
      <c r="A613" s="46">
        <v>6</v>
      </c>
      <c r="B613" s="51" t="s">
        <v>1095</v>
      </c>
      <c r="C613" s="46"/>
      <c r="D613" s="46"/>
      <c r="E613" s="46"/>
      <c r="F613" s="46"/>
    </row>
    <row r="614" spans="1:6" ht="38.25" customHeight="1" outlineLevel="1" x14ac:dyDescent="0.2">
      <c r="A614" s="46">
        <v>7</v>
      </c>
      <c r="B614" s="51" t="s">
        <v>1096</v>
      </c>
      <c r="C614" s="46"/>
      <c r="D614" s="46"/>
      <c r="E614" s="46"/>
      <c r="F614" s="46"/>
    </row>
    <row r="615" spans="1:6" ht="25.5" customHeight="1" outlineLevel="1" x14ac:dyDescent="0.2">
      <c r="A615" s="46">
        <v>8</v>
      </c>
      <c r="B615" s="51" t="s">
        <v>1097</v>
      </c>
      <c r="C615" s="46"/>
      <c r="D615" s="46"/>
      <c r="E615" s="46"/>
      <c r="F615" s="46"/>
    </row>
    <row r="616" spans="1:6" ht="38.25" customHeight="1" outlineLevel="1" x14ac:dyDescent="0.2">
      <c r="A616" s="46">
        <v>9</v>
      </c>
      <c r="B616" s="51" t="s">
        <v>1098</v>
      </c>
      <c r="C616" s="46"/>
      <c r="D616" s="46"/>
      <c r="E616" s="46"/>
      <c r="F616" s="46"/>
    </row>
    <row r="617" spans="1:6" ht="38.25" customHeight="1" outlineLevel="1" x14ac:dyDescent="0.2">
      <c r="A617" s="46">
        <v>10</v>
      </c>
      <c r="B617" s="51" t="s">
        <v>1099</v>
      </c>
      <c r="C617" s="46"/>
      <c r="D617" s="46"/>
      <c r="E617" s="46"/>
      <c r="F617" s="46"/>
    </row>
    <row r="618" spans="1:6" ht="38.25" customHeight="1" outlineLevel="1" x14ac:dyDescent="0.2">
      <c r="A618" s="46">
        <v>11</v>
      </c>
      <c r="B618" s="51" t="s">
        <v>1100</v>
      </c>
      <c r="C618" s="46"/>
      <c r="D618" s="46"/>
      <c r="E618" s="46"/>
      <c r="F618" s="46"/>
    </row>
    <row r="619" spans="1:6" ht="25.5" customHeight="1" outlineLevel="1" x14ac:dyDescent="0.2">
      <c r="A619" s="46">
        <v>12</v>
      </c>
      <c r="B619" s="51" t="s">
        <v>1101</v>
      </c>
      <c r="C619" s="46"/>
      <c r="D619" s="46"/>
      <c r="E619" s="46"/>
      <c r="F619" s="46"/>
    </row>
    <row r="620" spans="1:6" ht="12.75" customHeight="1" outlineLevel="1" x14ac:dyDescent="0.2">
      <c r="A620" s="46"/>
      <c r="B620" s="46"/>
      <c r="C620" s="46"/>
      <c r="D620" s="46"/>
      <c r="E620" s="46"/>
      <c r="F620" s="46"/>
    </row>
    <row r="621" spans="1:6" ht="12.75" customHeight="1" outlineLevel="1" x14ac:dyDescent="0.2">
      <c r="A621" s="46"/>
      <c r="B621" s="47" t="s">
        <v>1102</v>
      </c>
      <c r="C621" s="46"/>
      <c r="D621" s="46"/>
      <c r="E621" s="46"/>
      <c r="F621" s="46"/>
    </row>
    <row r="622" spans="1:6" ht="25.5" customHeight="1" outlineLevel="1" x14ac:dyDescent="0.2">
      <c r="A622" s="46"/>
      <c r="B622" s="49" t="s">
        <v>1103</v>
      </c>
      <c r="C622" s="49" t="s">
        <v>1104</v>
      </c>
      <c r="D622" s="49" t="s">
        <v>1105</v>
      </c>
      <c r="E622" s="49" t="s">
        <v>1106</v>
      </c>
      <c r="F622" s="49" t="s">
        <v>1107</v>
      </c>
    </row>
    <row r="623" spans="1:6" ht="38.25" customHeight="1" outlineLevel="1" x14ac:dyDescent="0.2">
      <c r="A623" s="46"/>
      <c r="B623" s="46" t="s">
        <v>60</v>
      </c>
      <c r="C623" s="46" t="s">
        <v>1108</v>
      </c>
      <c r="D623" s="46" t="s">
        <v>1109</v>
      </c>
      <c r="E623" s="46" t="s">
        <v>1110</v>
      </c>
      <c r="F623" s="46" t="s">
        <v>1111</v>
      </c>
    </row>
    <row r="624" spans="1:6" ht="25.5" customHeight="1" outlineLevel="1" x14ac:dyDescent="0.2">
      <c r="A624" s="46"/>
      <c r="B624" s="46" t="s">
        <v>1112</v>
      </c>
      <c r="C624" s="46" t="s">
        <v>1113</v>
      </c>
      <c r="D624" s="46" t="s">
        <v>1114</v>
      </c>
      <c r="E624" s="46" t="s">
        <v>1115</v>
      </c>
      <c r="F624" s="46" t="s">
        <v>1116</v>
      </c>
    </row>
    <row r="625" spans="1:6" ht="25.5" customHeight="1" outlineLevel="1" x14ac:dyDescent="0.2">
      <c r="A625" s="46"/>
      <c r="B625" s="46" t="s">
        <v>1117</v>
      </c>
      <c r="C625" s="46" t="s">
        <v>1118</v>
      </c>
      <c r="D625" s="46" t="s">
        <v>1119</v>
      </c>
      <c r="E625" s="46" t="s">
        <v>1120</v>
      </c>
      <c r="F625" s="46" t="s">
        <v>1121</v>
      </c>
    </row>
    <row r="626" spans="1:6" ht="38.25" customHeight="1" outlineLevel="1" x14ac:dyDescent="0.2">
      <c r="A626" s="46"/>
      <c r="B626" s="46" t="s">
        <v>1122</v>
      </c>
      <c r="C626" s="46" t="s">
        <v>1123</v>
      </c>
      <c r="D626" s="46" t="s">
        <v>1124</v>
      </c>
      <c r="E626" s="46" t="s">
        <v>1125</v>
      </c>
      <c r="F626" s="46" t="s">
        <v>1126</v>
      </c>
    </row>
    <row r="627" spans="1:6" ht="25.5" customHeight="1" outlineLevel="1" x14ac:dyDescent="0.2">
      <c r="A627" s="46"/>
      <c r="B627" s="46" t="s">
        <v>1127</v>
      </c>
      <c r="C627" s="46" t="s">
        <v>1128</v>
      </c>
      <c r="D627" s="46" t="s">
        <v>1129</v>
      </c>
      <c r="E627" s="46" t="s">
        <v>1130</v>
      </c>
      <c r="F627" s="46" t="s">
        <v>1131</v>
      </c>
    </row>
    <row r="628" spans="1:6" ht="38.25" customHeight="1" outlineLevel="1" x14ac:dyDescent="0.2">
      <c r="A628" s="46"/>
      <c r="B628" s="46" t="s">
        <v>1132</v>
      </c>
      <c r="C628" s="46" t="s">
        <v>1133</v>
      </c>
      <c r="D628" s="46" t="s">
        <v>1134</v>
      </c>
      <c r="E628" s="46" t="s">
        <v>1110</v>
      </c>
      <c r="F628" s="46" t="s">
        <v>1111</v>
      </c>
    </row>
    <row r="629" spans="1:6" ht="12.75" customHeight="1" outlineLevel="1" x14ac:dyDescent="0.2">
      <c r="A629" s="46"/>
      <c r="B629" s="46"/>
      <c r="C629" s="46"/>
      <c r="D629" s="46"/>
      <c r="E629" s="46"/>
      <c r="F629" s="46"/>
    </row>
    <row r="630" spans="1:6" ht="12.75" customHeight="1" outlineLevel="1" x14ac:dyDescent="0.2">
      <c r="A630" s="46"/>
      <c r="B630" s="46"/>
      <c r="C630" s="46"/>
      <c r="D630" s="46"/>
      <c r="E630" s="46"/>
      <c r="F630" s="46"/>
    </row>
    <row r="631" spans="1:6" ht="12.75" customHeight="1" outlineLevel="1" x14ac:dyDescent="0.2">
      <c r="A631" s="89" t="s">
        <v>313</v>
      </c>
      <c r="B631" s="89"/>
      <c r="C631" s="89"/>
      <c r="D631" s="89"/>
      <c r="E631" s="89"/>
      <c r="F631" s="89"/>
    </row>
    <row r="632" spans="1:6" ht="25.5" customHeight="1" outlineLevel="1" x14ac:dyDescent="0.2">
      <c r="A632" s="46">
        <v>1</v>
      </c>
      <c r="B632" s="51" t="s">
        <v>1135</v>
      </c>
      <c r="C632" s="46"/>
      <c r="D632" s="46"/>
      <c r="E632" s="46"/>
      <c r="F632" s="46"/>
    </row>
    <row r="633" spans="1:6" ht="38.25" customHeight="1" outlineLevel="1" x14ac:dyDescent="0.2">
      <c r="A633" s="46">
        <v>2</v>
      </c>
      <c r="B633" s="51" t="s">
        <v>1136</v>
      </c>
      <c r="C633" s="46"/>
      <c r="D633" s="46"/>
      <c r="E633" s="46"/>
      <c r="F633" s="46"/>
    </row>
    <row r="634" spans="1:6" ht="25.5" customHeight="1" outlineLevel="1" x14ac:dyDescent="0.2">
      <c r="A634" s="46">
        <v>3</v>
      </c>
      <c r="B634" s="51" t="s">
        <v>1137</v>
      </c>
      <c r="C634" s="46"/>
      <c r="D634" s="46"/>
      <c r="E634" s="46"/>
      <c r="F634" s="46"/>
    </row>
    <row r="635" spans="1:6" ht="25.5" customHeight="1" outlineLevel="1" x14ac:dyDescent="0.2">
      <c r="A635" s="46">
        <v>4</v>
      </c>
      <c r="B635" s="51" t="s">
        <v>1138</v>
      </c>
      <c r="C635" s="46"/>
      <c r="D635" s="46"/>
      <c r="E635" s="46"/>
      <c r="F635" s="46"/>
    </row>
    <row r="636" spans="1:6" ht="25.5" customHeight="1" outlineLevel="1" x14ac:dyDescent="0.2">
      <c r="A636" s="46">
        <v>5</v>
      </c>
      <c r="B636" s="51" t="s">
        <v>1139</v>
      </c>
      <c r="C636" s="46"/>
      <c r="D636" s="46"/>
      <c r="E636" s="46"/>
      <c r="F636" s="46"/>
    </row>
    <row r="637" spans="1:6" ht="12.75" customHeight="1" outlineLevel="1" x14ac:dyDescent="0.2">
      <c r="A637" s="46"/>
      <c r="B637" s="46"/>
      <c r="C637" s="46"/>
      <c r="D637" s="46"/>
      <c r="E637" s="46"/>
      <c r="F637" s="46"/>
    </row>
    <row r="638" spans="1:6" ht="12.75" customHeight="1" outlineLevel="1" x14ac:dyDescent="0.2">
      <c r="A638" s="89" t="s">
        <v>1140</v>
      </c>
      <c r="B638" s="89"/>
      <c r="C638" s="89"/>
      <c r="D638" s="89"/>
      <c r="E638" s="89"/>
      <c r="F638" s="89"/>
    </row>
    <row r="639" spans="1:6" ht="25.5" customHeight="1" outlineLevel="1" x14ac:dyDescent="0.2">
      <c r="A639" s="46">
        <v>1</v>
      </c>
      <c r="B639" s="51" t="s">
        <v>1141</v>
      </c>
      <c r="C639" s="46"/>
      <c r="D639" s="46"/>
      <c r="E639" s="46"/>
      <c r="F639" s="46"/>
    </row>
    <row r="640" spans="1:6" ht="25.5" customHeight="1" outlineLevel="1" x14ac:dyDescent="0.2">
      <c r="A640" s="46">
        <v>2</v>
      </c>
      <c r="B640" s="51" t="s">
        <v>1142</v>
      </c>
      <c r="C640" s="46"/>
      <c r="D640" s="46"/>
      <c r="E640" s="46"/>
      <c r="F640" s="46"/>
    </row>
    <row r="641" spans="1:6" ht="25.5" customHeight="1" outlineLevel="1" x14ac:dyDescent="0.2">
      <c r="A641" s="46">
        <v>3</v>
      </c>
      <c r="B641" s="51" t="s">
        <v>1143</v>
      </c>
      <c r="C641" s="46"/>
      <c r="D641" s="46"/>
      <c r="E641" s="46"/>
      <c r="F641" s="46"/>
    </row>
    <row r="642" spans="1:6" ht="25.5" customHeight="1" outlineLevel="1" x14ac:dyDescent="0.2">
      <c r="A642" s="46">
        <v>4</v>
      </c>
      <c r="B642" s="51" t="s">
        <v>1144</v>
      </c>
      <c r="C642" s="46"/>
      <c r="D642" s="46"/>
      <c r="E642" s="46"/>
      <c r="F642" s="46"/>
    </row>
    <row r="643" spans="1:6" ht="25.5" customHeight="1" outlineLevel="1" x14ac:dyDescent="0.2">
      <c r="A643" s="46">
        <v>5</v>
      </c>
      <c r="B643" s="51" t="s">
        <v>1145</v>
      </c>
      <c r="C643" s="46"/>
      <c r="D643" s="46"/>
      <c r="E643" s="46"/>
      <c r="F643" s="46"/>
    </row>
    <row r="644" spans="1:6" ht="25.5" customHeight="1" outlineLevel="1" x14ac:dyDescent="0.2">
      <c r="A644" s="46">
        <v>6</v>
      </c>
      <c r="B644" s="51" t="s">
        <v>1146</v>
      </c>
      <c r="C644" s="46"/>
      <c r="D644" s="46"/>
      <c r="E644" s="46"/>
      <c r="F644" s="46"/>
    </row>
    <row r="645" spans="1:6" ht="12.75" customHeight="1" outlineLevel="1" x14ac:dyDescent="0.2">
      <c r="A645" s="46"/>
      <c r="B645" s="46"/>
      <c r="C645" s="46"/>
      <c r="D645" s="46"/>
      <c r="E645" s="46"/>
      <c r="F645" s="46"/>
    </row>
    <row r="646" spans="1:6" ht="12.75" customHeight="1" outlineLevel="1" x14ac:dyDescent="0.2">
      <c r="A646" s="89" t="s">
        <v>1147</v>
      </c>
      <c r="B646" s="89"/>
      <c r="C646" s="89"/>
      <c r="D646" s="89"/>
      <c r="E646" s="89"/>
      <c r="F646" s="89"/>
    </row>
    <row r="647" spans="1:6" ht="25.5" customHeight="1" outlineLevel="1" x14ac:dyDescent="0.2">
      <c r="A647" s="46">
        <v>1</v>
      </c>
      <c r="B647" s="51" t="s">
        <v>1148</v>
      </c>
      <c r="C647" s="46"/>
      <c r="D647" s="46"/>
      <c r="E647" s="46"/>
      <c r="F647" s="46"/>
    </row>
    <row r="648" spans="1:6" ht="25.5" customHeight="1" outlineLevel="1" x14ac:dyDescent="0.2">
      <c r="A648" s="46">
        <v>2</v>
      </c>
      <c r="B648" s="51" t="s">
        <v>1149</v>
      </c>
      <c r="C648" s="46"/>
      <c r="D648" s="46"/>
      <c r="E648" s="46"/>
      <c r="F648" s="46"/>
    </row>
    <row r="649" spans="1:6" ht="25.5" customHeight="1" outlineLevel="1" x14ac:dyDescent="0.2">
      <c r="A649" s="46">
        <v>3</v>
      </c>
      <c r="B649" s="51" t="s">
        <v>1150</v>
      </c>
      <c r="C649" s="46"/>
      <c r="D649" s="46"/>
      <c r="E649" s="46"/>
      <c r="F649" s="46"/>
    </row>
    <row r="650" spans="1:6" ht="12.75" customHeight="1" outlineLevel="1" x14ac:dyDescent="0.2">
      <c r="A650" s="46">
        <v>4</v>
      </c>
      <c r="B650" s="51" t="s">
        <v>1151</v>
      </c>
      <c r="C650" s="46"/>
      <c r="D650" s="46"/>
      <c r="E650" s="46"/>
      <c r="F650" s="46"/>
    </row>
    <row r="651" spans="1:6" ht="38.25" customHeight="1" outlineLevel="1" x14ac:dyDescent="0.2">
      <c r="A651" s="46">
        <v>5</v>
      </c>
      <c r="B651" s="51" t="s">
        <v>1152</v>
      </c>
      <c r="C651" s="46"/>
      <c r="D651" s="46"/>
      <c r="E651" s="46"/>
      <c r="F651" s="46"/>
    </row>
    <row r="652" spans="1:6" ht="25.5" customHeight="1" outlineLevel="1" x14ac:dyDescent="0.2">
      <c r="A652" s="46">
        <v>6</v>
      </c>
      <c r="B652" s="51" t="s">
        <v>1153</v>
      </c>
      <c r="C652" s="46"/>
      <c r="D652" s="46"/>
      <c r="E652" s="46"/>
      <c r="F652" s="46"/>
    </row>
    <row r="653" spans="1:6" ht="25.5" customHeight="1" outlineLevel="1" x14ac:dyDescent="0.2">
      <c r="A653" s="46">
        <v>7</v>
      </c>
      <c r="B653" s="51" t="s">
        <v>1154</v>
      </c>
      <c r="C653" s="46"/>
      <c r="D653" s="46"/>
      <c r="E653" s="46"/>
      <c r="F653" s="46"/>
    </row>
    <row r="654" spans="1:6" ht="12.75" customHeight="1" outlineLevel="1" x14ac:dyDescent="0.2">
      <c r="A654" s="46"/>
      <c r="B654" s="46"/>
      <c r="C654" s="46"/>
      <c r="D654" s="46"/>
      <c r="E654" s="46"/>
      <c r="F654" s="46"/>
    </row>
    <row r="655" spans="1:6" ht="12.75" customHeight="1" outlineLevel="1" x14ac:dyDescent="0.2">
      <c r="A655" s="89" t="s">
        <v>1155</v>
      </c>
      <c r="B655" s="89"/>
      <c r="C655" s="89"/>
      <c r="D655" s="89"/>
      <c r="E655" s="89"/>
      <c r="F655" s="89"/>
    </row>
    <row r="656" spans="1:6" ht="25.5" customHeight="1" outlineLevel="1" x14ac:dyDescent="0.2">
      <c r="A656" s="46">
        <v>1</v>
      </c>
      <c r="B656" s="51" t="s">
        <v>1156</v>
      </c>
      <c r="C656" s="46"/>
      <c r="D656" s="46"/>
      <c r="E656" s="46"/>
      <c r="F656" s="46"/>
    </row>
    <row r="657" spans="1:6" ht="25.5" customHeight="1" outlineLevel="1" x14ac:dyDescent="0.2">
      <c r="A657" s="46">
        <v>2</v>
      </c>
      <c r="B657" s="51" t="s">
        <v>1157</v>
      </c>
      <c r="C657" s="46"/>
      <c r="D657" s="46"/>
      <c r="E657" s="46"/>
      <c r="F657" s="46"/>
    </row>
    <row r="658" spans="1:6" ht="25.5" customHeight="1" outlineLevel="1" x14ac:dyDescent="0.2">
      <c r="A658" s="46">
        <v>3</v>
      </c>
      <c r="B658" s="51" t="s">
        <v>1158</v>
      </c>
      <c r="C658" s="46"/>
      <c r="D658" s="46"/>
      <c r="E658" s="46"/>
      <c r="F658" s="46"/>
    </row>
    <row r="659" spans="1:6" ht="12.75" customHeight="1" outlineLevel="1" x14ac:dyDescent="0.2">
      <c r="A659" s="46">
        <v>4</v>
      </c>
      <c r="B659" s="51" t="s">
        <v>1159</v>
      </c>
      <c r="C659" s="46"/>
      <c r="D659" s="46"/>
      <c r="E659" s="46"/>
      <c r="F659" s="46"/>
    </row>
    <row r="660" spans="1:6" ht="38.25" customHeight="1" outlineLevel="1" x14ac:dyDescent="0.2">
      <c r="A660" s="46">
        <v>5</v>
      </c>
      <c r="B660" s="51" t="s">
        <v>1160</v>
      </c>
      <c r="C660" s="46"/>
      <c r="D660" s="46"/>
      <c r="E660" s="46"/>
      <c r="F660" s="46"/>
    </row>
    <row r="661" spans="1:6" ht="25.5" customHeight="1" outlineLevel="1" x14ac:dyDescent="0.2">
      <c r="A661" s="46">
        <v>6</v>
      </c>
      <c r="B661" s="51" t="s">
        <v>1161</v>
      </c>
      <c r="C661" s="46"/>
      <c r="D661" s="46"/>
      <c r="E661" s="46"/>
      <c r="F661" s="46"/>
    </row>
    <row r="662" spans="1:6" ht="12.75" customHeight="1" outlineLevel="1" x14ac:dyDescent="0.2">
      <c r="A662" s="46"/>
      <c r="B662" s="46"/>
      <c r="C662" s="46"/>
      <c r="D662" s="46"/>
      <c r="E662" s="46"/>
      <c r="F662" s="46"/>
    </row>
    <row r="663" spans="1:6" ht="12.75" customHeight="1" outlineLevel="1" x14ac:dyDescent="0.2">
      <c r="A663" s="89" t="s">
        <v>362</v>
      </c>
      <c r="B663" s="89"/>
      <c r="C663" s="89"/>
      <c r="D663" s="89"/>
      <c r="E663" s="89"/>
      <c r="F663" s="89"/>
    </row>
    <row r="664" spans="1:6" ht="25.5" customHeight="1" outlineLevel="1" x14ac:dyDescent="0.2">
      <c r="A664" s="46">
        <v>1</v>
      </c>
      <c r="B664" s="51" t="s">
        <v>1162</v>
      </c>
      <c r="C664" s="46"/>
      <c r="D664" s="46"/>
      <c r="E664" s="46"/>
      <c r="F664" s="46"/>
    </row>
    <row r="665" spans="1:6" ht="12.75" customHeight="1" outlineLevel="1" x14ac:dyDescent="0.2">
      <c r="A665" s="46">
        <v>2</v>
      </c>
      <c r="B665" s="51" t="s">
        <v>1163</v>
      </c>
      <c r="C665" s="46"/>
      <c r="D665" s="46"/>
      <c r="E665" s="46"/>
      <c r="F665" s="46"/>
    </row>
    <row r="666" spans="1:6" ht="38.25" customHeight="1" outlineLevel="1" x14ac:dyDescent="0.2">
      <c r="A666" s="46">
        <v>3</v>
      </c>
      <c r="B666" s="51" t="inlineStr">
        <is>
          <t>Включите нужные проверки значением Yes, остальные отключите значением No. Calculation.Strength.DirectState задает текущее НДС по прочности, Calculation.Strength.Capacity — несущую способность, Calculation.Crack.Width — нормальные и продольные трещины, Calculation.Stability.Enabled — устойчивость и продольный изгиб.</t>
        </is>
      </c>
      <c r="C666" s="46"/>
      <c r="D666" s="46"/>
      <c r="E666" s="46"/>
      <c r="F666" s="46"/>
    </row>
    <row r="667" spans="1:6" ht="38.25" customHeight="1" outlineLevel="1" x14ac:dyDescent="0.2">
      <c r="A667" s="46">
        <v>4</v>
      </c>
      <c r="B667" s="51" t="s">
        <v>1165</v>
      </c>
      <c r="C667" s="46"/>
      <c r="D667" s="46"/>
      <c r="E667" s="46"/>
      <c r="F667" s="46"/>
    </row>
    <row r="668" spans="1:6" ht="25.5" customHeight="1" outlineLevel="1" x14ac:dyDescent="0.2">
      <c r="A668" s="46">
        <v>5</v>
      </c>
      <c r="B668" s="51" t="s">
        <v>1166</v>
      </c>
      <c r="C668" s="46"/>
      <c r="D668" s="46"/>
      <c r="E668" s="46"/>
      <c r="F668" s="46"/>
    </row>
    <row r="669" spans="1:6" ht="25.5" customHeight="1" outlineLevel="1" x14ac:dyDescent="0.2">
      <c r="A669" s="46">
        <v>6</v>
      </c>
      <c r="B669" s="51" t="s">
        <v>1167</v>
      </c>
      <c r="C669" s="46"/>
      <c r="D669" s="46"/>
      <c r="E669" s="46"/>
      <c r="F669" s="46"/>
    </row>
    <row r="670" spans="1:6" ht="25.5" customHeight="1" outlineLevel="1" x14ac:dyDescent="0.2">
      <c r="A670" s="46">
        <v>7</v>
      </c>
      <c r="B670" s="51" t="s">
        <v>1168</v>
      </c>
      <c r="C670" s="46"/>
      <c r="D670" s="46"/>
      <c r="E670" s="46"/>
      <c r="F670" s="46"/>
    </row>
    <row r="671" spans="1:6" ht="25.5" customHeight="1" outlineLevel="1" x14ac:dyDescent="0.2">
      <c r="A671" s="46">
        <v>8</v>
      </c>
      <c r="B671" s="51" t="inlineStr">
        <is>
          <t>TwoLine означает двухлинейную диаграмму, ThreeLine — трехлинейную. Ignore исключает растянутую ветвь бетона, UseDiagram учитывает ее. Для трещин применяется SLS(II): образование проверяется с растянутым бетоном, текущее НДС — без него.</t>
        </is>
      </c>
      <c r="C671" s="46"/>
      <c r="D671" s="46"/>
      <c r="E671" s="46"/>
      <c r="F671" s="46"/>
    </row>
    <row r="672" spans="1:6" ht="38.25" customHeight="1" outlineLevel="1" x14ac:dyDescent="0.2">
      <c r="A672" s="46">
        <v>9</v>
      </c>
      <c r="B672" s="51" t="s">
        <v>1170</v>
      </c>
      <c r="C672" s="46"/>
      <c r="D672" s="46"/>
      <c r="E672" s="46"/>
      <c r="F672" s="46"/>
    </row>
    <row r="673" spans="1:6" ht="38.25" customHeight="1" outlineLevel="1" x14ac:dyDescent="0.2">
      <c r="A673" s="46">
        <v>10</v>
      </c>
      <c r="B673" s="51" t="s">
        <v>1171</v>
      </c>
      <c r="C673" s="46"/>
      <c r="D673" s="46"/>
      <c r="E673" s="46"/>
      <c r="F673" s="46"/>
    </row>
    <row r="674" spans="1:6" ht="38.25" customHeight="1" outlineLevel="1" x14ac:dyDescent="0.2">
      <c r="A674" s="46">
        <v>11</v>
      </c>
      <c r="B674" s="51" t="s">
        <v>1172</v>
      </c>
      <c r="C674" s="46"/>
      <c r="D674" s="46"/>
      <c r="E674" s="46"/>
      <c r="F674" s="46"/>
    </row>
    <row r="675" spans="1:6" ht="25.5" customHeight="1" outlineLevel="1" x14ac:dyDescent="0.2">
      <c r="A675" s="46">
        <v>12</v>
      </c>
      <c r="B675" s="51" t="s">
        <v>1173</v>
      </c>
      <c r="C675" s="46"/>
      <c r="D675" s="46"/>
      <c r="E675" s="46"/>
      <c r="F675" s="46"/>
    </row>
    <row r="676" spans="1:6" ht="12.75" customHeight="1" outlineLevel="1" x14ac:dyDescent="0.2">
      <c r="A676" s="46"/>
      <c r="B676" s="46"/>
      <c r="C676" s="46"/>
      <c r="D676" s="46"/>
      <c r="E676" s="46"/>
      <c r="F676" s="46"/>
    </row>
    <row r="677" spans="1:6" ht="12.75" customHeight="1" outlineLevel="1" x14ac:dyDescent="0.2">
      <c r="A677" s="89" t="s">
        <v>350</v>
      </c>
      <c r="B677" s="89"/>
      <c r="C677" s="89"/>
      <c r="D677" s="89"/>
      <c r="E677" s="89"/>
      <c r="F677" s="89"/>
    </row>
    <row r="678" spans="1:6" ht="25.5" customHeight="1" outlineLevel="1" x14ac:dyDescent="0.2">
      <c r="A678" s="46">
        <v>1</v>
      </c>
      <c r="B678" s="51" t="s">
        <v>1174</v>
      </c>
      <c r="C678" s="46"/>
      <c r="D678" s="46"/>
      <c r="E678" s="46"/>
      <c r="F678" s="46"/>
    </row>
    <row r="679" spans="1:6" ht="25.5" customHeight="1" outlineLevel="1" x14ac:dyDescent="0.2">
      <c r="A679" s="46">
        <v>2</v>
      </c>
      <c r="B679" s="51" t="s">
        <v>1175</v>
      </c>
      <c r="C679" s="46"/>
      <c r="D679" s="46"/>
      <c r="E679" s="46"/>
      <c r="F679" s="46"/>
    </row>
    <row r="680" spans="1:6" ht="25.5" customHeight="1" outlineLevel="1" x14ac:dyDescent="0.2">
      <c r="A680" s="46">
        <v>3</v>
      </c>
      <c r="B680" s="51" t="s">
        <v>1176</v>
      </c>
      <c r="C680" s="46"/>
      <c r="D680" s="46"/>
      <c r="E680" s="46"/>
      <c r="F680" s="46"/>
    </row>
    <row r="681" spans="1:6" ht="25.5" customHeight="1" outlineLevel="1" x14ac:dyDescent="0.2">
      <c r="A681" s="46">
        <v>4</v>
      </c>
      <c r="B681" s="51" t="s">
        <v>1177</v>
      </c>
      <c r="C681" s="46"/>
      <c r="D681" s="46"/>
      <c r="E681" s="46"/>
      <c r="F681" s="46"/>
    </row>
    <row r="682" spans="1:6" ht="12.75" customHeight="1" outlineLevel="1" x14ac:dyDescent="0.2">
      <c r="A682" s="46"/>
      <c r="B682" s="46"/>
      <c r="C682" s="46"/>
      <c r="D682" s="46"/>
      <c r="E682" s="46"/>
      <c r="F682" s="46"/>
    </row>
    <row r="683" spans="1:6" ht="12.75" customHeight="1" outlineLevel="1" x14ac:dyDescent="0.2">
      <c r="A683" s="89" t="s">
        <v>443</v>
      </c>
      <c r="B683" s="89"/>
      <c r="C683" s="89"/>
      <c r="D683" s="89"/>
      <c r="E683" s="89"/>
      <c r="F683" s="89"/>
    </row>
    <row r="684" spans="1:6" ht="38.25" customHeight="1" outlineLevel="1" x14ac:dyDescent="0.2">
      <c r="A684" s="46">
        <v>1</v>
      </c>
      <c r="B684" s="51" t="s">
        <v>1178</v>
      </c>
      <c r="C684" s="46"/>
      <c r="D684" s="46"/>
      <c r="E684" s="46"/>
      <c r="F684" s="46"/>
    </row>
    <row r="685" spans="1:6" ht="25.5" customHeight="1" outlineLevel="1" x14ac:dyDescent="0.2">
      <c r="A685" s="46">
        <v>2</v>
      </c>
      <c r="B685" s="51" t="inlineStr">
        <is>
          <t>В строке Enabled выберите Yes, чтобы показать соответствующие подписи, или No, чтобы скрыть их. При No остальные параметры этого столбца не используются. Эти настройки не меняют расчет и экспорт в AutoCAD.</t>
        </is>
      </c>
      <c r="C685" s="46"/>
      <c r="D685" s="46"/>
      <c r="E685" s="46"/>
      <c r="F685" s="46"/>
    </row>
    <row r="686" spans="1:6" ht="38.25" customHeight="1" outlineLevel="1" x14ac:dyDescent="0.2">
      <c r="A686" s="46">
        <v>3</v>
      </c>
      <c r="B686" s="51" t="s">
        <v>1180</v>
      </c>
      <c r="C686" s="46"/>
      <c r="D686" s="46"/>
      <c r="E686" s="46"/>
      <c r="F686" s="46"/>
    </row>
    <row r="687" spans="1:6" ht="38.25" customHeight="1" outlineLevel="1" x14ac:dyDescent="0.2">
      <c r="A687" s="46">
        <v>4</v>
      </c>
      <c r="B687" s="51" t="s">
        <v>1181</v>
      </c>
      <c r="C687" s="46"/>
      <c r="D687" s="46"/>
      <c r="E687" s="46"/>
      <c r="F687" s="46"/>
    </row>
    <row r="688" spans="1:6" ht="38.25" customHeight="1" outlineLevel="1" x14ac:dyDescent="0.2">
      <c r="A688" s="46">
        <v>5</v>
      </c>
      <c r="B688" s="51" t="s">
        <v>1182</v>
      </c>
      <c r="C688" s="46"/>
      <c r="D688" s="46"/>
      <c r="E688" s="46"/>
      <c r="F688" s="46"/>
    </row>
    <row r="689" spans="1:6" ht="25.5" customHeight="1" outlineLevel="1" x14ac:dyDescent="0.2">
      <c r="A689" s="46">
        <v>6</v>
      </c>
      <c r="B689" s="51" t="s">
        <v>1183</v>
      </c>
      <c r="C689" s="46"/>
      <c r="D689" s="46"/>
      <c r="E689" s="46"/>
      <c r="F689" s="46"/>
    </row>
    <row r="690" spans="1:6" ht="25.5" customHeight="1" outlineLevel="1" x14ac:dyDescent="0.2">
      <c r="A690" s="46">
        <v>7</v>
      </c>
      <c r="B690" s="51" t="s">
        <v>1184</v>
      </c>
      <c r="C690" s="46"/>
      <c r="D690" s="46"/>
      <c r="E690" s="46"/>
      <c r="F690" s="46"/>
    </row>
    <row r="691" spans="1:6" ht="12.75" customHeight="1" outlineLevel="1" x14ac:dyDescent="0.2">
      <c r="A691" s="46"/>
      <c r="B691" s="46"/>
      <c r="C691" s="46"/>
      <c r="D691" s="46"/>
      <c r="E691" s="46"/>
      <c r="F691" s="46"/>
    </row>
    <row r="692" spans="1:6" ht="12.75" customHeight="1" outlineLevel="1" x14ac:dyDescent="0.2">
      <c r="A692" s="89" t="s">
        <v>2056</v>
      </c>
      <c r="B692" s="89"/>
      <c r="C692" s="89"/>
      <c r="D692" s="89"/>
      <c r="E692" s="89"/>
      <c r="F692" s="89"/>
    </row>
    <row r="693" spans="1:6" ht="51" customHeight="1" outlineLevel="1" x14ac:dyDescent="0.2">
      <c r="A693" s="46">
        <v>1</v>
      </c>
      <c r="B693" s="51" t="inlineStr">
        <is>
          <t>На листе Config выберите Geometry.Source = Generated и нужный тип Geometry.Type. Затем заполните его таблицу на листе «Сечения». В блоке General задаются размеры бетона, в блоке Main — основные ряды арматуры по сторонам, в блоке Extra — второй и третий ряды арматуры. Длины вводятся в единицах INPUT Length. Оранжевым выделены доступные поля ввода, в том числе необязательные.</t>
        </is>
      </c>
      <c r="C693" s="46"/>
      <c r="D693" s="46"/>
      <c r="E693" s="46"/>
      <c r="F693" s="46"/>
    </row>
    <row r="694" spans="1:6" ht="51" customHeight="1" outlineLevel="1" x14ac:dyDescent="0.2">
      <c r="A694" s="46">
        <v>2</v>
      </c>
      <c r="B694" s="51" t="inlineStr">
        <is>
          <t>В блоке Main задайте диаметр стержней d и их количество n для каждой нужной стороны. Если любое из этих полей оставить пустым или указать 0, основной ряд арматуры и связанные с ним дополнительные ряды не создаются. Количество стержней n у отверстия HollowRectangle вводить не нужно: оно определяется проекцией наружного ряда. Противоположные стороны настраиваются независимо.</t>
        </is>
      </c>
      <c r="C694" s="46"/>
      <c r="D694" s="46"/>
      <c r="E694" s="46"/>
      <c r="F694" s="46"/>
    </row>
    <row r="695" spans="1:6" ht="51" customHeight="1" outlineLevel="1" x14ac:dyDescent="0.2">
      <c r="A695" s="46">
        <v>3</v>
      </c>
      <c r="B695" s="51" t="inlineStr">
        <is>
          <t>Для включённого ряда арматуры заполните поле «До оси» (as): это расстояние от границы бетона до центров стержней, которое должно быть больше половины диаметра d. В полях «Отступ начала» (s0) и «Отступ конца» (s1) задайте отступы вдоль линии раскладки арматуры; если отступ не нужен, укажите 0. Количество стержней должно быть целым положительным числом, для круга — не меньше 2. Направления раскладки указаны в справке соответствующего типа сечения.</t>
        </is>
      </c>
      <c r="C695" s="46"/>
      <c r="D695" s="46"/>
      <c r="E695" s="46"/>
      <c r="F695" s="46"/>
    </row>
    <row r="696" spans="1:6" ht="63.75" customHeight="1" outlineLevel="1" x14ac:dyDescent="0.2">
      <c r="A696" s="46">
        <v>4</v>
      </c>
      <c r="B696" s="51" t="inlineStr">
        <is>
          <t>Дополнительные ряды арматуры задаются в блоке Extra таблицы. Пустое поле «Диаметр 2» (d2) или «Диаметр 3» (d3), а также значение 0 отключают соответствующий ряд арматуры. Если диаметр задан, выберите привязку и положение этого ряда. EachBar создаёт стержни у каждого стержня основного ряда, EverySecondBar — у первого, третьего и следующих нечётных. Оба дополнительных ряда связаны с основным, поэтому третий ряд можно включить без второго. Настройки отключённого ряда не используются.</t>
        </is>
      </c>
      <c r="C696" s="46"/>
      <c r="D696" s="46"/>
      <c r="E696" s="46"/>
      <c r="F696" s="46"/>
    </row>
    <row r="697" spans="1:6" ht="51" customHeight="1" outlineLevel="1" x14ac:dyDescent="0.2">
      <c r="A697" s="46">
        <v>5</v>
      </c>
      <c r="B697" s="51" t="inlineStr">
        <is>
          <t>Поля «Смещение 2» (a2) и «Смещение 3» (a3) задают расстояния от основного ряда арматуры до базовых линий дополнительных рядов. Смещение направлено поперёк линии раскладки в бетон: у наружной границы — внутрь сечения, у отверстия — от пустоты в бетон. Пустое поле означает 0. Оба расстояния отсчитываются от основного ряда независимо: например, 100 и 200 не складываются друг с другом.</t>
        </is>
      </c>
      <c r="C697" s="46"/>
      <c r="D697" s="46"/>
      <c r="E697" s="46"/>
      <c r="F697" s="46"/>
    </row>
    <row r="698" spans="1:6" ht="63.75" customHeight="1" outlineLevel="1" x14ac:dyDescent="0.2">
      <c r="A698" s="46">
        <v>6</v>
      </c>
      <c r="B698" s="51" t="inlineStr">
        <is>
          <t>При одинаковом базовом смещении стержни дополнительных рядов располагаются рядом друг с другом. Положение Stacked размещает их вглубь бетона, а SideBySide — вдоль линии раскладки арматуры. При нулевом смещении к этой группе относится и основной стержень; при положительном смещении группа начинается с первого включённого дополнительного ряда. К сумме радиусов соседних стержней добавлены 2,5 мм на выступы арматуры периодического профиля. Расчётные диаметры и площади стержней при этом не меняются.</t>
        </is>
      </c>
      <c r="C698" s="46"/>
      <c r="D698" s="46"/>
      <c r="E698" s="46"/>
      <c r="F698" s="46"/>
    </row>
    <row r="699" spans="1:6" ht="63.75" customHeight="1" outlineLevel="1" x14ac:dyDescent="0.2">
      <c r="A699" s="46">
        <v>7</v>
      </c>
      <c r="B699" s="51" t="inlineStr">
        <is>
          <t>При смещении проверяется весь контур сечения. Если скругление исчезло, соседние участки соединяются без этой дуги. Стержни, которые не попали на допустимую смещённую линию, не добавляются; программа сообщает об этом предупреждением. Если стержни смещённых рядов соседних сторон пересеклись, остаётся первый добавленный стержень, также с предупреждением. Остальные недопустимые пересечения требуют исправления. В подписях арматуры учитываются только фактически добавленные стержни.</t>
        </is>
      </c>
      <c r="C699" s="46"/>
      <c r="D699" s="46"/>
      <c r="E699" s="46"/>
      <c r="F699" s="46"/>
    </row>
    <row r="700" spans="1:6" ht="51" customHeight="1" outlineLevel="1" x14ac:dyDescent="0.2">
      <c r="A700" s="46">
        <v>8</v>
      </c>
      <c r="B700" s="51" t="inlineStr">
        <is>
          <t>Нажмите «Сформировать сечение»: геометрия сохранится в Results, а при Plot.Enabled = Yes обновится схема. Проверьте схему и предупреждения, затем нажмите «Выполнить расчёт». После изменения размеров, армирования или сетки сформируйте сечение заново: сами правки входной таблицы не заменяют сохранённую геометрию. В обязательных числовых полях укажите допустимый ноль явно, если величина отсутствует.</t>
        </is>
      </c>
      <c r="C700" s="46"/>
      <c r="D700" s="46"/>
      <c r="E700" s="46"/>
      <c r="F700" s="46"/>
    </row>
    <row r="701" spans="1:6" ht="12.75" customHeight="1" outlineLevel="1" x14ac:dyDescent="0.2">
      <c r="A701" s="46"/>
      <c r="B701" s="46"/>
      <c r="C701" s="46"/>
      <c r="D701" s="46"/>
      <c r="E701" s="46"/>
      <c r="F701" s="46"/>
    </row>
    <row r="702" spans="1:6" ht="12.75" customHeight="1" outlineLevel="1" x14ac:dyDescent="0.2">
      <c r="A702" s="89" t="s">
        <v>530</v>
      </c>
      <c r="B702" s="89"/>
      <c r="C702" s="89"/>
      <c r="D702" s="89"/>
      <c r="E702" s="89"/>
      <c r="F702" s="89"/>
    </row>
    <row r="703" spans="1:6" ht="38.25" customHeight="1" outlineLevel="1" x14ac:dyDescent="0.2">
      <c r="A703" s="46">
        <v>1</v>
      </c>
      <c r="B703" s="51" t="inlineStr">
        <is>
          <t>Для круглого сечения выберите Geometry.Type = Circle. В блоке General таблицы укажите наружный диаметр бетонного сечения D, который должен быть больше 0. В блоках Main и Extra используется одна строка Circle для раскладки арматуры по всей окружности. Отдельные стороны для круга не задаются.</t>
        </is>
      </c>
      <c r="C703" s="46"/>
      <c r="D703" s="46"/>
      <c r="E703" s="46"/>
      <c r="F703" s="46"/>
    </row>
    <row r="704" spans="1:6" ht="51" customHeight="1" outlineLevel="1" x14ac:dyDescent="0.2">
      <c r="A704" s="46">
        <v>2</v>
      </c>
      <c r="B704" s="51" t="inlineStr">
        <is>
          <t>Если нужен основной ряд арматуры, в блоке Main задайте диаметр стержней d больше 0 и их целое количество n не меньше 2. Расстояние до оси as должно быть больше d/2 и меньше D/2. В полях концевых отступов s0 и s1 укажите неотрицательные значения. Если арматура не нужна, оставьте поле d или n пустым либо укажите 0; расстояние as и концевые отступы тогда не используются.</t>
        </is>
      </c>
      <c r="C704" s="46"/>
      <c r="D704" s="46"/>
      <c r="E704" s="46"/>
      <c r="F704" s="46"/>
    </row>
    <row r="705" spans="1:6" ht="25.5" customHeight="1" outlineLevel="1" x14ac:dyDescent="0.2">
      <c r="A705" s="46">
        <v>3</v>
      </c>
      <c r="B705" s="51" t="inlineStr">
        <is>
          <t>Раскладка арматуры начинается над центром бетонного сечения, на «12 часах», и идёт по часовой стрелке. При s0 = s1 = 0 стержни равномерно распределяются по полной окружности без повторения начальной точки.</t>
        </is>
      </c>
      <c r="C705" s="46"/>
      <c r="D705" s="46"/>
      <c r="E705" s="46"/>
      <c r="F705" s="46"/>
    </row>
    <row r="706" spans="1:6" ht="38.25" customHeight="1" outlineLevel="1" x14ac:dyDescent="0.2">
      <c r="A706" s="46">
        <v>4</v>
      </c>
      <c r="B706" s="51" t="inlineStr">
        <is>
          <t>Если s0 или s1 больше 0, стержни располагаются по оставшейся дуге, включая оба её конца. Оба отступа отмеряются вдоль окружности центров стержней; их сумма должна быть меньше π·(D − 2as). Чтобы использовать полную окружность, оставьте оба отступа равными 0.</t>
        </is>
      </c>
      <c r="C706" s="46"/>
      <c r="D706" s="46"/>
      <c r="E706" s="46"/>
      <c r="F706" s="46"/>
    </row>
    <row r="707" spans="1:6" ht="38.25" customHeight="1" outlineLevel="1" x14ac:dyDescent="0.2">
      <c r="A707" s="46">
        <v>5</v>
      </c>
      <c r="B707" s="51" t="inlineStr">
        <is>
          <t>Дополнительные ряды арматуры задаются в блоке Extra таблицы, также в строке Circle. Отдельное количество стержней для них не указывается. Положение Stacked направлено к центру бетонного сечения, а SideBySide — по касательной в направлении обхода окружности. Одна подпись арматуры показывает суммарное количество стержней каждого диаметра во всех рядах.</t>
        </is>
      </c>
      <c r="C707" s="46"/>
      <c r="D707" s="46"/>
      <c r="E707" s="46"/>
      <c r="F707" s="46"/>
    </row>
    <row r="708" spans="1:6" ht="12.75" customHeight="1" outlineLevel="1" x14ac:dyDescent="0.2">
      <c r="A708" s="46">
        <v>6</v>
      </c>
      <c r="B708" s="70" t="s">
        <v>2070</v>
      </c>
      <c r="C708" s="46"/>
      <c r="D708" s="46"/>
      <c r="E708" s="46"/>
      <c r="F708" s="46"/>
    </row>
    <row r="709" spans="1:6" ht="12.75" customHeight="1" outlineLevel="1" x14ac:dyDescent="0.2">
      <c r="A709" s="46"/>
      <c r="B709" s="46"/>
      <c r="C709" s="46"/>
      <c r="D709" s="46"/>
      <c r="E709" s="46"/>
      <c r="F709" s="46"/>
    </row>
    <row r="710" spans="1:6" ht="12.75" customHeight="1" outlineLevel="1" x14ac:dyDescent="0.2">
      <c r="A710" s="89" t="s">
        <v>611</v>
      </c>
      <c r="B710" s="89"/>
      <c r="C710" s="89"/>
      <c r="D710" s="89"/>
      <c r="E710" s="89"/>
      <c r="F710" s="89"/>
    </row>
    <row r="711" spans="1:6" ht="51" customHeight="1" outlineLevel="1" x14ac:dyDescent="0.2">
      <c r="A711" s="46">
        <v>1</v>
      </c>
      <c r="B711" s="51" t="inlineStr">
        <is>
          <t>Для клиновидного сечения выберите Geometry.Type = PointedSection. В блоке General таблицы задайте ширину прямой базы B и высоту H больше 0. Для левой стороны Left и правой стороны Right отдельно укажите вынос боковой вершины W и радиус R1 на переходе от верхней и нижней граней к боковой стороне. Значения W и радиусов не могут быть отрицательными; 0 означает отсутствие выноса или скругления.</t>
        </is>
      </c>
      <c r="C711" s="46"/>
      <c r="D711" s="46"/>
      <c r="E711" s="46"/>
      <c r="F711" s="46"/>
    </row>
    <row r="712" spans="1:6" ht="38.25" customHeight="1" outlineLevel="1" x14ac:dyDescent="0.2">
      <c r="A712" s="46">
        <v>2</v>
      </c>
      <c r="B712" s="51" t="inlineStr">
        <is>
          <t>При W = 0 боковая сторона остаётся вертикальной. Радиус R2 этой стороны не используется, поэтому его поле можно оставить пустым. При W &gt; 0 сторона образует выступ из двух наклонных граней, и для его вершины нужно задать радиус R2. Значение R2 = 0 оставляет вершину острой. Левая и правая стороны могут иметь разные параметры.</t>
        </is>
      </c>
      <c r="C712" s="46"/>
      <c r="D712" s="46"/>
      <c r="E712" s="46"/>
      <c r="F712" s="46"/>
    </row>
    <row r="713" spans="1:6" ht="51" customHeight="1" outlineLevel="1" x14ac:dyDescent="0.2">
      <c r="A713" s="46">
        <v>3</v>
      </c>
      <c r="B713" s="51" t="inlineStr">
        <is>
          <t>В блоках Main и Extra таблицы строки Top и Bottom задают верхний и нижний ряды арматуры, а Left и Right — ряды по боковым сторонам. Верхний и нижний ряды идут слева направо, оба боковых — сверху вниз. Сверху и снизу арматура располагается на прямом участке между скруглениями, сбоку — по всей боковой линии с её дугами. Отступы s0 и s1 отсчитываются вдоль соответствующей линии раскладки арматуры.</t>
        </is>
      </c>
      <c r="C713" s="46"/>
      <c r="D713" s="46"/>
      <c r="E713" s="46"/>
      <c r="F713" s="46"/>
    </row>
    <row r="714" spans="1:6" ht="51" customHeight="1" outlineLevel="1" x14ac:dyDescent="0.2">
      <c r="A714" s="46">
        <v>4</v>
      </c>
      <c r="B714" s="51" t="inlineStr">
        <is>
          <t>Если скругления не помещаются при заданных ширине B, высоте H и выносе W, уменьшите радиусы или увеличьте размеры сечения. Если исчез прямой участок для включённого верхнего или нижнего ряда арматуры, измените радиусы либо отключите этот ряд, указав диаметр d или количество стержней n равным 0. При W = 0 и исчезнувшей вертикальной прямой боковой ряд арматуры может идти по оставшимся дугам.</t>
        </is>
      </c>
      <c r="C714" s="46"/>
      <c r="D714" s="46"/>
      <c r="E714" s="46"/>
      <c r="F714" s="46"/>
    </row>
    <row r="715" spans="1:6" ht="12.75" customHeight="1" outlineLevel="1" x14ac:dyDescent="0.2">
      <c r="A715" s="46">
        <v>5</v>
      </c>
      <c r="B715" s="70" t="s">
        <v>2070</v>
      </c>
      <c r="C715" s="46"/>
      <c r="D715" s="46"/>
      <c r="E715" s="46"/>
      <c r="F715" s="46"/>
    </row>
    <row r="716" spans="1:6" ht="12.75" customHeight="1" outlineLevel="1" x14ac:dyDescent="0.2">
      <c r="A716" s="46"/>
      <c r="B716" s="46"/>
      <c r="C716" s="46"/>
      <c r="D716" s="46"/>
      <c r="E716" s="46"/>
      <c r="F716" s="46"/>
    </row>
    <row r="717" spans="1:6" ht="12.75" customHeight="1" outlineLevel="1" x14ac:dyDescent="0.2">
      <c r="A717" s="89" t="s">
        <v>650</v>
      </c>
      <c r="B717" s="89"/>
      <c r="C717" s="89"/>
      <c r="D717" s="89"/>
      <c r="E717" s="89"/>
      <c r="F717" s="89"/>
    </row>
    <row r="718" spans="1:6" ht="51" customHeight="1" outlineLevel="1" x14ac:dyDescent="0.2">
      <c r="A718" s="46">
        <v>1</v>
      </c>
      <c r="B718" s="51" t="inlineStr">
        <is>
          <t>Для пустотелого прямоугольника выберите Geometry.Type = HollowRectangle. В блоке General таблицы задайте наружные ширину B и высоту H, а также ширину Bo и высоту Ho отверстия. Все четыре размера должны быть больше 0. Затем укажите радиусы углов R и Ro и смещения центра отверстия Xo вправо и Yo вверх. Если скругление или смещение не нужно, укажите 0. Отверстие должно целиком помещаться внутри наружного контура.</t>
        </is>
      </c>
      <c r="C718" s="46"/>
      <c r="D718" s="46"/>
      <c r="E718" s="46"/>
      <c r="F718" s="46"/>
    </row>
    <row r="719" spans="1:6" ht="51" customHeight="1" outlineLevel="1" x14ac:dyDescent="0.2">
      <c r="A719" s="46">
        <v>2</v>
      </c>
      <c r="B719" s="51" t="inlineStr">
        <is>
          <t>В блоке Main таблицы строки Top, Bottom, Left и Right задают наружные ряды арматуры. Для каждого ряда укажите расстояние as, диаметр d, количество стержней n и концевые отступы s0 и s1. Строки OpeningTop, OpeningBottom, OpeningLeft и OpeningRight задают арматуру по соответствующим сторонам отверстия. Горизонтальные линии раскладки идут слева направо, вертикальные — снизу вверх. По этим направлениям отсчитываются отступы s0 и s1.</t>
        </is>
      </c>
      <c r="C719" s="46"/>
      <c r="D719" s="46"/>
      <c r="E719" s="46"/>
      <c r="F719" s="46"/>
    </row>
    <row r="720" spans="1:6" ht="51" customHeight="1" outlineLevel="1" x14ac:dyDescent="0.2">
      <c r="A720" s="46">
        <v>3</v>
      </c>
      <c r="B720" s="51" t="inlineStr">
        <is>
          <t>Количество стержней n у отверстия вводить не нужно: в таблице стоит прочерк, а положения стержней получаются проекцией основного наружного ряда на линию раскладки у отверстия. Если проекция не попала на рабочую длину этой линии, стержень не добавляется. Для включённого ряда арматуры у отверстия задайте собственные d, as, s0 и s1. Без соответствующего наружного ряда он не создаётся. Пустое поле диаметра d или значение 0 отключает этот ряд арматуры.</t>
        </is>
      </c>
      <c r="C720" s="46"/>
      <c r="D720" s="46"/>
      <c r="E720" s="46"/>
      <c r="F720" s="46"/>
    </row>
    <row r="721" spans="1:6" ht="63.75" customHeight="1" outlineLevel="1" x14ac:dyDescent="0.2">
      <c r="A721" s="46">
        <v>4</v>
      </c>
      <c r="B721" s="51" t="inlineStr">
        <is>
          <t>Расстояние до оси as нужно указать для всех четырёх сторон отверстия, даже если их ряды арматуры выключены: эти значения ограничивают линии раскладки у отверстия. Расстояния не могут быть отрицательными, а для включённого ряда as должно быть больше d/2. Дополнительные ряды арматуры необязательны и задаются в блоке Extra отдельно для наружных сторон и сторон отверстия. Если боковая прямая исчезла при включённой арматуре, уменьшите радиус или отступ либо отключите этот боковой ряд арматуры.</t>
        </is>
      </c>
      <c r="C721" s="46"/>
      <c r="D721" s="46"/>
      <c r="E721" s="46"/>
      <c r="F721" s="46"/>
    </row>
    <row r="722" spans="1:6" ht="12.75" customHeight="1" outlineLevel="1" x14ac:dyDescent="0.2">
      <c r="A722" s="46">
        <v>5</v>
      </c>
      <c r="B722" s="70" t="s">
        <v>2070</v>
      </c>
      <c r="C722" s="46"/>
      <c r="D722" s="46"/>
      <c r="E722" s="46"/>
      <c r="F722" s="46"/>
    </row>
    <row r="723" spans="1:6" ht="12.75" customHeight="1" outlineLevel="1" x14ac:dyDescent="0.2">
      <c r="A723" s="46"/>
      <c r="B723" s="46"/>
      <c r="C723" s="46"/>
      <c r="D723" s="46"/>
      <c r="E723" s="46"/>
      <c r="F723" s="46"/>
    </row>
    <row r="724" spans="1:6" ht="12.75" customHeight="1" outlineLevel="1" x14ac:dyDescent="0.2">
      <c r="A724" s="89" t="s">
        <v>577</v>
      </c>
      <c r="B724" s="89"/>
      <c r="C724" s="89"/>
      <c r="D724" s="89"/>
      <c r="E724" s="89"/>
      <c r="F724" s="89"/>
    </row>
    <row r="725" spans="1:6" ht="38.25" customHeight="1" outlineLevel="1" x14ac:dyDescent="0.2">
      <c r="A725" s="46">
        <v>1</v>
      </c>
      <c r="B725" s="51" t="inlineStr">
        <is>
          <t>Для сечения из прямоугольников выберите Geometry.Type = Rectangles. В блоке General таблицы настройка Shape определяет форму: OneRect создаёт один прямоугольник, TwoRect — два смежных прямоугольника. Задайте высоту H1 и ширину B1 первого прямоугольника больше 0. В варианте TwoRect первый прямоугольник находится над вторым.</t>
        </is>
      </c>
      <c r="C725" s="46"/>
      <c r="D725" s="46"/>
      <c r="E725" s="46"/>
      <c r="F725" s="46"/>
    </row>
    <row r="726" spans="1:6" ht="38.25" customHeight="1" outlineLevel="1" x14ac:dyDescent="0.2">
      <c r="A726" s="46">
        <v>2</v>
      </c>
      <c r="B726" s="51" t="inlineStr">
        <is>
          <t>Для варианта TwoRect также задайте положительные высоту H2 и ширину B2 второго прямоугольника. Параметр XOffset смещает левый край верхнего прямоугольника вправо относительно левого края нижнего. При 0 левые края совпадают, отрицательное значение смещает верхний прямоугольник влево. По ширине прямоугольники должны иметь общий участок: −B1 &lt; XOffset &lt; B2.</t>
        </is>
      </c>
      <c r="C726" s="46"/>
      <c r="D726" s="46"/>
      <c r="E726" s="46"/>
      <c r="F726" s="46"/>
    </row>
    <row r="727" spans="1:6" ht="25.5" customHeight="1" outlineLevel="1" x14ac:dyDescent="0.2">
      <c r="A727" s="46">
        <v>3</v>
      </c>
      <c r="B727" s="51" t="inlineStr">
        <is>
          <t>Для варианта OneRect используются только размеры H1 и B1 и строки армирования R1. Размеры H2 и B2, смещение XOffset и все поля строк R2 в блоках Main и Extra не используются, поэтому их можно оставить пустыми.</t>
        </is>
      </c>
      <c r="C727" s="46"/>
      <c r="D727" s="46"/>
      <c r="E727" s="46"/>
      <c r="F727" s="46"/>
    </row>
    <row r="728" spans="1:6" ht="38.25" customHeight="1" outlineLevel="1" x14ac:dyDescent="0.2">
      <c r="A728" s="46">
        <v>4</v>
      </c>
      <c r="B728" s="51" t="inlineStr">
        <is>
          <t>В блоках Main и Extra таблицы строки R1.Top, R1.Bottom, R1.Left и R1.Right задают арматуру по сторонам первого прямоугольника; такие же строки с началом R2 относятся ко второму. Верхние ряды арматуры идут слева направо, нижние — справа налево, левые — снизу вверх, правые — сверху вниз. Отступы s0 и s1 отмеряются от концов полной линии соответствующей грани.</t>
        </is>
      </c>
      <c r="C728" s="46"/>
      <c r="D728" s="46"/>
      <c r="E728" s="46"/>
      <c r="F728" s="46"/>
    </row>
    <row r="729" spans="1:6" ht="38.25" customHeight="1" outlineLevel="1" x14ac:dyDescent="0.2">
      <c r="A729" s="46">
        <v>5</v>
      </c>
      <c r="B729" s="51" t="inlineStr">
        <is>
          <t>Арматуру для каждой строки таблицы задайте отдельно. На общей границе двух прямоугольников ряд арматуры не отключается автоматически. Если он не нужен, укажите для него диаметр d или количество стержней n равным 0. Дополнительные ряды арматуры необязательны; отдельное количество стержней для них не задаётся.</t>
        </is>
      </c>
      <c r="C729" s="46"/>
      <c r="D729" s="46"/>
      <c r="E729" s="46"/>
      <c r="F729" s="46"/>
    </row>
    <row r="730" spans="1:6" ht="12.75" customHeight="1" outlineLevel="1" x14ac:dyDescent="0.2">
      <c r="A730" s="46">
        <v>6</v>
      </c>
      <c r="B730" s="70" t="s">
        <v>2070</v>
      </c>
      <c r="C730" s="46"/>
      <c r="D730" s="46"/>
      <c r="E730" s="46"/>
      <c r="F730" s="46"/>
    </row>
    <row r="731" spans="1:6" ht="12.75" customHeight="1" outlineLevel="1" x14ac:dyDescent="0.2">
      <c r="A731" s="46"/>
      <c r="B731" s="46"/>
      <c r="C731" s="46"/>
      <c r="D731" s="46"/>
      <c r="E731" s="46"/>
      <c r="F731" s="46"/>
    </row>
    <row r="732" spans="1:6" ht="12.75" customHeight="1" outlineLevel="1" x14ac:dyDescent="0.2">
      <c r="A732" s="89" t="s">
        <v>7</v>
      </c>
      <c r="B732" s="89"/>
      <c r="C732" s="89"/>
      <c r="D732" s="89"/>
      <c r="E732" s="89"/>
      <c r="F732" s="89"/>
    </row>
    <row r="733" spans="1:6" ht="12.75" customHeight="1" outlineLevel="1" x14ac:dyDescent="0.2">
      <c r="A733" s="46">
        <v>1</v>
      </c>
      <c r="B733" s="51" t="s">
        <v>10</v>
      </c>
      <c r="C733" s="46"/>
      <c r="D733" s="46"/>
      <c r="E733" s="46"/>
      <c r="F733" s="46"/>
    </row>
    <row r="734" spans="1:6" ht="12.75" customHeight="1" outlineLevel="1" x14ac:dyDescent="0.2">
      <c r="A734" s="46">
        <v>2</v>
      </c>
      <c r="B734" s="51" t="s">
        <v>1185</v>
      </c>
      <c r="C734" s="46"/>
      <c r="D734" s="46"/>
      <c r="E734" s="46"/>
      <c r="F734" s="46"/>
    </row>
    <row r="735" spans="1:6" ht="12.75" customHeight="1" outlineLevel="1" x14ac:dyDescent="0.2">
      <c r="A735" s="46">
        <v>3</v>
      </c>
      <c r="B735" s="51" t="s">
        <v>1186</v>
      </c>
      <c r="C735" s="46"/>
      <c r="D735" s="46"/>
      <c r="E735" s="46"/>
      <c r="F735" s="46"/>
    </row>
    <row r="736" spans="1:6" ht="25.5" customHeight="1" outlineLevel="1" x14ac:dyDescent="0.2">
      <c r="A736" s="46">
        <v>4</v>
      </c>
      <c r="B736" s="51" t="s">
        <v>1187</v>
      </c>
      <c r="C736" s="46"/>
      <c r="D736" s="46"/>
      <c r="E736" s="46"/>
      <c r="F736" s="46"/>
    </row>
    <row r="737" spans="1:6" ht="25.5" customHeight="1" outlineLevel="1" x14ac:dyDescent="0.2">
      <c r="A737" s="46">
        <v>5</v>
      </c>
      <c r="B737" s="51" t="s">
        <v>1188</v>
      </c>
      <c r="C737" s="46"/>
      <c r="D737" s="46"/>
      <c r="E737" s="46"/>
      <c r="F737" s="46"/>
    </row>
    <row r="738" spans="1:6" ht="12.75" customHeight="1" outlineLevel="1" x14ac:dyDescent="0.2">
      <c r="A738" s="46">
        <v>6</v>
      </c>
      <c r="B738" s="51" t="s">
        <v>1189</v>
      </c>
      <c r="C738" s="46"/>
      <c r="D738" s="46"/>
      <c r="E738" s="46"/>
      <c r="F738" s="46"/>
    </row>
    <row r="739" spans="1:6" ht="25.5" customHeight="1" outlineLevel="1" x14ac:dyDescent="0.2">
      <c r="A739" s="46">
        <v>7</v>
      </c>
      <c r="B739" s="51" t="s">
        <v>1190</v>
      </c>
      <c r="C739" s="46"/>
      <c r="D739" s="46"/>
      <c r="E739" s="46"/>
      <c r="F739" s="46"/>
    </row>
    <row r="740" spans="1:6" ht="12.75" customHeight="1" outlineLevel="1" x14ac:dyDescent="0.2">
      <c r="A740" s="46"/>
      <c r="B740" s="46"/>
      <c r="C740" s="46"/>
      <c r="D740" s="46"/>
      <c r="E740" s="46"/>
      <c r="F740" s="46"/>
    </row>
    <row r="741" spans="1:6" ht="12.75" customHeight="1" outlineLevel="1" x14ac:dyDescent="0.2">
      <c r="A741" s="89" t="s">
        <v>11</v>
      </c>
      <c r="B741" s="89"/>
      <c r="C741" s="89"/>
      <c r="D741" s="89"/>
      <c r="E741" s="89"/>
      <c r="F741" s="89"/>
    </row>
    <row r="742" spans="1:6" ht="25.5" customHeight="1" outlineLevel="1" x14ac:dyDescent="0.2">
      <c r="A742" s="46">
        <v>1</v>
      </c>
      <c r="B742" s="51" t="s">
        <v>12</v>
      </c>
      <c r="C742" s="46"/>
      <c r="D742" s="46"/>
      <c r="E742" s="46"/>
      <c r="F742" s="46"/>
    </row>
    <row r="743" spans="1:6" ht="25.5" customHeight="1" outlineLevel="1" x14ac:dyDescent="0.2">
      <c r="A743" s="46">
        <v>2</v>
      </c>
      <c r="B743" s="51" t="s">
        <v>1191</v>
      </c>
      <c r="C743" s="46"/>
      <c r="D743" s="46"/>
      <c r="E743" s="46"/>
      <c r="F743" s="46"/>
    </row>
    <row r="744" spans="1:6" ht="12.75" customHeight="1" outlineLevel="1" x14ac:dyDescent="0.2">
      <c r="A744" s="46">
        <v>3</v>
      </c>
      <c r="B744" s="51" t="s">
        <v>1192</v>
      </c>
      <c r="C744" s="46"/>
      <c r="D744" s="46"/>
      <c r="E744" s="46"/>
      <c r="F744" s="46"/>
    </row>
    <row r="745" spans="1:6" ht="12.75" customHeight="1" outlineLevel="1" x14ac:dyDescent="0.2">
      <c r="A745" s="46">
        <v>4</v>
      </c>
      <c r="B745" s="51" t="s">
        <v>1193</v>
      </c>
      <c r="C745" s="46"/>
      <c r="D745" s="46"/>
      <c r="E745" s="46"/>
      <c r="F745" s="46"/>
    </row>
    <row r="746" spans="1:6" ht="38.25" customHeight="1" outlineLevel="1" x14ac:dyDescent="0.2">
      <c r="A746" s="46">
        <v>5</v>
      </c>
      <c r="B746" s="51" t="s">
        <v>1194</v>
      </c>
      <c r="C746" s="46"/>
      <c r="D746" s="46"/>
      <c r="E746" s="46"/>
      <c r="F746" s="46"/>
    </row>
    <row r="747" spans="1:6" ht="12.75" customHeight="1" outlineLevel="1" x14ac:dyDescent="0.2">
      <c r="A747" s="46"/>
      <c r="B747" s="46"/>
      <c r="C747" s="46"/>
      <c r="D747" s="46"/>
      <c r="E747" s="46"/>
      <c r="F747" s="46"/>
    </row>
    <row r="748" spans="1:6" ht="12.75" customHeight="1" outlineLevel="1" x14ac:dyDescent="0.2">
      <c r="A748" s="89" t="s">
        <v>13</v>
      </c>
      <c r="B748" s="89"/>
      <c r="C748" s="89"/>
      <c r="D748" s="89"/>
      <c r="E748" s="89"/>
      <c r="F748" s="89"/>
    </row>
    <row r="749" spans="1:6" ht="25.5" customHeight="1" outlineLevel="1" x14ac:dyDescent="0.2">
      <c r="A749" s="46">
        <v>1</v>
      </c>
      <c r="B749" s="51" t="s">
        <v>15</v>
      </c>
      <c r="C749" s="46"/>
      <c r="D749" s="46"/>
      <c r="E749" s="46"/>
      <c r="F749" s="46"/>
    </row>
    <row r="750" spans="1:6" ht="12.75" customHeight="1" outlineLevel="1" x14ac:dyDescent="0.2">
      <c r="A750" s="46">
        <v>2</v>
      </c>
      <c r="B750" s="51" t="s">
        <v>1195</v>
      </c>
      <c r="C750" s="46"/>
      <c r="D750" s="46"/>
      <c r="E750" s="46"/>
      <c r="F750" s="46"/>
    </row>
    <row r="751" spans="1:6" ht="12.75" customHeight="1" outlineLevel="1" x14ac:dyDescent="0.2">
      <c r="A751" s="46">
        <v>3</v>
      </c>
      <c r="B751" s="51" t="s">
        <v>1196</v>
      </c>
      <c r="C751" s="46"/>
      <c r="D751" s="46"/>
      <c r="E751" s="46"/>
      <c r="F751" s="46"/>
    </row>
    <row r="752" spans="1:6" ht="25.5" customHeight="1" outlineLevel="1" x14ac:dyDescent="0.2">
      <c r="A752" s="46">
        <v>4</v>
      </c>
      <c r="B752" s="51" t="s">
        <v>1197</v>
      </c>
      <c r="C752" s="46"/>
      <c r="D752" s="46"/>
      <c r="E752" s="46"/>
      <c r="F752" s="46"/>
    </row>
    <row r="753" spans="1:6" ht="12.75" customHeight="1" outlineLevel="1" x14ac:dyDescent="0.2">
      <c r="A753" s="46">
        <v>5</v>
      </c>
      <c r="B753" s="51" t="s">
        <v>1198</v>
      </c>
      <c r="C753" s="46"/>
      <c r="D753" s="46"/>
      <c r="E753" s="46"/>
      <c r="F753" s="46"/>
    </row>
    <row r="754" spans="1:6" ht="25.5" customHeight="1" outlineLevel="1" x14ac:dyDescent="0.2">
      <c r="A754" s="46">
        <v>6</v>
      </c>
      <c r="B754" s="51" t="s">
        <v>1199</v>
      </c>
      <c r="C754" s="46"/>
      <c r="D754" s="46"/>
      <c r="E754" s="46"/>
      <c r="F754" s="46"/>
    </row>
    <row r="755" spans="1:6" ht="25.5" customHeight="1" outlineLevel="1" x14ac:dyDescent="0.2">
      <c r="A755" s="46">
        <v>7</v>
      </c>
      <c r="B755" s="51" t="s">
        <v>1200</v>
      </c>
      <c r="C755" s="46"/>
      <c r="D755" s="46"/>
      <c r="E755" s="46"/>
      <c r="F755" s="46"/>
    </row>
    <row r="756" spans="1:6" ht="25.5" customHeight="1" outlineLevel="1" x14ac:dyDescent="0.2">
      <c r="A756" s="46">
        <v>8</v>
      </c>
      <c r="B756" s="51" t="s">
        <v>1201</v>
      </c>
      <c r="C756" s="46"/>
      <c r="D756" s="46"/>
      <c r="E756" s="46"/>
      <c r="F756" s="46"/>
    </row>
    <row r="757" spans="1:6" ht="12.75" customHeight="1" outlineLevel="1" x14ac:dyDescent="0.2">
      <c r="A757" s="46"/>
      <c r="B757" s="46"/>
      <c r="C757" s="46"/>
      <c r="D757" s="46"/>
      <c r="E757" s="46"/>
      <c r="F757" s="46"/>
    </row>
    <row r="758" spans="1:6" ht="12.75" customHeight="1" outlineLevel="1" x14ac:dyDescent="0.2">
      <c r="A758" s="89" t="s">
        <v>16</v>
      </c>
      <c r="B758" s="89"/>
      <c r="C758" s="89"/>
      <c r="D758" s="89"/>
      <c r="E758" s="89"/>
      <c r="F758" s="89"/>
    </row>
    <row r="759" spans="1:6" ht="38.25" customHeight="1" outlineLevel="1" x14ac:dyDescent="0.2">
      <c r="A759" s="46">
        <v>1</v>
      </c>
      <c r="B759" s="51" t="s">
        <v>17</v>
      </c>
      <c r="C759" s="46"/>
      <c r="D759" s="46"/>
      <c r="E759" s="46"/>
      <c r="F759" s="46"/>
    </row>
    <row r="760" spans="1:6" ht="25.5" customHeight="1" outlineLevel="1" x14ac:dyDescent="0.2">
      <c r="A760" s="46">
        <v>2</v>
      </c>
      <c r="B760" s="51" t="s">
        <v>1202</v>
      </c>
      <c r="C760" s="46"/>
      <c r="D760" s="46"/>
      <c r="E760" s="46"/>
      <c r="F760" s="46"/>
    </row>
    <row r="761" spans="1:6" ht="38.25" customHeight="1" outlineLevel="1" x14ac:dyDescent="0.2">
      <c r="A761" s="46">
        <v>3</v>
      </c>
      <c r="B761" s="51" t="s">
        <v>1203</v>
      </c>
      <c r="C761" s="46"/>
      <c r="D761" s="46"/>
      <c r="E761" s="46"/>
      <c r="F761" s="46"/>
    </row>
    <row r="762" spans="1:6" ht="38.25" customHeight="1" outlineLevel="1" x14ac:dyDescent="0.2">
      <c r="A762" s="46">
        <v>4</v>
      </c>
      <c r="B762" s="51" t="s">
        <v>1204</v>
      </c>
      <c r="C762" s="46"/>
      <c r="D762" s="46"/>
      <c r="E762" s="46"/>
      <c r="F762" s="46"/>
    </row>
    <row r="763" spans="1:6" ht="25.5" customHeight="1" outlineLevel="1" x14ac:dyDescent="0.2">
      <c r="A763" s="46">
        <v>5</v>
      </c>
      <c r="B763" s="51" t="s">
        <v>1205</v>
      </c>
      <c r="C763" s="46"/>
      <c r="D763" s="46"/>
      <c r="E763" s="46"/>
      <c r="F763" s="46"/>
    </row>
    <row r="764" spans="1:6" ht="38.25" customHeight="1" outlineLevel="1" x14ac:dyDescent="0.2">
      <c r="A764" s="46">
        <v>6</v>
      </c>
      <c r="B764" s="51" t="s">
        <v>1206</v>
      </c>
      <c r="C764" s="46"/>
      <c r="D764" s="46"/>
      <c r="E764" s="46"/>
      <c r="F764" s="46"/>
    </row>
    <row r="765" spans="1:6" ht="12.75" customHeight="1" outlineLevel="1" x14ac:dyDescent="0.2">
      <c r="A765" s="46"/>
      <c r="B765" s="46"/>
      <c r="C765" s="46"/>
      <c r="D765" s="46"/>
      <c r="E765" s="46"/>
      <c r="F765" s="46"/>
    </row>
    <row r="766" spans="1:6" ht="12.75" customHeight="1" outlineLevel="1" x14ac:dyDescent="0.2">
      <c r="A766" s="89" t="s">
        <v>18</v>
      </c>
      <c r="B766" s="89"/>
      <c r="C766" s="89"/>
      <c r="D766" s="89"/>
      <c r="E766" s="89"/>
      <c r="F766" s="89"/>
    </row>
    <row r="767" spans="1:6" ht="38.25" customHeight="1" outlineLevel="1" x14ac:dyDescent="0.2">
      <c r="A767" s="46">
        <v>1</v>
      </c>
      <c r="B767" s="51" t="s">
        <v>19</v>
      </c>
      <c r="C767" s="46"/>
      <c r="D767" s="46"/>
      <c r="E767" s="46"/>
      <c r="F767" s="46"/>
    </row>
    <row r="768" spans="1:6" ht="25.5" customHeight="1" outlineLevel="1" x14ac:dyDescent="0.2">
      <c r="A768" s="46">
        <v>2</v>
      </c>
      <c r="B768" s="51" t="s">
        <v>1207</v>
      </c>
      <c r="C768" s="46"/>
      <c r="D768" s="46"/>
      <c r="E768" s="46"/>
      <c r="F768" s="46"/>
    </row>
    <row r="769" spans="1:6" ht="38.25" customHeight="1" outlineLevel="1" x14ac:dyDescent="0.2">
      <c r="A769" s="46">
        <v>3</v>
      </c>
      <c r="B769" s="51" t="s">
        <v>1208</v>
      </c>
      <c r="C769" s="46"/>
      <c r="D769" s="46"/>
      <c r="E769" s="46"/>
      <c r="F769" s="46"/>
    </row>
    <row r="770" spans="1:6" ht="38.25" customHeight="1" outlineLevel="1" x14ac:dyDescent="0.2">
      <c r="A770" s="46">
        <v>4</v>
      </c>
      <c r="B770" s="51" t="s">
        <v>1209</v>
      </c>
      <c r="C770" s="46"/>
      <c r="D770" s="46"/>
      <c r="E770" s="46"/>
      <c r="F770" s="46"/>
    </row>
    <row r="771" spans="1:6" ht="38.25" customHeight="1" outlineLevel="1" x14ac:dyDescent="0.2">
      <c r="A771" s="46">
        <v>5</v>
      </c>
      <c r="B771" s="51" t="s">
        <v>1210</v>
      </c>
      <c r="C771" s="46"/>
      <c r="D771" s="46"/>
      <c r="E771" s="46"/>
      <c r="F771" s="46"/>
    </row>
    <row r="772" spans="1:6" ht="12.75" customHeight="1" outlineLevel="1" x14ac:dyDescent="0.2">
      <c r="A772" s="46"/>
      <c r="B772" s="46"/>
      <c r="C772" s="46"/>
      <c r="D772" s="46"/>
      <c r="E772" s="46"/>
      <c r="F772" s="46"/>
    </row>
    <row r="773" spans="1:6" ht="12.75" customHeight="1" outlineLevel="1" x14ac:dyDescent="0.2">
      <c r="A773" s="89" t="s">
        <v>20</v>
      </c>
      <c r="B773" s="89"/>
      <c r="C773" s="89"/>
      <c r="D773" s="89"/>
      <c r="E773" s="89"/>
      <c r="F773" s="89"/>
    </row>
    <row r="774" spans="1:6" ht="25.5" customHeight="1" outlineLevel="1" x14ac:dyDescent="0.2">
      <c r="A774" s="46">
        <v>1</v>
      </c>
      <c r="B774" s="51" t="s">
        <v>21</v>
      </c>
      <c r="C774" s="46"/>
      <c r="D774" s="46"/>
      <c r="E774" s="46"/>
      <c r="F774" s="46"/>
    </row>
    <row r="775" spans="1:6" ht="38.25" customHeight="1" outlineLevel="1" x14ac:dyDescent="0.2">
      <c r="A775" s="46">
        <v>2</v>
      </c>
      <c r="B775" s="51" t="inlineStr">
        <is>
          <t>Введите неотрицательное число: 0 отключает инженерное зануление, положительное число задает порог. Отрицательное число, пустая ячейка, TODO, ошибка формулы и потерянная строка дают InputErr с текущим адресом или разделом для восстановления. Значение по умолчанию вместо ошибочного ввода не подставляется.</t>
        </is>
      </c>
      <c r="C775" s="46"/>
      <c r="D775" s="46"/>
      <c r="E775" s="46"/>
      <c r="F775" s="46"/>
    </row>
    <row r="776" spans="1:6" ht="25.5" customHeight="1" outlineLevel="1" x14ac:dyDescent="0.2">
      <c r="A776" s="46">
        <v>3</v>
      </c>
      <c r="B776" s="51" t="s">
        <v>1212</v>
      </c>
      <c r="C776" s="46"/>
      <c r="D776" s="46"/>
      <c r="E776" s="46"/>
      <c r="F776" s="46"/>
    </row>
    <row r="777" spans="1:6" ht="12.75" customHeight="1" outlineLevel="1" x14ac:dyDescent="0.2">
      <c r="A777" s="46">
        <v>4</v>
      </c>
      <c r="B777" s="51" t="s">
        <v>1213</v>
      </c>
      <c r="C777" s="46"/>
      <c r="D777" s="46"/>
      <c r="E777" s="46"/>
      <c r="F777" s="46"/>
    </row>
    <row r="778" spans="1:6" ht="25.5" customHeight="1" outlineLevel="1" x14ac:dyDescent="0.2">
      <c r="A778" s="46">
        <v>5</v>
      </c>
      <c r="B778" s="51" t="s">
        <v>1214</v>
      </c>
      <c r="C778" s="46"/>
      <c r="D778" s="46"/>
      <c r="E778" s="46"/>
      <c r="F778" s="46"/>
    </row>
    <row r="779" spans="1:6" ht="25.5" customHeight="1" outlineLevel="1" x14ac:dyDescent="0.2">
      <c r="A779" s="46">
        <v>6</v>
      </c>
      <c r="B779" s="51" t="s">
        <v>1215</v>
      </c>
      <c r="C779" s="46"/>
      <c r="D779" s="46"/>
      <c r="E779" s="46"/>
      <c r="F779" s="46"/>
    </row>
    <row r="780" spans="1:6" ht="12.75" customHeight="1" outlineLevel="1" x14ac:dyDescent="0.2">
      <c r="A780" s="46">
        <v>7</v>
      </c>
      <c r="B780" s="51" t="s">
        <v>1216</v>
      </c>
      <c r="C780" s="46"/>
      <c r="D780" s="46"/>
      <c r="E780" s="46"/>
      <c r="F780" s="46"/>
    </row>
    <row r="781" spans="1:6" ht="25.5" customHeight="1" outlineLevel="1" x14ac:dyDescent="0.2">
      <c r="A781" s="46">
        <v>8</v>
      </c>
      <c r="B781" s="51" t="s">
        <v>1217</v>
      </c>
      <c r="C781" s="46"/>
      <c r="D781" s="46"/>
      <c r="E781" s="46"/>
      <c r="F781" s="46"/>
    </row>
    <row r="782" spans="1:6" ht="12.75" customHeight="1" outlineLevel="1" x14ac:dyDescent="0.2">
      <c r="A782" s="46"/>
      <c r="B782" s="46"/>
      <c r="C782" s="46"/>
      <c r="D782" s="46"/>
      <c r="E782" s="46"/>
      <c r="F782" s="46"/>
    </row>
    <row r="783" spans="1:6" ht="12.75" customHeight="1" outlineLevel="1" x14ac:dyDescent="0.2">
      <c r="A783" s="89" t="s">
        <v>23</v>
      </c>
      <c r="B783" s="89"/>
      <c r="C783" s="89"/>
      <c r="D783" s="89"/>
      <c r="E783" s="89"/>
      <c r="F783" s="89"/>
    </row>
    <row r="784" spans="1:6" ht="25.5" customHeight="1" outlineLevel="1" x14ac:dyDescent="0.2">
      <c r="A784" s="46">
        <v>1</v>
      </c>
      <c r="B784" s="51" t="s">
        <v>24</v>
      </c>
      <c r="C784" s="46"/>
      <c r="D784" s="46"/>
      <c r="E784" s="46"/>
      <c r="F784" s="46"/>
    </row>
    <row r="785" spans="1:6" ht="25.5" customHeight="1" outlineLevel="1" x14ac:dyDescent="0.2">
      <c r="A785" s="46">
        <v>2</v>
      </c>
      <c r="B785" s="51" t="s">
        <v>1218</v>
      </c>
      <c r="C785" s="46"/>
      <c r="D785" s="46"/>
      <c r="E785" s="46"/>
      <c r="F785" s="46"/>
    </row>
    <row r="786" spans="1:6" ht="12.75" customHeight="1" outlineLevel="1" x14ac:dyDescent="0.2">
      <c r="A786" s="46">
        <v>3</v>
      </c>
      <c r="B786" s="51" t="s">
        <v>1219</v>
      </c>
      <c r="C786" s="46"/>
      <c r="D786" s="46"/>
      <c r="E786" s="46"/>
      <c r="F786" s="46"/>
    </row>
    <row r="787" spans="1:6" ht="51" customHeight="1" outlineLevel="1" x14ac:dyDescent="0.2">
      <c r="A787" s="46">
        <v>4</v>
      </c>
      <c r="B787" s="51" t="s">
        <v>1774</v>
      </c>
      <c r="C787" s="46"/>
      <c r="D787" s="46"/>
      <c r="E787" s="46"/>
      <c r="F787" s="46"/>
    </row>
    <row r="788" spans="1:6" ht="38.25" customHeight="1" outlineLevel="1" x14ac:dyDescent="0.2">
      <c r="A788" s="46">
        <v>5</v>
      </c>
      <c r="B788" s="51" t="s">
        <v>2039</v>
      </c>
      <c r="C788" s="46"/>
      <c r="D788" s="46"/>
      <c r="E788" s="46"/>
      <c r="F788" s="46"/>
    </row>
    <row r="789" spans="1:6" ht="38.25" customHeight="1" outlineLevel="1" x14ac:dyDescent="0.2">
      <c r="A789" s="46">
        <v>6</v>
      </c>
      <c r="B789" s="51" t="s">
        <v>1220</v>
      </c>
      <c r="C789" s="46"/>
      <c r="D789" s="46"/>
      <c r="E789" s="46"/>
      <c r="F789" s="46"/>
    </row>
    <row r="790" spans="1:6" ht="25.5" customHeight="1" outlineLevel="1" x14ac:dyDescent="0.2">
      <c r="A790" s="46">
        <v>7</v>
      </c>
      <c r="B790" s="51" t="s">
        <v>1221</v>
      </c>
      <c r="C790" s="46"/>
      <c r="D790" s="46"/>
      <c r="E790" s="46"/>
      <c r="F790" s="46"/>
    </row>
    <row r="791" spans="1:6" ht="12.75" customHeight="1" outlineLevel="1" x14ac:dyDescent="0.2">
      <c r="A791" s="46"/>
      <c r="B791" s="46"/>
      <c r="C791" s="46"/>
      <c r="D791" s="46"/>
      <c r="E791" s="46"/>
      <c r="F791" s="46"/>
    </row>
    <row r="792" spans="1:6" ht="12.75" customHeight="1" outlineLevel="1" x14ac:dyDescent="0.2">
      <c r="A792" s="89" t="s">
        <v>25</v>
      </c>
      <c r="B792" s="89"/>
      <c r="C792" s="89"/>
      <c r="D792" s="89"/>
      <c r="E792" s="89"/>
      <c r="F792" s="89"/>
    </row>
    <row r="793" spans="1:6" ht="12.75" customHeight="1" outlineLevel="1" x14ac:dyDescent="0.2">
      <c r="A793" s="46">
        <v>1</v>
      </c>
      <c r="B793" s="51" t="s">
        <v>27</v>
      </c>
      <c r="C793" s="46"/>
      <c r="D793" s="46"/>
      <c r="E793" s="46"/>
      <c r="F793" s="46"/>
    </row>
    <row r="794" spans="1:6" ht="51" customHeight="1" outlineLevel="1" x14ac:dyDescent="0.2">
      <c r="A794" s="46">
        <v>2</v>
      </c>
      <c r="B794" s="51" t="s">
        <v>1222</v>
      </c>
      <c r="C794" s="46"/>
      <c r="D794" s="46"/>
      <c r="E794" s="46"/>
      <c r="F794" s="46"/>
    </row>
    <row r="795" spans="1:6" ht="38.25" customHeight="1" outlineLevel="1" x14ac:dyDescent="0.2">
      <c r="A795" s="46">
        <v>3</v>
      </c>
      <c r="B795" s="51" t="inlineStr">
        <is>
          <t>При Geometry.Source = Generated выберите тип сечения и заполните все используемые размеры его формы.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is>
      </c>
      <c r="C795" s="46"/>
      <c r="D795" s="46"/>
      <c r="E795" s="46"/>
      <c r="F795" s="46"/>
    </row>
    <row r="796" spans="1:6" ht="25.5" customHeight="1" outlineLevel="1" x14ac:dyDescent="0.2">
      <c r="A796" s="46">
        <v>4</v>
      </c>
      <c r="B796" s="51" t="s">
        <v>1224</v>
      </c>
      <c r="C796" s="46"/>
      <c r="D796" s="46"/>
      <c r="E796" s="46"/>
      <c r="F796" s="46"/>
    </row>
    <row r="797" spans="1:6" ht="25.5" customHeight="1" outlineLevel="1" x14ac:dyDescent="0.2">
      <c r="A797" s="46">
        <v>5</v>
      </c>
      <c r="B797" s="51" t="s">
        <v>1225</v>
      </c>
      <c r="C797" s="46"/>
      <c r="D797" s="46"/>
      <c r="E797" s="46"/>
      <c r="F797" s="46"/>
    </row>
    <row r="798" spans="1:6" ht="12.75" customHeight="1" outlineLevel="1" x14ac:dyDescent="0.2">
      <c r="A798" s="46"/>
      <c r="B798" s="46"/>
      <c r="C798" s="46"/>
      <c r="D798" s="46"/>
      <c r="E798" s="46"/>
      <c r="F798" s="46"/>
    </row>
    <row r="799" spans="1:6" ht="12.75" customHeight="1" outlineLevel="1" x14ac:dyDescent="0.2">
      <c r="A799" s="89" t="s">
        <v>28</v>
      </c>
      <c r="B799" s="89"/>
      <c r="C799" s="89"/>
      <c r="D799" s="89"/>
      <c r="E799" s="89"/>
      <c r="F799" s="89"/>
    </row>
    <row r="800" spans="1:6" ht="12.75" customHeight="1" outlineLevel="1" x14ac:dyDescent="0.2">
      <c r="A800" s="46">
        <v>1</v>
      </c>
      <c r="B800" s="51" t="s">
        <v>30</v>
      </c>
      <c r="C800" s="46"/>
      <c r="D800" s="46"/>
      <c r="E800" s="46"/>
      <c r="F800" s="46"/>
    </row>
    <row r="801" spans="1:6" ht="25.5" customHeight="1" outlineLevel="1" x14ac:dyDescent="0.2">
      <c r="A801" s="46">
        <v>2</v>
      </c>
      <c r="B801" s="51" t="s">
        <v>1226</v>
      </c>
      <c r="C801" s="46"/>
      <c r="D801" s="46"/>
      <c r="E801" s="46"/>
      <c r="F801" s="46"/>
    </row>
    <row r="802" spans="1:6" ht="38.25" customHeight="1" outlineLevel="1" x14ac:dyDescent="0.2">
      <c r="A802" s="46">
        <v>3</v>
      </c>
      <c r="B802" s="51" t="inlineStr">
        <is>
          <t>При параметрическом построении Generated и создании бетона по контурам AutoCAD задайте оба шага положительными числами. Пустая ячейка, TODO и отсутствие одного из ключей являются ошибкой ввода: второй шаг не копируется из первого и не заменяется значением по умолчанию.</t>
        </is>
      </c>
      <c r="C802" s="46"/>
      <c r="D802" s="46"/>
      <c r="E802" s="46"/>
      <c r="F802" s="46"/>
    </row>
    <row r="803" spans="1:6" ht="25.5" customHeight="1" outlineLevel="1" x14ac:dyDescent="0.2">
      <c r="A803" s="46">
        <v>4</v>
      </c>
      <c r="B803" s="51" t="s">
        <v>1228</v>
      </c>
      <c r="C803" s="46"/>
      <c r="D803" s="46"/>
      <c r="E803" s="46"/>
      <c r="F803" s="46"/>
    </row>
    <row r="804" spans="1:6" ht="12.75" customHeight="1" outlineLevel="1" x14ac:dyDescent="0.2">
      <c r="A804" s="46">
        <v>5</v>
      </c>
      <c r="B804" s="51" t="s">
        <v>1229</v>
      </c>
      <c r="C804" s="46"/>
      <c r="D804" s="46"/>
      <c r="E804" s="46"/>
      <c r="F804" s="46"/>
    </row>
    <row r="805" spans="1:6" ht="25.5" customHeight="1" outlineLevel="1" x14ac:dyDescent="0.2">
      <c r="A805" s="46">
        <v>6</v>
      </c>
      <c r="B805" s="51" t="s">
        <v>1230</v>
      </c>
      <c r="C805" s="46"/>
      <c r="D805" s="46"/>
      <c r="E805" s="46"/>
      <c r="F805" s="46"/>
    </row>
    <row r="806" spans="1:6" ht="25.5" customHeight="1" outlineLevel="1" x14ac:dyDescent="0.2">
      <c r="A806" s="46">
        <v>7</v>
      </c>
      <c r="B806" s="51" t="s">
        <v>1231</v>
      </c>
      <c r="C806" s="46"/>
      <c r="D806" s="46"/>
      <c r="E806" s="46"/>
      <c r="F806" s="46"/>
    </row>
    <row r="807" spans="1:6" ht="25.5" customHeight="1" outlineLevel="1" x14ac:dyDescent="0.2">
      <c r="A807" s="46">
        <v>8</v>
      </c>
      <c r="B807" s="51" t="s">
        <v>1232</v>
      </c>
      <c r="C807" s="46"/>
      <c r="D807" s="46"/>
      <c r="E807" s="46"/>
      <c r="F807" s="46"/>
    </row>
    <row r="808" spans="1:6" ht="12.75" customHeight="1" outlineLevel="1" x14ac:dyDescent="0.2">
      <c r="A808" s="46"/>
      <c r="B808" s="46"/>
      <c r="C808" s="46"/>
      <c r="D808" s="46"/>
      <c r="E808" s="46"/>
      <c r="F808" s="46"/>
    </row>
    <row r="809" spans="1:6" ht="12.75" customHeight="1" outlineLevel="1" x14ac:dyDescent="0.2">
      <c r="A809" s="89" t="s">
        <v>31</v>
      </c>
      <c r="B809" s="89"/>
      <c r="C809" s="89"/>
      <c r="D809" s="89"/>
      <c r="E809" s="89"/>
      <c r="F809" s="89"/>
    </row>
    <row r="810" spans="1:6" ht="12.75" customHeight="1" outlineLevel="1" x14ac:dyDescent="0.2">
      <c r="A810" s="46">
        <v>1</v>
      </c>
      <c r="B810" s="51" t="s">
        <v>32</v>
      </c>
      <c r="C810" s="46"/>
      <c r="D810" s="46"/>
      <c r="E810" s="46"/>
      <c r="F810" s="46"/>
    </row>
    <row r="811" spans="1:6" ht="27.6" customHeight="1" outlineLevel="1" x14ac:dyDescent="0.2">
      <c r="A811" s="46">
        <v>2</v>
      </c>
      <c r="B811" s="51" t="inlineStr">
        <is>
          <t>Задайте положительный шаг по Y в INPUT-единице длины; он не копируется из Mesh.StepX. Общие правила выбора шага и точности сетки приведены в разделе Mesh.StepX.</t>
        </is>
      </c>
      <c r="C811" s="46"/>
      <c r="D811" s="46"/>
      <c r="E811" s="46"/>
      <c r="F811" s="46"/>
    </row>
    <row r="812" spans="1:6" ht="12.75" customHeight="1" outlineLevel="1" x14ac:dyDescent="0.2">
      <c r="A812" s="46"/>
      <c r="B812" s="46"/>
      <c r="C812" s="46"/>
      <c r="D812" s="46"/>
      <c r="E812" s="46"/>
      <c r="F812" s="46"/>
    </row>
    <row r="813" spans="1:6" ht="12.75" customHeight="1" outlineLevel="1" x14ac:dyDescent="0.2">
      <c r="A813" s="89" t="s">
        <v>33</v>
      </c>
      <c r="B813" s="89"/>
      <c r="C813" s="89"/>
      <c r="D813" s="89"/>
      <c r="E813" s="89"/>
      <c r="F813" s="89"/>
    </row>
    <row r="814" spans="1:6" ht="12.75" customHeight="1" outlineLevel="1" x14ac:dyDescent="0.2">
      <c r="A814" s="46">
        <v>1</v>
      </c>
      <c r="B814" s="51" t="s">
        <v>35</v>
      </c>
      <c r="C814" s="46"/>
      <c r="D814" s="46"/>
      <c r="E814" s="46"/>
      <c r="F814" s="46"/>
    </row>
    <row r="815" spans="1:6" ht="38.25" customHeight="1" outlineLevel="1" x14ac:dyDescent="0.2">
      <c r="A815" s="46">
        <v>2</v>
      </c>
      <c r="B815" s="51" t="s">
        <v>1233</v>
      </c>
      <c r="C815" s="46"/>
      <c r="D815" s="46"/>
      <c r="E815" s="46"/>
      <c r="F815" s="46"/>
    </row>
    <row r="816" spans="1:6" ht="25.5" customHeight="1" outlineLevel="1" x14ac:dyDescent="0.2">
      <c r="A816" s="46">
        <v>3</v>
      </c>
      <c r="B816" s="51" t="s">
        <v>1234</v>
      </c>
      <c r="C816" s="46"/>
      <c r="D816" s="46"/>
      <c r="E816" s="46"/>
      <c r="F816" s="46"/>
    </row>
    <row r="817" spans="1:6" ht="38.25" customHeight="1" outlineLevel="1" x14ac:dyDescent="0.2">
      <c r="A817" s="46">
        <v>4</v>
      </c>
      <c r="B817" s="51" t="s">
        <v>1235</v>
      </c>
      <c r="C817" s="46"/>
      <c r="D817" s="46"/>
      <c r="E817" s="46"/>
      <c r="F817" s="46"/>
    </row>
    <row r="818" spans="1:6" ht="38.25" customHeight="1" outlineLevel="1" x14ac:dyDescent="0.2">
      <c r="A818" s="46">
        <v>5</v>
      </c>
      <c r="B818" s="51" t="s">
        <v>1236</v>
      </c>
      <c r="C818" s="46"/>
      <c r="D818" s="46"/>
      <c r="E818" s="46"/>
      <c r="F818" s="46"/>
    </row>
    <row r="819" spans="1:6" ht="25.5" customHeight="1" outlineLevel="1" x14ac:dyDescent="0.2">
      <c r="A819" s="46">
        <v>6</v>
      </c>
      <c r="B819" s="51" t="s">
        <v>1237</v>
      </c>
      <c r="C819" s="46"/>
      <c r="D819" s="46"/>
      <c r="E819" s="46"/>
      <c r="F819" s="46"/>
    </row>
    <row r="820" spans="1:6" ht="25.5" customHeight="1" outlineLevel="1" x14ac:dyDescent="0.2">
      <c r="A820" s="46">
        <v>7</v>
      </c>
      <c r="B820" s="51" t="s">
        <v>1238</v>
      </c>
      <c r="C820" s="46"/>
      <c r="D820" s="46"/>
      <c r="E820" s="46"/>
      <c r="F820" s="46"/>
    </row>
    <row r="821" spans="1:6" ht="38.25" customHeight="1" outlineLevel="1" x14ac:dyDescent="0.2">
      <c r="A821" s="46">
        <v>8</v>
      </c>
      <c r="B821" s="51" t="s">
        <v>1239</v>
      </c>
      <c r="C821" s="46"/>
      <c r="D821" s="46"/>
      <c r="E821" s="46"/>
      <c r="F821" s="46"/>
    </row>
    <row r="822" spans="1:6" ht="12.75" customHeight="1" outlineLevel="1" x14ac:dyDescent="0.2">
      <c r="A822" s="46">
        <v>9</v>
      </c>
      <c r="B822" s="51" t="s">
        <v>1240</v>
      </c>
      <c r="C822" s="46"/>
      <c r="D822" s="46"/>
      <c r="E822" s="46"/>
      <c r="F822" s="46"/>
    </row>
    <row r="823" spans="1:6" ht="12.75" customHeight="1" outlineLevel="1" x14ac:dyDescent="0.2">
      <c r="A823" s="46"/>
      <c r="B823" s="46"/>
      <c r="C823" s="46"/>
      <c r="D823" s="46"/>
      <c r="E823" s="46"/>
      <c r="F823" s="46"/>
    </row>
    <row r="824" spans="1:6" ht="12.75" customHeight="1" outlineLevel="1" x14ac:dyDescent="0.2">
      <c r="A824" s="89" t="s">
        <v>36</v>
      </c>
      <c r="B824" s="89"/>
      <c r="C824" s="89"/>
      <c r="D824" s="89"/>
      <c r="E824" s="89"/>
      <c r="F824" s="89"/>
    </row>
    <row r="825" spans="1:6" ht="25.5" customHeight="1" outlineLevel="1" x14ac:dyDescent="0.2">
      <c r="A825" s="46">
        <v>1</v>
      </c>
      <c r="B825" s="51" t="s">
        <v>37</v>
      </c>
      <c r="C825" s="46"/>
      <c r="D825" s="46"/>
      <c r="E825" s="46"/>
      <c r="F825" s="46"/>
    </row>
    <row r="826" spans="1:6" ht="38.25" customHeight="1" outlineLevel="1" x14ac:dyDescent="0.2">
      <c r="A826" s="46">
        <v>2</v>
      </c>
      <c r="B826" s="51" t="s">
        <v>1241</v>
      </c>
      <c r="C826" s="46"/>
      <c r="D826" s="46"/>
      <c r="E826" s="46"/>
      <c r="F826" s="46"/>
    </row>
    <row r="827" spans="1:6" ht="25.5" customHeight="1" outlineLevel="1" x14ac:dyDescent="0.2">
      <c r="A827" s="46">
        <v>3</v>
      </c>
      <c r="B827" s="51" t="s">
        <v>1242</v>
      </c>
      <c r="C827" s="46"/>
      <c r="D827" s="46"/>
      <c r="E827" s="46"/>
      <c r="F827" s="46"/>
    </row>
    <row r="828" spans="1:6" ht="25.5" customHeight="1" outlineLevel="1" x14ac:dyDescent="0.2">
      <c r="A828" s="46">
        <v>4</v>
      </c>
      <c r="B828" s="51" t="s">
        <v>1243</v>
      </c>
      <c r="C828" s="46"/>
      <c r="D828" s="46"/>
      <c r="E828" s="46"/>
      <c r="F828" s="46"/>
    </row>
    <row r="829" spans="1:6" ht="25.5" customHeight="1" outlineLevel="1" x14ac:dyDescent="0.2">
      <c r="A829" s="46">
        <v>5</v>
      </c>
      <c r="B829" s="51" t="s">
        <v>1244</v>
      </c>
      <c r="C829" s="46"/>
      <c r="D829" s="46"/>
      <c r="E829" s="46"/>
      <c r="F829" s="46"/>
    </row>
    <row r="830" spans="1:6" ht="25.5" customHeight="1" outlineLevel="1" x14ac:dyDescent="0.2">
      <c r="A830" s="46">
        <v>6</v>
      </c>
      <c r="B830" s="51" t="s">
        <v>1245</v>
      </c>
      <c r="C830" s="46"/>
      <c r="D830" s="46"/>
      <c r="E830" s="46"/>
      <c r="F830" s="46"/>
    </row>
    <row r="831" spans="1:6" ht="38.25" customHeight="1" outlineLevel="1" x14ac:dyDescent="0.2">
      <c r="A831" s="46">
        <v>7</v>
      </c>
      <c r="B831" s="51" t="inlineStr">
        <is>
          <t>Практическая проверка: если задана только сила N, а оба смещения равны нулю, нагрузка проходит через центр тяжести бетона. При несимметричной арматуре небольшая кривизна может возникнуть физически: центр приведенного сечения и центр бетона не обязаны совпадать.</t>
        </is>
      </c>
      <c r="C831" s="46"/>
      <c r="D831" s="46"/>
      <c r="E831" s="46"/>
      <c r="F831" s="46"/>
    </row>
    <row r="832" spans="1:6" ht="12.75" customHeight="1" outlineLevel="1" x14ac:dyDescent="0.2">
      <c r="A832" s="46"/>
      <c r="B832" s="46"/>
      <c r="C832" s="46"/>
      <c r="D832" s="46"/>
      <c r="E832" s="46"/>
      <c r="F832" s="46"/>
    </row>
    <row r="833" spans="1:6" ht="12.75" customHeight="1" outlineLevel="1" x14ac:dyDescent="0.2">
      <c r="A833" s="89" t="s">
        <v>38</v>
      </c>
      <c r="B833" s="89"/>
      <c r="C833" s="89"/>
      <c r="D833" s="89"/>
      <c r="E833" s="89"/>
      <c r="F833" s="89"/>
    </row>
    <row r="834" spans="1:6" ht="25.5" customHeight="1" outlineLevel="1" x14ac:dyDescent="0.2">
      <c r="A834" s="46">
        <v>1</v>
      </c>
      <c r="B834" s="51" t="s">
        <v>39</v>
      </c>
      <c r="C834" s="46"/>
      <c r="D834" s="46"/>
      <c r="E834" s="46"/>
      <c r="F834" s="46"/>
    </row>
    <row r="835" spans="1:6" ht="27.6" customHeight="1" outlineLevel="1" x14ac:dyDescent="0.2">
      <c r="A835" s="46">
        <v>2</v>
      </c>
      <c r="B835" s="51" t="inlineStr">
        <is>
          <t>Смещение по Y отсчитывается от центра тяжести бетона и задаётся независимо от смещения по X. Допустимые значения, единицы и перенос моментов описаны в разделе Load.ReferenceOffsetX.</t>
        </is>
      </c>
      <c r="C835" s="46"/>
      <c r="D835" s="46"/>
      <c r="E835" s="46"/>
      <c r="F835" s="46"/>
    </row>
    <row r="836" spans="1:6" ht="12.75" customHeight="1" outlineLevel="1" x14ac:dyDescent="0.2">
      <c r="A836" s="46"/>
      <c r="B836" s="46"/>
      <c r="C836" s="46"/>
      <c r="D836" s="46"/>
      <c r="E836" s="46"/>
      <c r="F836" s="46"/>
    </row>
    <row r="837" spans="1:6" ht="12.75" customHeight="1" outlineLevel="1" x14ac:dyDescent="0.2">
      <c r="A837" s="89" t="s">
        <v>42</v>
      </c>
      <c r="B837" s="89"/>
      <c r="C837" s="89"/>
      <c r="D837" s="89"/>
      <c r="E837" s="89"/>
      <c r="F837" s="89"/>
    </row>
    <row r="838" spans="1:6" ht="25.5" customHeight="1" outlineLevel="1" x14ac:dyDescent="0.2">
      <c r="A838" s="46">
        <v>1</v>
      </c>
      <c r="B838" s="51" t="s">
        <v>44</v>
      </c>
      <c r="C838" s="46"/>
      <c r="D838" s="46"/>
      <c r="E838" s="46"/>
      <c r="F838" s="46"/>
    </row>
    <row r="839" spans="1:6" ht="12.75" customHeight="1" outlineLevel="1" x14ac:dyDescent="0.2">
      <c r="A839" s="46">
        <v>2</v>
      </c>
      <c r="B839" s="51" t="s">
        <v>1247</v>
      </c>
      <c r="C839" s="46"/>
      <c r="D839" s="46"/>
      <c r="E839" s="46"/>
      <c r="F839" s="46"/>
    </row>
    <row r="840" spans="1:6" ht="25.5" customHeight="1" outlineLevel="1" x14ac:dyDescent="0.2">
      <c r="A840" s="46">
        <v>3</v>
      </c>
      <c r="B840" s="51" t="s">
        <v>1248</v>
      </c>
      <c r="C840" s="46"/>
      <c r="D840" s="46"/>
      <c r="E840" s="46"/>
      <c r="F840" s="46"/>
    </row>
    <row r="841" spans="1:6" ht="12.75" customHeight="1" outlineLevel="1" x14ac:dyDescent="0.2">
      <c r="A841" s="46">
        <v>4</v>
      </c>
      <c r="B841" s="51" t="s">
        <v>1249</v>
      </c>
      <c r="C841" s="46"/>
      <c r="D841" s="46"/>
      <c r="E841" s="46"/>
      <c r="F841" s="46"/>
    </row>
    <row r="842" spans="1:6" ht="25.5" customHeight="1" outlineLevel="1" x14ac:dyDescent="0.2">
      <c r="A842" s="46">
        <v>5</v>
      </c>
      <c r="B842" s="51" t="s">
        <v>1250</v>
      </c>
      <c r="C842" s="46"/>
      <c r="D842" s="46"/>
      <c r="E842" s="46"/>
      <c r="F842" s="46"/>
    </row>
    <row r="843" spans="1:6" ht="12.75" customHeight="1" outlineLevel="1" x14ac:dyDescent="0.2">
      <c r="A843" s="46"/>
      <c r="B843" s="46"/>
      <c r="C843" s="46"/>
      <c r="D843" s="46"/>
      <c r="E843" s="46"/>
      <c r="F843" s="46"/>
    </row>
    <row r="844" spans="1:6" ht="12.75" customHeight="1" outlineLevel="1" x14ac:dyDescent="0.2">
      <c r="A844" s="89" t="s">
        <v>45</v>
      </c>
      <c r="B844" s="89"/>
      <c r="C844" s="89"/>
      <c r="D844" s="89"/>
      <c r="E844" s="89"/>
      <c r="F844" s="89"/>
    </row>
    <row r="845" spans="1:6" ht="25.5" customHeight="1" outlineLevel="1" x14ac:dyDescent="0.2">
      <c r="A845" s="46">
        <v>1</v>
      </c>
      <c r="B845" s="51" t="s">
        <v>46</v>
      </c>
      <c r="C845" s="46"/>
      <c r="D845" s="46"/>
      <c r="E845" s="46"/>
      <c r="F845" s="46"/>
    </row>
    <row r="846" spans="1:6" ht="12.75" customHeight="1" outlineLevel="1" x14ac:dyDescent="0.2">
      <c r="A846" s="46">
        <v>2</v>
      </c>
      <c r="B846" s="51" t="inlineStr">
        <is>
          <t>Настройка задает наибольшее число итераций решателя на одной ступени нагрузки.</t>
        </is>
      </c>
      <c r="C846" s="46"/>
      <c r="D846" s="46"/>
      <c r="E846" s="46"/>
      <c r="F846" s="46"/>
    </row>
    <row r="847" spans="1:6" ht="25.5" customHeight="1" outlineLevel="1" x14ac:dyDescent="0.2">
      <c r="A847" s="46">
        <v>3</v>
      </c>
      <c r="B847" s="51" t="s">
        <v>1252</v>
      </c>
      <c r="C847" s="46"/>
      <c r="D847" s="46"/>
      <c r="E847" s="46"/>
      <c r="F847" s="46"/>
    </row>
    <row r="848" spans="1:6" ht="25.5" customHeight="1" outlineLevel="1" x14ac:dyDescent="0.2">
      <c r="A848" s="46">
        <v>4</v>
      </c>
      <c r="B848" s="51" t="s">
        <v>1253</v>
      </c>
      <c r="C848" s="46"/>
      <c r="D848" s="46"/>
      <c r="E848" s="46"/>
      <c r="F848" s="46"/>
    </row>
    <row r="849" spans="1:6" ht="12.75" customHeight="1" outlineLevel="1" x14ac:dyDescent="0.2">
      <c r="A849" s="46">
        <v>5</v>
      </c>
      <c r="B849" s="51" t="s">
        <v>1254</v>
      </c>
      <c r="C849" s="46"/>
      <c r="D849" s="46"/>
      <c r="E849" s="46"/>
      <c r="F849" s="46"/>
    </row>
    <row r="850" spans="1:6" ht="12.75" customHeight="1" outlineLevel="1" x14ac:dyDescent="0.2">
      <c r="A850" s="46"/>
      <c r="B850" s="46"/>
      <c r="C850" s="46"/>
      <c r="D850" s="46"/>
      <c r="E850" s="46"/>
      <c r="F850" s="46"/>
    </row>
    <row r="851" spans="1:6" ht="12.75" customHeight="1" outlineLevel="1" x14ac:dyDescent="0.2">
      <c r="A851" s="89" t="s">
        <v>47</v>
      </c>
      <c r="B851" s="89"/>
      <c r="C851" s="89"/>
      <c r="D851" s="89"/>
      <c r="E851" s="89"/>
      <c r="F851" s="89"/>
    </row>
    <row r="852" spans="1:6" ht="25.5" customHeight="1" outlineLevel="1" x14ac:dyDescent="0.2">
      <c r="A852" s="46">
        <v>1</v>
      </c>
      <c r="B852" s="51" t="s">
        <v>48</v>
      </c>
      <c r="C852" s="46"/>
      <c r="D852" s="46"/>
      <c r="E852" s="46"/>
      <c r="F852" s="46"/>
    </row>
    <row r="853" spans="1:6" ht="12.75" customHeight="1" outlineLevel="1" x14ac:dyDescent="0.2">
      <c r="A853" s="46">
        <v>2</v>
      </c>
      <c r="B853" s="51" t="inlineStr">
        <is>
          <t>Настройка задает число ступеней приложения нагрузки при прямом расчете НДС.</t>
        </is>
      </c>
      <c r="C853" s="46"/>
      <c r="D853" s="46"/>
      <c r="E853" s="46"/>
      <c r="F853" s="46"/>
    </row>
    <row r="854" spans="1:6" ht="12.75" customHeight="1" outlineLevel="1" x14ac:dyDescent="0.2">
      <c r="A854" s="46">
        <v>3</v>
      </c>
      <c r="B854" s="51" t="s">
        <v>1256</v>
      </c>
      <c r="C854" s="46"/>
      <c r="D854" s="46"/>
      <c r="E854" s="46"/>
      <c r="F854" s="46"/>
    </row>
    <row r="855" spans="1:6" ht="12.75" customHeight="1" outlineLevel="1" x14ac:dyDescent="0.2">
      <c r="A855" s="46">
        <v>4</v>
      </c>
      <c r="B855" s="51" t="s">
        <v>1257</v>
      </c>
      <c r="C855" s="46"/>
      <c r="D855" s="46"/>
      <c r="E855" s="46"/>
      <c r="F855" s="46"/>
    </row>
    <row r="856" spans="1:6" ht="12.75" customHeight="1" outlineLevel="1" x14ac:dyDescent="0.2">
      <c r="A856" s="46"/>
      <c r="B856" s="46"/>
      <c r="C856" s="46"/>
      <c r="D856" s="46"/>
      <c r="E856" s="46"/>
      <c r="F856" s="46"/>
    </row>
    <row r="857" spans="1:6" ht="12.75" customHeight="1" outlineLevel="1" x14ac:dyDescent="0.2">
      <c r="A857" s="89" t="s">
        <v>49</v>
      </c>
      <c r="B857" s="89"/>
      <c r="C857" s="89"/>
      <c r="D857" s="89"/>
      <c r="E857" s="89"/>
      <c r="F857" s="89"/>
    </row>
    <row r="858" spans="1:6" ht="25.5" customHeight="1" outlineLevel="1" x14ac:dyDescent="0.2">
      <c r="A858" s="46">
        <v>1</v>
      </c>
      <c r="B858" s="51" t="s">
        <v>50</v>
      </c>
      <c r="C858" s="46"/>
      <c r="D858" s="46"/>
      <c r="E858" s="46"/>
      <c r="F858" s="46"/>
    </row>
    <row r="859" spans="1:6" ht="12.75" customHeight="1" outlineLevel="1" x14ac:dyDescent="0.2">
      <c r="A859" s="46">
        <v>2</v>
      </c>
      <c r="B859" s="51" t="s">
        <v>1258</v>
      </c>
      <c r="C859" s="46"/>
      <c r="D859" s="46"/>
      <c r="E859" s="46"/>
      <c r="F859" s="46"/>
    </row>
    <row r="860" spans="1:6" ht="12.75" customHeight="1" outlineLevel="1" x14ac:dyDescent="0.2">
      <c r="A860" s="46">
        <v>3</v>
      </c>
      <c r="B860" s="51" t="s">
        <v>1259</v>
      </c>
      <c r="C860" s="46"/>
      <c r="D860" s="46"/>
      <c r="E860" s="46"/>
      <c r="F860" s="46"/>
    </row>
    <row r="861" spans="1:6" ht="25.5" customHeight="1" outlineLevel="1" x14ac:dyDescent="0.2">
      <c r="A861" s="46">
        <v>4</v>
      </c>
      <c r="B861" s="51" t="s">
        <v>1260</v>
      </c>
      <c r="C861" s="46"/>
      <c r="D861" s="46"/>
      <c r="E861" s="46"/>
      <c r="F861" s="46"/>
    </row>
    <row r="862" spans="1:6" ht="12.75" customHeight="1" outlineLevel="1" x14ac:dyDescent="0.2">
      <c r="A862" s="46"/>
      <c r="B862" s="46"/>
      <c r="C862" s="46"/>
      <c r="D862" s="46"/>
      <c r="E862" s="46"/>
      <c r="F862" s="46"/>
    </row>
    <row r="863" spans="1:6" ht="12.75" customHeight="1" outlineLevel="1" x14ac:dyDescent="0.2">
      <c r="A863" s="89" t="s">
        <v>51</v>
      </c>
      <c r="B863" s="89"/>
      <c r="C863" s="89"/>
      <c r="D863" s="89"/>
      <c r="E863" s="89"/>
      <c r="F863" s="89"/>
    </row>
    <row r="864" spans="1:6" ht="25.5" customHeight="1" outlineLevel="1" x14ac:dyDescent="0.2">
      <c r="A864" s="46">
        <v>1</v>
      </c>
      <c r="B864" s="51" t="s">
        <v>52</v>
      </c>
      <c r="C864" s="46"/>
      <c r="D864" s="46"/>
      <c r="E864" s="46"/>
      <c r="F864" s="46"/>
    </row>
    <row r="865" spans="1:6" ht="12.75" customHeight="1" outlineLevel="1" x14ac:dyDescent="0.2">
      <c r="A865" s="46">
        <v>2</v>
      </c>
      <c r="B865" s="51" t="s">
        <v>1261</v>
      </c>
      <c r="C865" s="46"/>
      <c r="D865" s="46"/>
      <c r="E865" s="46"/>
      <c r="F865" s="46"/>
    </row>
    <row r="866" spans="1:6" ht="12.75" customHeight="1" outlineLevel="1" x14ac:dyDescent="0.2">
      <c r="A866" s="46">
        <v>3</v>
      </c>
      <c r="B866" s="51" t="s">
        <v>1262</v>
      </c>
      <c r="C866" s="46"/>
      <c r="D866" s="46"/>
      <c r="E866" s="46"/>
      <c r="F866" s="46"/>
    </row>
    <row r="867" spans="1:6" ht="25.5" customHeight="1" outlineLevel="1" x14ac:dyDescent="0.2">
      <c r="A867" s="46">
        <v>4</v>
      </c>
      <c r="B867" s="51" t="s">
        <v>1263</v>
      </c>
      <c r="C867" s="46"/>
      <c r="D867" s="46"/>
      <c r="E867" s="46"/>
      <c r="F867" s="46"/>
    </row>
    <row r="868" spans="1:6" ht="12.75" customHeight="1" outlineLevel="1" x14ac:dyDescent="0.2">
      <c r="A868" s="46"/>
      <c r="B868" s="46"/>
      <c r="C868" s="46"/>
      <c r="D868" s="46"/>
      <c r="E868" s="46"/>
      <c r="F868" s="46"/>
    </row>
    <row r="869" spans="1:6" ht="12.75" customHeight="1" outlineLevel="1" x14ac:dyDescent="0.2">
      <c r="A869" s="89" t="s">
        <v>53</v>
      </c>
      <c r="B869" s="89"/>
      <c r="C869" s="89"/>
      <c r="D869" s="89"/>
      <c r="E869" s="89"/>
      <c r="F869" s="89"/>
    </row>
    <row r="870" spans="1:6" ht="25.5" customHeight="1" outlineLevel="1" x14ac:dyDescent="0.2">
      <c r="A870" s="46">
        <v>1</v>
      </c>
      <c r="B870" s="51" t="s">
        <v>54</v>
      </c>
      <c r="C870" s="46"/>
      <c r="D870" s="46"/>
      <c r="E870" s="46"/>
      <c r="F870" s="46"/>
    </row>
    <row r="871" spans="1:6" ht="12.75" customHeight="1" outlineLevel="1" x14ac:dyDescent="0.2">
      <c r="A871" s="46">
        <v>2</v>
      </c>
      <c r="B871" s="51" t="s">
        <v>1264</v>
      </c>
      <c r="C871" s="46"/>
      <c r="D871" s="46"/>
      <c r="E871" s="46"/>
      <c r="F871" s="46"/>
    </row>
    <row r="872" spans="1:6" ht="12.75" customHeight="1" outlineLevel="1" x14ac:dyDescent="0.2">
      <c r="A872" s="46">
        <v>3</v>
      </c>
      <c r="B872" s="51" t="s">
        <v>1265</v>
      </c>
      <c r="C872" s="46"/>
      <c r="D872" s="46"/>
      <c r="E872" s="46"/>
      <c r="F872" s="46"/>
    </row>
    <row r="873" spans="1:6" ht="25.5" customHeight="1" outlineLevel="1" x14ac:dyDescent="0.2">
      <c r="A873" s="46">
        <v>4</v>
      </c>
      <c r="B873" s="51" t="s">
        <v>1266</v>
      </c>
      <c r="C873" s="46"/>
      <c r="D873" s="46"/>
      <c r="E873" s="46"/>
      <c r="F873" s="46"/>
    </row>
    <row r="874" spans="1:6" ht="12.75" customHeight="1" outlineLevel="1" x14ac:dyDescent="0.2">
      <c r="A874" s="46"/>
      <c r="B874" s="46"/>
      <c r="C874" s="46"/>
      <c r="D874" s="46"/>
      <c r="E874" s="46"/>
      <c r="F874" s="46"/>
    </row>
    <row r="875" spans="1:6" ht="12.75" customHeight="1" outlineLevel="1" x14ac:dyDescent="0.2">
      <c r="A875" s="89" t="s">
        <v>56</v>
      </c>
      <c r="B875" s="89"/>
      <c r="C875" s="89"/>
      <c r="D875" s="89"/>
      <c r="E875" s="89"/>
      <c r="F875" s="89"/>
    </row>
    <row r="876" spans="1:6" ht="12.75" customHeight="1" outlineLevel="1" x14ac:dyDescent="0.2">
      <c r="A876" s="46">
        <v>1</v>
      </c>
      <c r="B876" s="51" t="s">
        <v>57</v>
      </c>
      <c r="C876" s="46"/>
      <c r="D876" s="46"/>
      <c r="E876" s="46"/>
      <c r="F876" s="46"/>
    </row>
    <row r="877" spans="1:6" ht="12.75" customHeight="1" outlineLevel="1" x14ac:dyDescent="0.2">
      <c r="A877" s="46">
        <v>2</v>
      </c>
      <c r="B877" s="51" t="inlineStr">
        <is>
          <t>Настройка ограничивает число перестроений приближенной матрицы чувствительности при методе Secant.</t>
        </is>
      </c>
      <c r="C877" s="46"/>
      <c r="D877" s="46"/>
      <c r="E877" s="46"/>
      <c r="F877" s="46"/>
    </row>
    <row r="878" spans="1:6" ht="12.75" customHeight="1" outlineLevel="1" x14ac:dyDescent="0.2">
      <c r="A878" s="46">
        <v>3</v>
      </c>
      <c r="B878" s="51" t="s">
        <v>1268</v>
      </c>
      <c r="C878" s="46"/>
      <c r="D878" s="46"/>
      <c r="E878" s="46"/>
      <c r="F878" s="46"/>
    </row>
    <row r="879" spans="1:6" ht="12.75" customHeight="1" outlineLevel="1" x14ac:dyDescent="0.2">
      <c r="A879" s="46">
        <v>4</v>
      </c>
      <c r="B879" s="51" t="s">
        <v>1269</v>
      </c>
      <c r="C879" s="46"/>
      <c r="D879" s="46"/>
      <c r="E879" s="46"/>
      <c r="F879" s="46"/>
    </row>
    <row r="880" spans="1:6" ht="12.75" customHeight="1" outlineLevel="1" x14ac:dyDescent="0.2">
      <c r="A880" s="46"/>
      <c r="B880" s="46"/>
      <c r="C880" s="46"/>
      <c r="D880" s="46"/>
      <c r="E880" s="46"/>
      <c r="F880" s="46"/>
    </row>
    <row r="881" spans="1:6" ht="12.75" customHeight="1" outlineLevel="1" x14ac:dyDescent="0.2">
      <c r="A881" s="89" t="s">
        <v>59</v>
      </c>
      <c r="B881" s="89"/>
      <c r="C881" s="89"/>
      <c r="D881" s="89"/>
      <c r="E881" s="89"/>
      <c r="F881" s="89"/>
    </row>
    <row r="882" spans="1:6" ht="25.5" customHeight="1" outlineLevel="1" x14ac:dyDescent="0.2">
      <c r="A882" s="46">
        <v>1</v>
      </c>
      <c r="B882" s="51" t="s">
        <v>61</v>
      </c>
      <c r="C882" s="46"/>
      <c r="D882" s="46"/>
      <c r="E882" s="46"/>
      <c r="F882" s="46"/>
    </row>
    <row r="883" spans="1:6" ht="25.5" customHeight="1" outlineLevel="1" x14ac:dyDescent="0.2">
      <c r="A883" s="46">
        <v>2</v>
      </c>
      <c r="B883" s="51" t="s">
        <v>1270</v>
      </c>
      <c r="C883" s="46"/>
      <c r="D883" s="46"/>
      <c r="E883" s="46"/>
      <c r="F883" s="46"/>
    </row>
    <row r="884" spans="1:6" ht="25.5" customHeight="1" outlineLevel="1" x14ac:dyDescent="0.2">
      <c r="A884" s="46">
        <v>3</v>
      </c>
      <c r="B884" s="51" t="s">
        <v>1271</v>
      </c>
      <c r="C884" s="46"/>
      <c r="D884" s="46"/>
      <c r="E884" s="46"/>
      <c r="F884" s="46"/>
    </row>
    <row r="885" spans="1:6" ht="25.5" customHeight="1" outlineLevel="1" x14ac:dyDescent="0.2">
      <c r="A885" s="46">
        <v>4</v>
      </c>
      <c r="B885" s="51" t="s">
        <v>1272</v>
      </c>
      <c r="C885" s="46"/>
      <c r="D885" s="46"/>
      <c r="E885" s="46"/>
      <c r="F885" s="46"/>
    </row>
    <row r="886" spans="1:6" ht="25.5" customHeight="1" outlineLevel="1" x14ac:dyDescent="0.2">
      <c r="A886" s="46">
        <v>5</v>
      </c>
      <c r="B886" s="51" t="s">
        <v>1273</v>
      </c>
      <c r="C886" s="46"/>
      <c r="D886" s="46"/>
      <c r="E886" s="46"/>
      <c r="F886" s="46"/>
    </row>
    <row r="887" spans="1:6" ht="25.5" customHeight="1" outlineLevel="1" x14ac:dyDescent="0.2">
      <c r="A887" s="46">
        <v>6</v>
      </c>
      <c r="B887" s="51" t="s">
        <v>1274</v>
      </c>
      <c r="C887" s="46"/>
      <c r="D887" s="46"/>
      <c r="E887" s="46"/>
      <c r="F887" s="46"/>
    </row>
    <row r="888" spans="1:6" ht="12.75" customHeight="1" outlineLevel="1" x14ac:dyDescent="0.2">
      <c r="A888" s="46"/>
      <c r="B888" s="46"/>
      <c r="C888" s="46"/>
      <c r="D888" s="46"/>
      <c r="E888" s="46"/>
      <c r="F888" s="46"/>
    </row>
    <row r="889" spans="1:6" ht="12.75" customHeight="1" outlineLevel="1" x14ac:dyDescent="0.2">
      <c r="A889" s="89" t="s">
        <v>62</v>
      </c>
      <c r="B889" s="89"/>
      <c r="C889" s="89"/>
      <c r="D889" s="89"/>
      <c r="E889" s="89"/>
      <c r="F889" s="89"/>
    </row>
    <row r="890" spans="1:6" ht="12.75" customHeight="1" outlineLevel="1" x14ac:dyDescent="0.2">
      <c r="A890" s="46">
        <v>1</v>
      </c>
      <c r="B890" s="51" t="s">
        <v>63</v>
      </c>
      <c r="C890" s="46"/>
      <c r="D890" s="46"/>
      <c r="E890" s="46"/>
      <c r="F890" s="46"/>
    </row>
    <row r="891" spans="1:6" ht="25.5" customHeight="1" outlineLevel="1" x14ac:dyDescent="0.2">
      <c r="A891" s="46">
        <v>2</v>
      </c>
      <c r="B891" s="51" t="s">
        <v>1275</v>
      </c>
      <c r="C891" s="46"/>
      <c r="D891" s="46"/>
      <c r="E891" s="46"/>
      <c r="F891" s="46"/>
    </row>
    <row r="892" spans="1:6" ht="25.5" customHeight="1" outlineLevel="1" x14ac:dyDescent="0.2">
      <c r="A892" s="46">
        <v>3</v>
      </c>
      <c r="B892" s="51" t="s">
        <v>1276</v>
      </c>
      <c r="C892" s="46"/>
      <c r="D892" s="46"/>
      <c r="E892" s="46"/>
      <c r="F892" s="46"/>
    </row>
    <row r="893" spans="1:6" ht="12.75" customHeight="1" outlineLevel="1" x14ac:dyDescent="0.2">
      <c r="A893" s="46">
        <v>4</v>
      </c>
      <c r="B893" s="51" t="s">
        <v>1277</v>
      </c>
      <c r="C893" s="46"/>
      <c r="D893" s="46"/>
      <c r="E893" s="46"/>
      <c r="F893" s="46"/>
    </row>
    <row r="894" spans="1:6" ht="25.5" customHeight="1" outlineLevel="1" x14ac:dyDescent="0.2">
      <c r="A894" s="46">
        <v>5</v>
      </c>
      <c r="B894" s="51" t="s">
        <v>1278</v>
      </c>
      <c r="C894" s="46"/>
      <c r="D894" s="46"/>
      <c r="E894" s="46"/>
      <c r="F894" s="46"/>
    </row>
    <row r="895" spans="1:6" ht="25.5" customHeight="1" outlineLevel="1" x14ac:dyDescent="0.2">
      <c r="A895" s="46">
        <v>6</v>
      </c>
      <c r="B895" s="51" t="s">
        <v>1279</v>
      </c>
      <c r="C895" s="46"/>
      <c r="D895" s="46"/>
      <c r="E895" s="46"/>
      <c r="F895" s="46"/>
    </row>
    <row r="896" spans="1:6" ht="25.5" customHeight="1" outlineLevel="1" x14ac:dyDescent="0.2">
      <c r="A896" s="46">
        <v>7</v>
      </c>
      <c r="B896" s="51" t="s">
        <v>1280</v>
      </c>
      <c r="C896" s="46"/>
      <c r="D896" s="46"/>
      <c r="E896" s="46"/>
      <c r="F896" s="46"/>
    </row>
    <row r="897" spans="1:6" ht="12.75" customHeight="1" outlineLevel="1" x14ac:dyDescent="0.2">
      <c r="A897" s="46">
        <v>8</v>
      </c>
      <c r="B897" s="51" t="s">
        <v>1281</v>
      </c>
      <c r="C897" s="46"/>
      <c r="D897" s="46"/>
      <c r="E897" s="46"/>
      <c r="F897" s="46"/>
    </row>
    <row r="898" spans="1:6" ht="12.75" customHeight="1" outlineLevel="1" x14ac:dyDescent="0.2">
      <c r="A898" s="46"/>
      <c r="B898" s="46"/>
      <c r="C898" s="46"/>
      <c r="D898" s="46"/>
      <c r="E898" s="46"/>
      <c r="F898" s="46"/>
    </row>
    <row r="899" spans="1:6" ht="12.75" customHeight="1" outlineLevel="1" x14ac:dyDescent="0.2">
      <c r="A899" s="89" t="s">
        <v>65</v>
      </c>
      <c r="B899" s="89"/>
      <c r="C899" s="89"/>
      <c r="D899" s="89"/>
      <c r="E899" s="89"/>
      <c r="F899" s="89"/>
    </row>
    <row r="900" spans="1:6" ht="25.5" customHeight="1" outlineLevel="1" x14ac:dyDescent="0.2">
      <c r="A900" s="46">
        <v>1</v>
      </c>
      <c r="B900" s="51" t="s">
        <v>66</v>
      </c>
      <c r="C900" s="46"/>
      <c r="D900" s="46"/>
      <c r="E900" s="46"/>
      <c r="F900" s="46"/>
    </row>
    <row r="901" spans="1:6" ht="25.5" customHeight="1" outlineLevel="1" x14ac:dyDescent="0.2">
      <c r="A901" s="46">
        <v>2</v>
      </c>
      <c r="B901" s="51" t="s">
        <v>1282</v>
      </c>
      <c r="C901" s="46"/>
      <c r="D901" s="46"/>
      <c r="E901" s="46"/>
      <c r="F901" s="46"/>
    </row>
    <row r="902" spans="1:6" ht="25.5" customHeight="1" outlineLevel="1" x14ac:dyDescent="0.2">
      <c r="A902" s="46">
        <v>3</v>
      </c>
      <c r="B902" s="51" t="s">
        <v>1283</v>
      </c>
      <c r="C902" s="46"/>
      <c r="D902" s="46"/>
      <c r="E902" s="46"/>
      <c r="F902" s="46"/>
    </row>
    <row r="903" spans="1:6" ht="25.5" customHeight="1" outlineLevel="1" x14ac:dyDescent="0.2">
      <c r="A903" s="46">
        <v>4</v>
      </c>
      <c r="B903" s="51" t="s">
        <v>1284</v>
      </c>
      <c r="C903" s="46"/>
      <c r="D903" s="46"/>
      <c r="E903" s="46"/>
      <c r="F903" s="46"/>
    </row>
    <row r="904" spans="1:6" ht="25.5" customHeight="1" outlineLevel="1" x14ac:dyDescent="0.2">
      <c r="A904" s="46">
        <v>5</v>
      </c>
      <c r="B904" s="51" t="s">
        <v>1285</v>
      </c>
      <c r="C904" s="46"/>
      <c r="D904" s="46"/>
      <c r="E904" s="46"/>
      <c r="F904" s="46"/>
    </row>
    <row r="905" spans="1:6" ht="12.75" customHeight="1" outlineLevel="1" x14ac:dyDescent="0.2">
      <c r="A905" s="46">
        <v>6</v>
      </c>
      <c r="B905" s="51" t="s">
        <v>1286</v>
      </c>
      <c r="C905" s="46"/>
      <c r="D905" s="46"/>
      <c r="E905" s="46"/>
      <c r="F905" s="46"/>
    </row>
    <row r="906" spans="1:6" ht="12.75" customHeight="1" outlineLevel="1" x14ac:dyDescent="0.2">
      <c r="A906" s="46"/>
      <c r="B906" s="46"/>
      <c r="C906" s="46"/>
      <c r="D906" s="46"/>
      <c r="E906" s="46"/>
      <c r="F906" s="46"/>
    </row>
    <row r="907" spans="1:6" ht="12.75" customHeight="1" outlineLevel="1" x14ac:dyDescent="0.2">
      <c r="A907" s="89" t="s">
        <v>68</v>
      </c>
      <c r="B907" s="89"/>
      <c r="C907" s="89"/>
      <c r="D907" s="89"/>
      <c r="E907" s="89"/>
      <c r="F907" s="89"/>
    </row>
    <row r="908" spans="1:6" ht="12.75" customHeight="1" outlineLevel="1" x14ac:dyDescent="0.2">
      <c r="A908" s="46">
        <v>1</v>
      </c>
      <c r="B908" s="51" t="s">
        <v>69</v>
      </c>
      <c r="C908" s="46"/>
      <c r="D908" s="46"/>
      <c r="E908" s="46"/>
      <c r="F908" s="46"/>
    </row>
    <row r="909" spans="1:6" ht="12.75" customHeight="1" outlineLevel="1" x14ac:dyDescent="0.2">
      <c r="A909" s="46">
        <v>2</v>
      </c>
      <c r="B909" s="51" t="s">
        <v>1287</v>
      </c>
      <c r="C909" s="46"/>
      <c r="D909" s="46"/>
      <c r="E909" s="46"/>
      <c r="F909" s="46"/>
    </row>
    <row r="910" spans="1:6" ht="38.25" customHeight="1" outlineLevel="1" x14ac:dyDescent="0.2">
      <c r="A910" s="46">
        <v>3</v>
      </c>
      <c r="B910" s="51" t="s">
        <v>1288</v>
      </c>
      <c r="C910" s="46"/>
      <c r="D910" s="46"/>
      <c r="E910" s="46"/>
      <c r="F910" s="46"/>
    </row>
    <row r="911" spans="1:6" ht="25.5" customHeight="1" outlineLevel="1" x14ac:dyDescent="0.2">
      <c r="A911" s="46">
        <v>4</v>
      </c>
      <c r="B911" s="51" t="s">
        <v>1289</v>
      </c>
      <c r="C911" s="46"/>
      <c r="D911" s="46"/>
      <c r="E911" s="46"/>
      <c r="F911" s="46"/>
    </row>
    <row r="912" spans="1:6" ht="25.5" customHeight="1" outlineLevel="1" x14ac:dyDescent="0.2">
      <c r="A912" s="46">
        <v>5</v>
      </c>
      <c r="B912" s="51" t="s">
        <v>1290</v>
      </c>
      <c r="C912" s="46"/>
      <c r="D912" s="46"/>
      <c r="E912" s="46"/>
      <c r="F912" s="46"/>
    </row>
    <row r="913" spans="1:6" ht="25.5" customHeight="1" outlineLevel="1" x14ac:dyDescent="0.2">
      <c r="A913" s="46">
        <v>6</v>
      </c>
      <c r="B913" s="51" t="s">
        <v>1291</v>
      </c>
      <c r="C913" s="46"/>
      <c r="D913" s="46"/>
      <c r="E913" s="46"/>
      <c r="F913" s="46"/>
    </row>
    <row r="914" spans="1:6" ht="12.75" customHeight="1" outlineLevel="1" x14ac:dyDescent="0.2">
      <c r="A914" s="46"/>
      <c r="B914" s="46"/>
      <c r="C914" s="46"/>
      <c r="D914" s="46"/>
      <c r="E914" s="46"/>
      <c r="F914" s="46"/>
    </row>
    <row r="915" spans="1:6" ht="12.75" customHeight="1" outlineLevel="1" x14ac:dyDescent="0.2">
      <c r="A915" s="89" t="s">
        <v>70</v>
      </c>
      <c r="B915" s="89"/>
      <c r="C915" s="89"/>
      <c r="D915" s="89"/>
      <c r="E915" s="89"/>
      <c r="F915" s="89"/>
    </row>
    <row r="916" spans="1:6" ht="12.75" customHeight="1" outlineLevel="1" x14ac:dyDescent="0.2">
      <c r="A916" s="46">
        <v>1</v>
      </c>
      <c r="B916" s="51" t="s">
        <v>72</v>
      </c>
      <c r="C916" s="46"/>
      <c r="D916" s="46"/>
      <c r="E916" s="46"/>
      <c r="F916" s="46"/>
    </row>
    <row r="917" spans="1:6" ht="12.75" customHeight="1" outlineLevel="1" x14ac:dyDescent="0.2">
      <c r="A917" s="46">
        <v>2</v>
      </c>
      <c r="B917" s="51" t="s">
        <v>1292</v>
      </c>
      <c r="C917" s="46"/>
      <c r="D917" s="46"/>
      <c r="E917" s="46"/>
      <c r="F917" s="46"/>
    </row>
    <row r="918" spans="1:6" ht="25.5" customHeight="1" outlineLevel="1" x14ac:dyDescent="0.2">
      <c r="A918" s="46">
        <v>3</v>
      </c>
      <c r="B918" s="51" t="s">
        <v>1293</v>
      </c>
      <c r="C918" s="46"/>
      <c r="D918" s="46"/>
      <c r="E918" s="46"/>
      <c r="F918" s="46"/>
    </row>
    <row r="919" spans="1:6" ht="25.5" customHeight="1" outlineLevel="1" x14ac:dyDescent="0.2">
      <c r="A919" s="46">
        <v>4</v>
      </c>
      <c r="B919" s="51" t="s">
        <v>1294</v>
      </c>
      <c r="C919" s="46"/>
      <c r="D919" s="46"/>
      <c r="E919" s="46"/>
      <c r="F919" s="46"/>
    </row>
    <row r="920" spans="1:6" ht="25.5" customHeight="1" outlineLevel="1" x14ac:dyDescent="0.2">
      <c r="A920" s="46">
        <v>5</v>
      </c>
      <c r="B920" s="51" t="s">
        <v>1295</v>
      </c>
      <c r="C920" s="46"/>
      <c r="D920" s="46"/>
      <c r="E920" s="46"/>
      <c r="F920" s="46"/>
    </row>
    <row r="921" spans="1:6" ht="12.75" customHeight="1" outlineLevel="1" x14ac:dyDescent="0.2">
      <c r="A921" s="46"/>
      <c r="B921" s="46"/>
      <c r="C921" s="46"/>
      <c r="D921" s="46"/>
      <c r="E921" s="46"/>
      <c r="F921" s="46"/>
    </row>
    <row r="922" spans="1:6" ht="12.75" customHeight="1" outlineLevel="1" x14ac:dyDescent="0.2">
      <c r="A922" s="89" t="s">
        <v>73</v>
      </c>
      <c r="B922" s="89"/>
      <c r="C922" s="89"/>
      <c r="D922" s="89"/>
      <c r="E922" s="89"/>
      <c r="F922" s="89"/>
    </row>
    <row r="923" spans="1:6" ht="12.75" customHeight="1" outlineLevel="1" x14ac:dyDescent="0.2">
      <c r="A923" s="46">
        <v>1</v>
      </c>
      <c r="B923" s="51" t="s">
        <v>74</v>
      </c>
      <c r="C923" s="46"/>
      <c r="D923" s="46"/>
      <c r="E923" s="46"/>
      <c r="F923" s="46"/>
    </row>
    <row r="924" spans="1:6" ht="12.75" customHeight="1" outlineLevel="1" x14ac:dyDescent="0.2">
      <c r="A924" s="46">
        <v>2</v>
      </c>
      <c r="B924" s="51" t="s">
        <v>1296</v>
      </c>
      <c r="C924" s="46"/>
      <c r="D924" s="46"/>
      <c r="E924" s="46"/>
      <c r="F924" s="46"/>
    </row>
    <row r="925" spans="1:6" ht="38.25" customHeight="1" outlineLevel="1" x14ac:dyDescent="0.2">
      <c r="A925" s="46">
        <v>3</v>
      </c>
      <c r="B925" s="51" t="s">
        <v>1297</v>
      </c>
      <c r="C925" s="46"/>
      <c r="D925" s="46"/>
      <c r="E925" s="46"/>
      <c r="F925" s="46"/>
    </row>
    <row r="926" spans="1:6" ht="12.75" customHeight="1" outlineLevel="1" x14ac:dyDescent="0.2">
      <c r="A926" s="46">
        <v>4</v>
      </c>
      <c r="B926" s="51" t="s">
        <v>1298</v>
      </c>
      <c r="C926" s="46"/>
      <c r="D926" s="46"/>
      <c r="E926" s="46"/>
      <c r="F926" s="46"/>
    </row>
    <row r="927" spans="1:6" ht="25.5" customHeight="1" outlineLevel="1" x14ac:dyDescent="0.2">
      <c r="A927" s="46">
        <v>5</v>
      </c>
      <c r="B927" s="51" t="s">
        <v>1299</v>
      </c>
      <c r="C927" s="46"/>
      <c r="D927" s="46"/>
      <c r="E927" s="46"/>
      <c r="F927" s="46"/>
    </row>
    <row r="928" spans="1:6" ht="38.25" customHeight="1" outlineLevel="1" x14ac:dyDescent="0.2">
      <c r="A928" s="46">
        <v>6</v>
      </c>
      <c r="B928" s="51" t="inlineStr">
        <is>
          <t>Обычно удобно начать с 1: это соответствует исходному уровню выбранной части нагрузки. Для очень слабых сечений можно поставить 0.5, для заведомо малых нагрузок — 2. Множитель λ безразмерен, поэтому при переходе с tf*m на kN*m значение не пересчитывается.</t>
        </is>
      </c>
      <c r="C928" s="46"/>
      <c r="D928" s="46"/>
      <c r="E928" s="46"/>
      <c r="F928" s="46"/>
    </row>
    <row r="929" spans="1:6" ht="12.75" customHeight="1" outlineLevel="1" x14ac:dyDescent="0.2">
      <c r="A929" s="46"/>
      <c r="B929" s="46"/>
      <c r="C929" s="46"/>
      <c r="D929" s="46"/>
      <c r="E929" s="46"/>
      <c r="F929" s="46"/>
    </row>
    <row r="930" spans="1:6" ht="12.75" customHeight="1" outlineLevel="1" x14ac:dyDescent="0.2">
      <c r="A930" s="89" t="s">
        <v>75</v>
      </c>
      <c r="B930" s="89"/>
      <c r="C930" s="89"/>
      <c r="D930" s="89"/>
      <c r="E930" s="89"/>
      <c r="F930" s="89"/>
    </row>
    <row r="931" spans="1:6" ht="12.75" customHeight="1" outlineLevel="1" x14ac:dyDescent="0.2">
      <c r="A931" s="46">
        <v>1</v>
      </c>
      <c r="B931" s="51" t="s">
        <v>76</v>
      </c>
      <c r="C931" s="46"/>
      <c r="D931" s="46"/>
      <c r="E931" s="46"/>
      <c r="F931" s="46"/>
    </row>
    <row r="932" spans="1:6" ht="12.75" customHeight="1" outlineLevel="1" x14ac:dyDescent="0.2">
      <c r="A932" s="46">
        <v>2</v>
      </c>
      <c r="B932" s="51" t="s">
        <v>1301</v>
      </c>
      <c r="C932" s="46"/>
      <c r="D932" s="46"/>
      <c r="E932" s="46"/>
      <c r="F932" s="46"/>
    </row>
    <row r="933" spans="1:6" ht="38.25" customHeight="1" outlineLevel="1" x14ac:dyDescent="0.2">
      <c r="A933" s="46">
        <v>3</v>
      </c>
      <c r="B933" s="51" t="s">
        <v>1302</v>
      </c>
      <c r="C933" s="46"/>
      <c r="D933" s="46"/>
      <c r="E933" s="46"/>
      <c r="F933" s="46"/>
    </row>
    <row r="934" spans="1:6" ht="12.75" customHeight="1" outlineLevel="1" x14ac:dyDescent="0.2">
      <c r="A934" s="46">
        <v>4</v>
      </c>
      <c r="B934" s="51" t="s">
        <v>1303</v>
      </c>
      <c r="C934" s="46"/>
      <c r="D934" s="46"/>
      <c r="E934" s="46"/>
      <c r="F934" s="46"/>
    </row>
    <row r="935" spans="1:6" ht="12.75" customHeight="1" outlineLevel="1" x14ac:dyDescent="0.2">
      <c r="A935" s="46">
        <v>5</v>
      </c>
      <c r="B935" s="51" t="s">
        <v>1304</v>
      </c>
      <c r="C935" s="46"/>
      <c r="D935" s="46"/>
      <c r="E935" s="46"/>
      <c r="F935" s="46"/>
    </row>
    <row r="936" spans="1:6" ht="25.5" customHeight="1" outlineLevel="1" x14ac:dyDescent="0.2">
      <c r="A936" s="46">
        <v>6</v>
      </c>
      <c r="B936" s="51" t="s">
        <v>1305</v>
      </c>
      <c r="C936" s="46"/>
      <c r="D936" s="46"/>
      <c r="E936" s="46"/>
      <c r="F936" s="46"/>
    </row>
    <row r="937" spans="1:6" ht="12.75" customHeight="1" outlineLevel="1" x14ac:dyDescent="0.2">
      <c r="A937" s="46"/>
      <c r="B937" s="46"/>
      <c r="C937" s="46"/>
      <c r="D937" s="46"/>
      <c r="E937" s="46"/>
      <c r="F937" s="46"/>
    </row>
    <row r="938" spans="1:6" ht="12.75" customHeight="1" outlineLevel="1" x14ac:dyDescent="0.2">
      <c r="A938" s="89" t="s">
        <v>77</v>
      </c>
      <c r="B938" s="89"/>
      <c r="C938" s="89"/>
      <c r="D938" s="89"/>
      <c r="E938" s="89"/>
      <c r="F938" s="89"/>
    </row>
    <row r="939" spans="1:6" ht="12.75" customHeight="1" outlineLevel="1" x14ac:dyDescent="0.2">
      <c r="A939" s="46">
        <v>1</v>
      </c>
      <c r="B939" s="51" t="s">
        <v>78</v>
      </c>
      <c r="C939" s="46"/>
      <c r="D939" s="46"/>
      <c r="E939" s="46"/>
      <c r="F939" s="46"/>
    </row>
    <row r="940" spans="1:6" ht="12.75" customHeight="1" outlineLevel="1" x14ac:dyDescent="0.2">
      <c r="A940" s="46">
        <v>2</v>
      </c>
      <c r="B940" s="51" t="s">
        <v>1306</v>
      </c>
      <c r="C940" s="46"/>
      <c r="D940" s="46"/>
      <c r="E940" s="46"/>
      <c r="F940" s="46"/>
    </row>
    <row r="941" spans="1:6" ht="25.5" customHeight="1" outlineLevel="1" x14ac:dyDescent="0.2">
      <c r="A941" s="46">
        <v>3</v>
      </c>
      <c r="B941" s="51" t="s">
        <v>1307</v>
      </c>
      <c r="C941" s="46"/>
      <c r="D941" s="46"/>
      <c r="E941" s="46"/>
      <c r="F941" s="46"/>
    </row>
    <row r="942" spans="1:6" ht="25.5" customHeight="1" outlineLevel="1" x14ac:dyDescent="0.2">
      <c r="A942" s="46">
        <v>4</v>
      </c>
      <c r="B942" s="51" t="s">
        <v>1308</v>
      </c>
      <c r="C942" s="46"/>
      <c r="D942" s="46"/>
      <c r="E942" s="46"/>
      <c r="F942" s="46"/>
    </row>
    <row r="943" spans="1:6" ht="38.25" customHeight="1" outlineLevel="1" x14ac:dyDescent="0.2">
      <c r="A943" s="46">
        <v>5</v>
      </c>
      <c r="B943" s="51" t="s">
        <v>1309</v>
      </c>
      <c r="C943" s="46"/>
      <c r="D943" s="46"/>
      <c r="E943" s="46"/>
      <c r="F943" s="46"/>
    </row>
    <row r="944" spans="1:6" ht="51" customHeight="1" outlineLevel="1" x14ac:dyDescent="0.2">
      <c r="A944" s="46">
        <v>6</v>
      </c>
      <c r="B944" s="51" t="s">
        <v>1310</v>
      </c>
      <c r="C944" s="46"/>
      <c r="D944" s="46"/>
      <c r="E944" s="46"/>
      <c r="F944" s="46"/>
    </row>
    <row r="945" spans="1:6" ht="25.5" customHeight="1" outlineLevel="1" x14ac:dyDescent="0.2">
      <c r="A945" s="46">
        <v>7</v>
      </c>
      <c r="B945" s="51" t="s">
        <v>1311</v>
      </c>
      <c r="C945" s="46"/>
      <c r="D945" s="46"/>
      <c r="E945" s="46"/>
      <c r="F945" s="46"/>
    </row>
    <row r="946" spans="1:6" ht="38.25" customHeight="1" outlineLevel="1" x14ac:dyDescent="0.2">
      <c r="A946" s="46">
        <v>8</v>
      </c>
      <c r="B946" s="51" t="inlineStr">
        <is>
          <t>Если расчет при каждом пробном λ сходится с первой попытки, MaxRetries не добавляет повторных решений НДС. Повторы запускаются только после численной несходимости конкретной пробы. На некоторых осевых путях такие пробы встречаются часто, поэтому разрешенные повторы заметно увеличивают время.</t>
        </is>
      </c>
      <c r="C946" s="46"/>
      <c r="D946" s="46"/>
      <c r="E946" s="46"/>
      <c r="F946" s="46"/>
    </row>
    <row r="947" spans="1:6" ht="12.75" customHeight="1" outlineLevel="1" x14ac:dyDescent="0.2">
      <c r="A947" s="46">
        <v>9</v>
      </c>
      <c r="B947" s="51" t="s">
        <v>1313</v>
      </c>
      <c r="C947" s="46"/>
      <c r="D947" s="46"/>
      <c r="E947" s="46"/>
      <c r="F947" s="46"/>
    </row>
    <row r="948" spans="1:6" ht="25.5" customHeight="1" outlineLevel="1" x14ac:dyDescent="0.2">
      <c r="A948" s="46">
        <v>10</v>
      </c>
      <c r="B948" s="51" t="s">
        <v>1314</v>
      </c>
      <c r="C948" s="46"/>
      <c r="D948" s="46"/>
      <c r="E948" s="46"/>
      <c r="F948" s="46"/>
    </row>
    <row r="949" spans="1:6" ht="12.75" customHeight="1" outlineLevel="1" x14ac:dyDescent="0.2">
      <c r="A949" s="46"/>
      <c r="B949" s="46"/>
      <c r="C949" s="46"/>
      <c r="D949" s="46"/>
      <c r="E949" s="46"/>
      <c r="F949" s="46"/>
    </row>
    <row r="950" spans="1:6" ht="12.75" customHeight="1" outlineLevel="1" x14ac:dyDescent="0.2">
      <c r="A950" s="89" t="s">
        <v>79</v>
      </c>
      <c r="B950" s="89"/>
      <c r="C950" s="89"/>
      <c r="D950" s="89"/>
      <c r="E950" s="89"/>
      <c r="F950" s="89"/>
    </row>
    <row r="951" spans="1:6" ht="25.5" customHeight="1" outlineLevel="1" x14ac:dyDescent="0.2">
      <c r="A951" s="46">
        <v>1</v>
      </c>
      <c r="B951" s="51" t="s">
        <v>80</v>
      </c>
      <c r="C951" s="46"/>
      <c r="D951" s="46"/>
      <c r="E951" s="46"/>
      <c r="F951" s="46"/>
    </row>
    <row r="952" spans="1:6" ht="12.75" customHeight="1" outlineLevel="1" x14ac:dyDescent="0.2">
      <c r="A952" s="46">
        <v>2</v>
      </c>
      <c r="B952" s="51" t="s">
        <v>1315</v>
      </c>
      <c r="C952" s="46"/>
      <c r="D952" s="46"/>
      <c r="E952" s="46"/>
      <c r="F952" s="46"/>
    </row>
    <row r="953" spans="1:6" ht="25.5" customHeight="1" outlineLevel="1" x14ac:dyDescent="0.2">
      <c r="A953" s="46">
        <v>3</v>
      </c>
      <c r="B953" s="51" t="s">
        <v>1316</v>
      </c>
      <c r="C953" s="46"/>
      <c r="D953" s="46"/>
      <c r="E953" s="46"/>
      <c r="F953" s="46"/>
    </row>
    <row r="954" spans="1:6" ht="25.5" customHeight="1" outlineLevel="1" x14ac:dyDescent="0.2">
      <c r="A954" s="46">
        <v>4</v>
      </c>
      <c r="B954" s="51" t="s">
        <v>1317</v>
      </c>
      <c r="C954" s="46"/>
      <c r="D954" s="46"/>
      <c r="E954" s="46"/>
      <c r="F954" s="46"/>
    </row>
    <row r="955" spans="1:6" ht="38.25" customHeight="1" outlineLevel="1" x14ac:dyDescent="0.2">
      <c r="A955" s="46">
        <v>5</v>
      </c>
      <c r="B955" s="51" t="s">
        <v>1318</v>
      </c>
      <c r="C955" s="46"/>
      <c r="D955" s="46"/>
      <c r="E955" s="46"/>
      <c r="F955" s="46"/>
    </row>
    <row r="956" spans="1:6" ht="25.5" customHeight="1" outlineLevel="1" x14ac:dyDescent="0.2">
      <c r="A956" s="46">
        <v>6</v>
      </c>
      <c r="B956" s="51" t="s">
        <v>1319</v>
      </c>
      <c r="C956" s="46"/>
      <c r="D956" s="46"/>
      <c r="E956" s="46"/>
      <c r="F956" s="46"/>
    </row>
    <row r="957" spans="1:6" ht="25.5" customHeight="1" outlineLevel="1" x14ac:dyDescent="0.2">
      <c r="A957" s="46">
        <v>7</v>
      </c>
      <c r="B957" s="51" t="s">
        <v>1320</v>
      </c>
      <c r="C957" s="46"/>
      <c r="D957" s="46"/>
      <c r="E957" s="46"/>
      <c r="F957" s="46"/>
    </row>
    <row r="958" spans="1:6" ht="12.75" customHeight="1" outlineLevel="1" x14ac:dyDescent="0.2">
      <c r="A958" s="46">
        <v>8</v>
      </c>
      <c r="B958" s="51" t="s">
        <v>1321</v>
      </c>
      <c r="C958" s="46"/>
      <c r="D958" s="46"/>
      <c r="E958" s="46"/>
      <c r="F958" s="46"/>
    </row>
    <row r="959" spans="1:6" ht="12.75" customHeight="1" outlineLevel="1" x14ac:dyDescent="0.2">
      <c r="A959" s="46">
        <v>9</v>
      </c>
      <c r="B959" s="51" t="s">
        <v>1322</v>
      </c>
      <c r="C959" s="46"/>
      <c r="D959" s="46"/>
      <c r="E959" s="46"/>
      <c r="F959" s="46"/>
    </row>
    <row r="960" spans="1:6" ht="25.5" customHeight="1" outlineLevel="1" x14ac:dyDescent="0.2">
      <c r="A960" s="46">
        <v>10</v>
      </c>
      <c r="B960" s="51" t="s">
        <v>1323</v>
      </c>
      <c r="C960" s="46"/>
      <c r="D960" s="46"/>
      <c r="E960" s="46"/>
      <c r="F960" s="46"/>
    </row>
    <row r="961" spans="1:6" ht="12.75" customHeight="1" outlineLevel="1" x14ac:dyDescent="0.2">
      <c r="A961" s="46"/>
      <c r="B961" s="46"/>
      <c r="C961" s="46"/>
      <c r="D961" s="46"/>
      <c r="E961" s="46"/>
      <c r="F961" s="46"/>
    </row>
    <row r="962" spans="1:6" ht="12.75" customHeight="1" outlineLevel="1" x14ac:dyDescent="0.2">
      <c r="A962" s="89" t="s">
        <v>82</v>
      </c>
      <c r="B962" s="89"/>
      <c r="C962" s="89"/>
      <c r="D962" s="89"/>
      <c r="E962" s="89"/>
      <c r="F962" s="89"/>
    </row>
    <row r="963" spans="1:6" ht="12.75" customHeight="1" outlineLevel="1" x14ac:dyDescent="0.2">
      <c r="A963" s="46">
        <v>1</v>
      </c>
      <c r="B963" s="51" t="s">
        <v>84</v>
      </c>
      <c r="C963" s="46"/>
      <c r="D963" s="46"/>
      <c r="E963" s="46"/>
      <c r="F963" s="46"/>
    </row>
    <row r="964" spans="1:6" ht="38.25" customHeight="1" outlineLevel="1" x14ac:dyDescent="0.2">
      <c r="A964" s="46">
        <v>2</v>
      </c>
      <c r="B964" s="51" t="s">
        <v>1324</v>
      </c>
      <c r="C964" s="46"/>
      <c r="D964" s="46"/>
      <c r="E964" s="46"/>
      <c r="F964" s="46"/>
    </row>
    <row r="965" spans="1:6" ht="25.5" customHeight="1" outlineLevel="1" x14ac:dyDescent="0.2">
      <c r="A965" s="46">
        <v>3</v>
      </c>
      <c r="B965" s="51" t="s">
        <v>1325</v>
      </c>
      <c r="C965" s="46"/>
      <c r="D965" s="46"/>
      <c r="E965" s="46"/>
      <c r="F965" s="46"/>
    </row>
    <row r="966" spans="1:6" ht="25.5" customHeight="1" outlineLevel="1" x14ac:dyDescent="0.2">
      <c r="A966" s="46">
        <v>4</v>
      </c>
      <c r="B966" s="51" t="s">
        <v>1326</v>
      </c>
      <c r="C966" s="46"/>
      <c r="D966" s="46"/>
      <c r="E966" s="46"/>
      <c r="F966" s="46"/>
    </row>
    <row r="967" spans="1:6" ht="38.25" customHeight="1" outlineLevel="1" x14ac:dyDescent="0.2">
      <c r="A967" s="46">
        <v>5</v>
      </c>
      <c r="B967" s="51" t="s">
        <v>1327</v>
      </c>
      <c r="C967" s="46"/>
      <c r="D967" s="46"/>
      <c r="E967" s="46"/>
      <c r="F967" s="46"/>
    </row>
    <row r="968" spans="1:6" ht="12.75" customHeight="1" outlineLevel="1" x14ac:dyDescent="0.2">
      <c r="A968" s="46">
        <v>6</v>
      </c>
      <c r="B968" s="51" t="s">
        <v>1328</v>
      </c>
      <c r="C968" s="46"/>
      <c r="D968" s="46"/>
      <c r="E968" s="46"/>
      <c r="F968" s="46"/>
    </row>
    <row r="969" spans="1:6" ht="12.75" customHeight="1" outlineLevel="1" x14ac:dyDescent="0.2">
      <c r="A969" s="46"/>
      <c r="B969" s="46"/>
      <c r="C969" s="46"/>
      <c r="D969" s="46"/>
      <c r="E969" s="46"/>
      <c r="F969" s="46"/>
    </row>
    <row r="970" spans="1:6" ht="12.75" customHeight="1" outlineLevel="1" x14ac:dyDescent="0.2">
      <c r="A970" s="89" t="s">
        <v>85</v>
      </c>
      <c r="B970" s="89"/>
      <c r="C970" s="89"/>
      <c r="D970" s="89"/>
      <c r="E970" s="89"/>
      <c r="F970" s="89"/>
    </row>
    <row r="971" spans="1:6" ht="12.75" customHeight="1" outlineLevel="1" x14ac:dyDescent="0.2">
      <c r="A971" s="46">
        <v>1</v>
      </c>
      <c r="B971" s="51" t="s">
        <v>86</v>
      </c>
      <c r="C971" s="46"/>
      <c r="D971" s="46"/>
      <c r="E971" s="46"/>
      <c r="F971" s="46"/>
    </row>
    <row r="972" spans="1:6" ht="12.75" customHeight="1" outlineLevel="1" x14ac:dyDescent="0.2">
      <c r="A972" s="46">
        <v>2</v>
      </c>
      <c r="B972" s="51" t="s">
        <v>1329</v>
      </c>
      <c r="C972" s="46"/>
      <c r="D972" s="46"/>
      <c r="E972" s="46"/>
      <c r="F972" s="46"/>
    </row>
    <row r="973" spans="1:6" ht="25.5" customHeight="1" outlineLevel="1" x14ac:dyDescent="0.2">
      <c r="A973" s="46">
        <v>3</v>
      </c>
      <c r="B973" s="51" t="s">
        <v>1330</v>
      </c>
      <c r="C973" s="46"/>
      <c r="D973" s="46"/>
      <c r="E973" s="46"/>
      <c r="F973" s="46"/>
    </row>
    <row r="974" spans="1:6" ht="12.75" customHeight="1" outlineLevel="1" x14ac:dyDescent="0.2">
      <c r="A974" s="46">
        <v>4</v>
      </c>
      <c r="B974" s="51" t="s">
        <v>1331</v>
      </c>
      <c r="C974" s="46"/>
      <c r="D974" s="46"/>
      <c r="E974" s="46"/>
      <c r="F974" s="46"/>
    </row>
    <row r="975" spans="1:6" ht="63.75" customHeight="1" outlineLevel="1" x14ac:dyDescent="0.2">
      <c r="A975" s="46">
        <v>5</v>
      </c>
      <c r="B975" s="51" t="s">
        <v>1332</v>
      </c>
      <c r="C975" s="46"/>
      <c r="D975" s="46"/>
      <c r="E975" s="46"/>
      <c r="F975" s="46"/>
    </row>
    <row r="976" spans="1:6" ht="12.75" customHeight="1" outlineLevel="1" x14ac:dyDescent="0.2">
      <c r="A976" s="46">
        <v>6</v>
      </c>
      <c r="B976" s="51" t="s">
        <v>1333</v>
      </c>
      <c r="C976" s="46"/>
      <c r="D976" s="46"/>
      <c r="E976" s="46"/>
      <c r="F976" s="46"/>
    </row>
    <row r="977" spans="1:6" ht="25.5" customHeight="1" outlineLevel="1" x14ac:dyDescent="0.2">
      <c r="A977" s="46">
        <v>7</v>
      </c>
      <c r="B977" s="51" t="s">
        <v>1334</v>
      </c>
      <c r="C977" s="46"/>
      <c r="D977" s="46"/>
      <c r="E977" s="46"/>
      <c r="F977" s="46"/>
    </row>
    <row r="978" spans="1:6" ht="12.75" customHeight="1" outlineLevel="1" x14ac:dyDescent="0.2">
      <c r="A978" s="46"/>
      <c r="B978" s="46"/>
      <c r="C978" s="46"/>
      <c r="D978" s="46"/>
      <c r="E978" s="46"/>
      <c r="F978" s="46"/>
    </row>
    <row r="979" spans="1:6" ht="12.75" customHeight="1" outlineLevel="1" x14ac:dyDescent="0.2">
      <c r="A979" s="89" t="s">
        <v>87</v>
      </c>
      <c r="B979" s="89"/>
      <c r="C979" s="89"/>
      <c r="D979" s="89"/>
      <c r="E979" s="89"/>
      <c r="F979" s="89"/>
    </row>
    <row r="980" spans="1:6" ht="12.75" customHeight="1" outlineLevel="1" x14ac:dyDescent="0.2">
      <c r="A980" s="46">
        <v>1</v>
      </c>
      <c r="B980" s="51" t="s">
        <v>88</v>
      </c>
      <c r="C980" s="46"/>
      <c r="D980" s="46"/>
      <c r="E980" s="46"/>
      <c r="F980" s="46"/>
    </row>
    <row r="981" spans="1:6" ht="38.25" customHeight="1" outlineLevel="1" x14ac:dyDescent="0.2">
      <c r="A981" s="46">
        <v>2</v>
      </c>
      <c r="B981" s="51" t="inlineStr">
        <is>
          <t>В каждой главной плоскости задайте положительный безразмерный коэффициент. Ноль и отрицательное значение дают InputErr с текущим адресом поля. В новой книге установлено 2; это начальная настройка, которая не подставляется вместо ошибочного ввода.</t>
        </is>
      </c>
      <c r="C981" s="46"/>
      <c r="D981" s="46"/>
      <c r="E981" s="46"/>
      <c r="F981" s="46"/>
    </row>
    <row r="982" spans="1:6" ht="12.75" customHeight="1" outlineLevel="1" x14ac:dyDescent="0.2">
      <c r="A982" s="46">
        <v>3</v>
      </c>
      <c r="B982" s="51" t="s">
        <v>1336</v>
      </c>
      <c r="C982" s="46"/>
      <c r="D982" s="46"/>
      <c r="E982" s="46"/>
      <c r="F982" s="46"/>
    </row>
    <row r="983" spans="1:6" ht="25.5" customHeight="1" outlineLevel="1" x14ac:dyDescent="0.2">
      <c r="A983" s="46">
        <v>4</v>
      </c>
      <c r="B983" s="51" t="s">
        <v>1337</v>
      </c>
      <c r="C983" s="46"/>
      <c r="D983" s="46"/>
      <c r="E983" s="46"/>
      <c r="F983" s="46"/>
    </row>
    <row r="984" spans="1:6" ht="25.5" customHeight="1" outlineLevel="1" x14ac:dyDescent="0.2">
      <c r="A984" s="46">
        <v>5</v>
      </c>
      <c r="B984" s="51" t="s">
        <v>1338</v>
      </c>
      <c r="C984" s="46"/>
      <c r="D984" s="46"/>
      <c r="E984" s="46"/>
      <c r="F984" s="46"/>
    </row>
    <row r="985" spans="1:6" ht="25.5" customHeight="1" outlineLevel="1" x14ac:dyDescent="0.2">
      <c r="A985" s="46">
        <v>6</v>
      </c>
      <c r="B985" s="51" t="s">
        <v>1339</v>
      </c>
      <c r="C985" s="46"/>
      <c r="D985" s="46"/>
      <c r="E985" s="46"/>
      <c r="F985" s="46"/>
    </row>
    <row r="986" spans="1:6" ht="12.75" customHeight="1" outlineLevel="1" x14ac:dyDescent="0.2">
      <c r="A986" s="46">
        <v>7</v>
      </c>
      <c r="B986" s="51" t="s">
        <v>1340</v>
      </c>
      <c r="C986" s="46"/>
      <c r="D986" s="46"/>
      <c r="E986" s="46"/>
      <c r="F986" s="46"/>
    </row>
    <row r="987" spans="1:6" ht="25.5" customHeight="1" outlineLevel="1" x14ac:dyDescent="0.2">
      <c r="A987" s="46">
        <v>8</v>
      </c>
      <c r="B987" s="51" t="s">
        <v>1341</v>
      </c>
      <c r="C987" s="46"/>
      <c r="D987" s="46"/>
      <c r="E987" s="46"/>
      <c r="F987" s="46"/>
    </row>
    <row r="988" spans="1:6" ht="12.75" customHeight="1" outlineLevel="1" x14ac:dyDescent="0.2">
      <c r="A988" s="46"/>
      <c r="B988" s="46"/>
      <c r="C988" s="46"/>
      <c r="D988" s="46"/>
      <c r="E988" s="46"/>
      <c r="F988" s="46"/>
    </row>
    <row r="989" spans="1:6" ht="12.75" customHeight="1" outlineLevel="1" x14ac:dyDescent="0.2">
      <c r="A989" s="89" t="s">
        <v>89</v>
      </c>
      <c r="B989" s="89"/>
      <c r="C989" s="89"/>
      <c r="D989" s="89"/>
      <c r="E989" s="89"/>
      <c r="F989" s="89"/>
    </row>
    <row r="990" spans="1:6" ht="12.75" customHeight="1" outlineLevel="1" x14ac:dyDescent="0.2">
      <c r="A990" s="46">
        <v>1</v>
      </c>
      <c r="B990" s="51" t="s">
        <v>90</v>
      </c>
      <c r="C990" s="46"/>
      <c r="D990" s="46"/>
      <c r="E990" s="46"/>
      <c r="F990" s="46"/>
    </row>
    <row r="991" spans="1:6" ht="40.35" customHeight="1" outlineLevel="1" x14ac:dyDescent="0.2">
      <c r="A991" s="46">
        <v>2</v>
      </c>
      <c r="B991" s="51" t="inlineStr">
        <is>
          <t>Укажите положительный безразмерный коэффициент для главной плоскости 2; у круга она соответствует изгибу My. Общие ограничения ввода и связь с расчётной длиной описаны в разделе Stability.Mu1; коэффициенты двух плоскостей задаются независимо.</t>
        </is>
      </c>
      <c r="C991" s="46"/>
      <c r="D991" s="46"/>
      <c r="E991" s="46"/>
      <c r="F991" s="46"/>
    </row>
    <row r="992" spans="1:6" ht="12.75" customHeight="1" outlineLevel="1" x14ac:dyDescent="0.2">
      <c r="A992" s="46"/>
      <c r="B992" s="46"/>
      <c r="C992" s="46"/>
      <c r="D992" s="46"/>
      <c r="E992" s="46"/>
      <c r="F992" s="46"/>
    </row>
    <row r="993" spans="1:6" ht="12.75" customHeight="1" outlineLevel="1" x14ac:dyDescent="0.2">
      <c r="A993" s="89" t="s">
        <v>91</v>
      </c>
      <c r="B993" s="89"/>
      <c r="C993" s="89"/>
      <c r="D993" s="89"/>
      <c r="E993" s="89"/>
      <c r="F993" s="89"/>
    </row>
    <row r="994" spans="1:6" ht="12.75" customHeight="1" outlineLevel="1" x14ac:dyDescent="0.2">
      <c r="A994" s="46">
        <v>1</v>
      </c>
      <c r="B994" s="51" t="s">
        <v>93</v>
      </c>
      <c r="C994" s="46"/>
      <c r="D994" s="46"/>
      <c r="E994" s="46"/>
      <c r="F994" s="46"/>
    </row>
    <row r="995" spans="1:6" ht="25.5" customHeight="1" outlineLevel="1" x14ac:dyDescent="0.2">
      <c r="A995" s="46">
        <v>2</v>
      </c>
      <c r="B995" s="51" t="s">
        <v>1342</v>
      </c>
      <c r="C995" s="46"/>
      <c r="D995" s="46"/>
      <c r="E995" s="46"/>
      <c r="F995" s="46"/>
    </row>
    <row r="996" spans="1:6" ht="25.5" customHeight="1" outlineLevel="1" x14ac:dyDescent="0.2">
      <c r="A996" s="46">
        <v>3</v>
      </c>
      <c r="B996" s="51" t="s">
        <v>1343</v>
      </c>
      <c r="C996" s="46"/>
      <c r="D996" s="46"/>
      <c r="E996" s="46"/>
      <c r="F996" s="46"/>
    </row>
    <row r="997" spans="1:6" ht="25.5" customHeight="1" outlineLevel="1" x14ac:dyDescent="0.2">
      <c r="A997" s="46">
        <v>4</v>
      </c>
      <c r="B997" s="51" t="s">
        <v>1344</v>
      </c>
      <c r="C997" s="46"/>
      <c r="D997" s="46"/>
      <c r="E997" s="46"/>
      <c r="F997" s="46"/>
    </row>
    <row r="998" spans="1:6" ht="12.75" customHeight="1" outlineLevel="1" x14ac:dyDescent="0.2">
      <c r="A998" s="46">
        <v>5</v>
      </c>
      <c r="B998" s="51" t="s">
        <v>1345</v>
      </c>
      <c r="C998" s="46"/>
      <c r="D998" s="46"/>
      <c r="E998" s="46"/>
      <c r="F998" s="46"/>
    </row>
    <row r="999" spans="1:6" ht="25.5" customHeight="1" outlineLevel="1" x14ac:dyDescent="0.2">
      <c r="A999" s="46">
        <v>6</v>
      </c>
      <c r="B999" s="51" t="s">
        <v>1346</v>
      </c>
      <c r="C999" s="46"/>
      <c r="D999" s="46"/>
      <c r="E999" s="46"/>
      <c r="F999" s="46"/>
    </row>
    <row r="1000" spans="1:6" ht="12.75" customHeight="1" outlineLevel="1" x14ac:dyDescent="0.2">
      <c r="A1000" s="46"/>
      <c r="B1000" s="46"/>
      <c r="C1000" s="46"/>
      <c r="D1000" s="46"/>
      <c r="E1000" s="46"/>
      <c r="F1000" s="46"/>
    </row>
    <row r="1001" spans="1:6" ht="12.75" customHeight="1" outlineLevel="1" x14ac:dyDescent="0.2">
      <c r="A1001" s="89" t="s">
        <v>94</v>
      </c>
      <c r="B1001" s="89"/>
      <c r="C1001" s="89"/>
      <c r="D1001" s="89"/>
      <c r="E1001" s="89"/>
      <c r="F1001" s="89"/>
    </row>
    <row r="1002" spans="1:6" ht="12.75" customHeight="1" outlineLevel="1" x14ac:dyDescent="0.2">
      <c r="A1002" s="46">
        <v>1</v>
      </c>
      <c r="B1002" s="51" t="s">
        <v>95</v>
      </c>
      <c r="C1002" s="46"/>
      <c r="D1002" s="46"/>
      <c r="E1002" s="46"/>
      <c r="F1002" s="46"/>
    </row>
    <row r="1003" spans="1:6" ht="25.5" customHeight="1" outlineLevel="1" x14ac:dyDescent="0.2">
      <c r="A1003" s="46">
        <v>2</v>
      </c>
      <c r="B1003" s="51" t="s">
        <v>1347</v>
      </c>
      <c r="C1003" s="46"/>
      <c r="D1003" s="46"/>
      <c r="E1003" s="46"/>
      <c r="F1003" s="46"/>
    </row>
    <row r="1004" spans="1:6" ht="12.75" customHeight="1" outlineLevel="1" x14ac:dyDescent="0.2">
      <c r="A1004" s="46">
        <v>3</v>
      </c>
      <c r="B1004" s="51" t="s">
        <v>1348</v>
      </c>
      <c r="C1004" s="46"/>
      <c r="D1004" s="46"/>
      <c r="E1004" s="46"/>
      <c r="F1004" s="46"/>
    </row>
    <row r="1005" spans="1:6" ht="25.5" customHeight="1" outlineLevel="1" x14ac:dyDescent="0.2">
      <c r="A1005" s="46">
        <v>4</v>
      </c>
      <c r="B1005" s="51" t="s">
        <v>1349</v>
      </c>
      <c r="C1005" s="46"/>
      <c r="D1005" s="46"/>
      <c r="E1005" s="46"/>
      <c r="F1005" s="46"/>
    </row>
    <row r="1006" spans="1:6" ht="12.75" customHeight="1" outlineLevel="1" x14ac:dyDescent="0.2">
      <c r="A1006" s="46">
        <v>5</v>
      </c>
      <c r="B1006" s="51" t="s">
        <v>1350</v>
      </c>
      <c r="C1006" s="46"/>
      <c r="D1006" s="46"/>
      <c r="E1006" s="46"/>
      <c r="F1006" s="46"/>
    </row>
    <row r="1007" spans="1:6" ht="12.75" customHeight="1" outlineLevel="1" x14ac:dyDescent="0.2">
      <c r="A1007" s="46">
        <v>6</v>
      </c>
      <c r="B1007" s="51" t="s">
        <v>1351</v>
      </c>
      <c r="C1007" s="46"/>
      <c r="D1007" s="46"/>
      <c r="E1007" s="46"/>
      <c r="F1007" s="46"/>
    </row>
    <row r="1008" spans="1:6" ht="12.75" customHeight="1" outlineLevel="1" x14ac:dyDescent="0.2">
      <c r="A1008" s="46">
        <v>7</v>
      </c>
      <c r="B1008" s="51" t="s">
        <v>1352</v>
      </c>
      <c r="C1008" s="46"/>
      <c r="D1008" s="46"/>
      <c r="E1008" s="46"/>
      <c r="F1008" s="46"/>
    </row>
    <row r="1009" spans="1:6" ht="12.75" customHeight="1" outlineLevel="1" x14ac:dyDescent="0.2">
      <c r="A1009" s="46"/>
      <c r="B1009" s="46"/>
      <c r="C1009" s="46"/>
      <c r="D1009" s="46"/>
      <c r="E1009" s="46"/>
      <c r="F1009" s="46"/>
    </row>
    <row r="1010" spans="1:6" ht="12.75" customHeight="1" outlineLevel="1" x14ac:dyDescent="0.2">
      <c r="A1010" s="89" t="s">
        <v>96</v>
      </c>
      <c r="B1010" s="89"/>
      <c r="C1010" s="89"/>
      <c r="D1010" s="89"/>
      <c r="E1010" s="89"/>
      <c r="F1010" s="89"/>
    </row>
    <row r="1011" spans="1:6" ht="12.75" customHeight="1" outlineLevel="1" x14ac:dyDescent="0.2">
      <c r="A1011" s="46">
        <v>1</v>
      </c>
      <c r="B1011" s="51" t="s">
        <v>97</v>
      </c>
      <c r="C1011" s="46"/>
      <c r="D1011" s="46"/>
      <c r="E1011" s="46"/>
      <c r="F1011" s="46"/>
    </row>
    <row r="1012" spans="1:6" ht="40.35" customHeight="1" outlineLevel="1" x14ac:dyDescent="0.2">
      <c r="A1012" s="46">
        <v>2</v>
      </c>
      <c r="B1012" s="51" t="inlineStr">
        <is>
          <t>Укажите 1 или −1 для направления случайного эксцентриситета при нулевом моменте во второй главной плоскости; для круга это направление по X при изгибе My. Общий порядок применения описан в разделе Stability.ZeroMomentEccentricitySign1; знак второй плоскости задаётся отдельно.</t>
        </is>
      </c>
      <c r="C1012" s="46"/>
      <c r="D1012" s="46"/>
      <c r="E1012" s="46"/>
      <c r="F1012" s="46"/>
    </row>
    <row r="1013" spans="1:6" ht="12.75" customHeight="1" outlineLevel="1" x14ac:dyDescent="0.2">
      <c r="A1013" s="46"/>
      <c r="B1013" s="46"/>
      <c r="C1013" s="46"/>
      <c r="D1013" s="46"/>
      <c r="E1013" s="46"/>
      <c r="F1013" s="46"/>
    </row>
    <row r="1014" spans="1:6" ht="12.75" customHeight="1" outlineLevel="1" x14ac:dyDescent="0.2">
      <c r="A1014" s="89" t="s">
        <v>98</v>
      </c>
      <c r="B1014" s="89"/>
      <c r="C1014" s="89"/>
      <c r="D1014" s="89"/>
      <c r="E1014" s="89"/>
      <c r="F1014" s="89"/>
    </row>
    <row r="1015" spans="1:6" ht="25.5" customHeight="1" outlineLevel="1" x14ac:dyDescent="0.2">
      <c r="A1015" s="46">
        <v>1</v>
      </c>
      <c r="B1015" s="51" t="s">
        <v>100</v>
      </c>
      <c r="C1015" s="46"/>
      <c r="D1015" s="46"/>
      <c r="E1015" s="46"/>
      <c r="F1015" s="46"/>
    </row>
    <row r="1016" spans="1:6" ht="25.5" customHeight="1" outlineLevel="1" x14ac:dyDescent="0.2">
      <c r="A1016" s="46">
        <v>2</v>
      </c>
      <c r="B1016" s="51" t="s">
        <v>1353</v>
      </c>
      <c r="C1016" s="46"/>
      <c r="D1016" s="46"/>
      <c r="E1016" s="46"/>
      <c r="F1016" s="46"/>
    </row>
    <row r="1017" spans="1:6" ht="25.5" customHeight="1" outlineLevel="1" x14ac:dyDescent="0.2">
      <c r="A1017" s="46">
        <v>3</v>
      </c>
      <c r="B1017" s="51" t="s">
        <v>1354</v>
      </c>
      <c r="C1017" s="46"/>
      <c r="D1017" s="46"/>
      <c r="E1017" s="46"/>
      <c r="F1017" s="46"/>
    </row>
    <row r="1018" spans="1:6" ht="25.5" customHeight="1" outlineLevel="1" x14ac:dyDescent="0.2">
      <c r="A1018" s="46">
        <v>4</v>
      </c>
      <c r="B1018" s="51" t="s">
        <v>1355</v>
      </c>
      <c r="C1018" s="46"/>
      <c r="D1018" s="46"/>
      <c r="E1018" s="46"/>
      <c r="F1018" s="46"/>
    </row>
    <row r="1019" spans="1:6" ht="25.5" customHeight="1" outlineLevel="1" x14ac:dyDescent="0.2">
      <c r="A1019" s="46">
        <v>5</v>
      </c>
      <c r="B1019" s="51" t="s">
        <v>1356</v>
      </c>
      <c r="C1019" s="46"/>
      <c r="D1019" s="46"/>
      <c r="E1019" s="46"/>
      <c r="F1019" s="46"/>
    </row>
    <row r="1020" spans="1:6" ht="25.5" customHeight="1" outlineLevel="1" x14ac:dyDescent="0.2">
      <c r="A1020" s="46">
        <v>6</v>
      </c>
      <c r="B1020" s="51" t="s">
        <v>1357</v>
      </c>
      <c r="C1020" s="46"/>
      <c r="D1020" s="46"/>
      <c r="E1020" s="46"/>
      <c r="F1020" s="46"/>
    </row>
    <row r="1021" spans="1:6" ht="12.75" customHeight="1" outlineLevel="1" x14ac:dyDescent="0.2">
      <c r="A1021" s="46"/>
      <c r="B1021" s="46"/>
      <c r="C1021" s="46"/>
      <c r="D1021" s="46"/>
      <c r="E1021" s="46"/>
      <c r="F1021" s="46"/>
    </row>
    <row r="1022" spans="1:6" ht="12.75" customHeight="1" outlineLevel="1" x14ac:dyDescent="0.2">
      <c r="A1022" s="89" t="s">
        <v>101</v>
      </c>
      <c r="B1022" s="89"/>
      <c r="C1022" s="89"/>
      <c r="D1022" s="89"/>
      <c r="E1022" s="89"/>
      <c r="F1022" s="89"/>
    </row>
    <row r="1023" spans="1:6" ht="12.75" customHeight="1" outlineLevel="1" x14ac:dyDescent="0.2">
      <c r="A1023" s="46">
        <v>1</v>
      </c>
      <c r="B1023" s="51" t="s">
        <v>102</v>
      </c>
      <c r="C1023" s="46"/>
      <c r="D1023" s="46"/>
      <c r="E1023" s="46"/>
      <c r="F1023" s="46"/>
    </row>
    <row r="1024" spans="1:6" ht="12.75" customHeight="1" outlineLevel="1" x14ac:dyDescent="0.2">
      <c r="A1024" s="46">
        <v>2</v>
      </c>
      <c r="B1024" s="51" t="s">
        <v>1358</v>
      </c>
      <c r="C1024" s="46"/>
      <c r="D1024" s="46"/>
      <c r="E1024" s="46"/>
      <c r="F1024" s="46"/>
    </row>
    <row r="1025" spans="1:6" ht="38.25" customHeight="1" outlineLevel="1" x14ac:dyDescent="0.2">
      <c r="A1025" s="46">
        <v>3</v>
      </c>
      <c r="B1025" s="51" t="s">
        <v>1359</v>
      </c>
      <c r="C1025" s="46"/>
      <c r="D1025" s="46"/>
      <c r="E1025" s="46"/>
      <c r="F1025" s="46"/>
    </row>
    <row r="1026" spans="1:6" ht="12.75" customHeight="1" outlineLevel="1" x14ac:dyDescent="0.2">
      <c r="A1026" s="46">
        <v>4</v>
      </c>
      <c r="B1026" s="51" t="s">
        <v>1360</v>
      </c>
      <c r="C1026" s="46"/>
      <c r="D1026" s="46"/>
      <c r="E1026" s="46"/>
      <c r="F1026" s="46"/>
    </row>
    <row r="1027" spans="1:6" ht="12.75" customHeight="1" outlineLevel="1" x14ac:dyDescent="0.2">
      <c r="A1027" s="46">
        <v>5</v>
      </c>
      <c r="B1027" s="51" t="s">
        <v>1361</v>
      </c>
      <c r="C1027" s="46"/>
      <c r="D1027" s="46"/>
      <c r="E1027" s="46"/>
      <c r="F1027" s="46"/>
    </row>
    <row r="1028" spans="1:6" ht="12.75" customHeight="1" outlineLevel="1" x14ac:dyDescent="0.2">
      <c r="A1028" s="46">
        <v>6</v>
      </c>
      <c r="B1028" s="51" t="s">
        <v>1362</v>
      </c>
      <c r="C1028" s="46"/>
      <c r="D1028" s="46"/>
      <c r="E1028" s="46"/>
      <c r="F1028" s="46"/>
    </row>
    <row r="1029" spans="1:6" ht="12.75" customHeight="1" outlineLevel="1" x14ac:dyDescent="0.2">
      <c r="A1029" s="46">
        <v>7</v>
      </c>
      <c r="B1029" s="51" t="s">
        <v>1363</v>
      </c>
      <c r="C1029" s="46"/>
      <c r="D1029" s="46"/>
      <c r="E1029" s="46"/>
      <c r="F1029" s="46"/>
    </row>
    <row r="1030" spans="1:6" ht="12.75" customHeight="1" outlineLevel="1" x14ac:dyDescent="0.2">
      <c r="A1030" s="46">
        <v>8</v>
      </c>
      <c r="B1030" s="51" t="s">
        <v>1364</v>
      </c>
      <c r="C1030" s="46"/>
      <c r="D1030" s="46"/>
      <c r="E1030" s="46"/>
      <c r="F1030" s="46"/>
    </row>
    <row r="1031" spans="1:6" ht="12.75" customHeight="1" outlineLevel="1" x14ac:dyDescent="0.2">
      <c r="A1031" s="46"/>
      <c r="B1031" s="46"/>
      <c r="C1031" s="46"/>
      <c r="D1031" s="46"/>
      <c r="E1031" s="46"/>
      <c r="F1031" s="46"/>
    </row>
    <row r="1032" spans="1:6" ht="12.75" customHeight="1" outlineLevel="1" x14ac:dyDescent="0.2">
      <c r="A1032" s="89" t="s">
        <v>103</v>
      </c>
      <c r="B1032" s="89"/>
      <c r="C1032" s="89"/>
      <c r="D1032" s="89"/>
      <c r="E1032" s="89"/>
      <c r="F1032" s="89"/>
    </row>
    <row r="1033" spans="1:6" ht="12.75" customHeight="1" outlineLevel="1" x14ac:dyDescent="0.2">
      <c r="A1033" s="46">
        <v>1</v>
      </c>
      <c r="B1033" s="51" t="s">
        <v>104</v>
      </c>
      <c r="C1033" s="46"/>
      <c r="D1033" s="46"/>
      <c r="E1033" s="46"/>
      <c r="F1033" s="46"/>
    </row>
    <row r="1034" spans="1:6" ht="40.35" customHeight="1" outlineLevel="1" x14ac:dyDescent="0.2">
      <c r="A1034" s="46">
        <v>2</v>
      </c>
      <c r="B1034" s="51" t="inlineStr">
        <is>
          <t>В режиме User задайте положительный модуль эксцентриситета второй главной плоскости в INPUT-единице длины; для круга это плечо по X при изгибе My. Общие ограничения ввода, в том числе для автоматических режимов, описаны в разделе Stability.AccidentalEccentricityUser1; направление задаётся отдельно от модуля.</t>
        </is>
      </c>
      <c r="C1034" s="46"/>
      <c r="D1034" s="46"/>
      <c r="E1034" s="46"/>
      <c r="F1034" s="46"/>
    </row>
    <row r="1035" spans="1:6" ht="12.75" customHeight="1" outlineLevel="1" x14ac:dyDescent="0.2">
      <c r="A1035" s="46"/>
      <c r="B1035" s="46"/>
      <c r="C1035" s="46"/>
      <c r="D1035" s="46"/>
      <c r="E1035" s="46"/>
      <c r="F1035" s="46"/>
    </row>
    <row r="1036" spans="1:6" ht="12.75" customHeight="1" outlineLevel="1" x14ac:dyDescent="0.2">
      <c r="A1036" s="89" t="s">
        <v>105</v>
      </c>
      <c r="B1036" s="89"/>
      <c r="C1036" s="89"/>
      <c r="D1036" s="89"/>
      <c r="E1036" s="89"/>
      <c r="F1036" s="89"/>
    </row>
    <row r="1037" spans="1:6" ht="25.5" customHeight="1" outlineLevel="1" x14ac:dyDescent="0.2">
      <c r="A1037" s="46">
        <v>1</v>
      </c>
      <c r="B1037" s="51" t="s">
        <v>107</v>
      </c>
      <c r="C1037" s="46"/>
      <c r="D1037" s="46"/>
      <c r="E1037" s="46"/>
      <c r="F1037" s="46"/>
    </row>
    <row r="1038" spans="1:6" ht="25.5" customHeight="1" outlineLevel="1" x14ac:dyDescent="0.2">
      <c r="A1038" s="46">
        <v>2</v>
      </c>
      <c r="B1038" s="51" t="s">
        <v>1365</v>
      </c>
      <c r="C1038" s="46"/>
      <c r="D1038" s="46"/>
      <c r="E1038" s="46"/>
      <c r="F1038" s="46"/>
    </row>
    <row r="1039" spans="1:6" ht="25.5" customHeight="1" outlineLevel="1" x14ac:dyDescent="0.2">
      <c r="A1039" s="46">
        <v>3</v>
      </c>
      <c r="B1039" s="51" t="s">
        <v>1366</v>
      </c>
      <c r="C1039" s="46"/>
      <c r="D1039" s="46"/>
      <c r="E1039" s="46"/>
      <c r="F1039" s="46"/>
    </row>
    <row r="1040" spans="1:6" ht="25.5" customHeight="1" outlineLevel="1" x14ac:dyDescent="0.2">
      <c r="A1040" s="46">
        <v>4</v>
      </c>
      <c r="B1040" s="51" t="s">
        <v>1367</v>
      </c>
      <c r="C1040" s="46"/>
      <c r="D1040" s="46"/>
      <c r="E1040" s="46"/>
      <c r="F1040" s="46"/>
    </row>
    <row r="1041" spans="1:6" ht="12.75" customHeight="1" outlineLevel="1" x14ac:dyDescent="0.2">
      <c r="A1041" s="46">
        <v>5</v>
      </c>
      <c r="B1041" s="51" t="s">
        <v>1368</v>
      </c>
      <c r="C1041" s="46"/>
      <c r="D1041" s="46"/>
      <c r="E1041" s="46"/>
      <c r="F1041" s="46"/>
    </row>
    <row r="1042" spans="1:6" ht="12.75" customHeight="1" outlineLevel="1" x14ac:dyDescent="0.2">
      <c r="A1042" s="46"/>
      <c r="B1042" s="46"/>
      <c r="C1042" s="46"/>
      <c r="D1042" s="46"/>
      <c r="E1042" s="46"/>
      <c r="F1042" s="46"/>
    </row>
    <row r="1043" spans="1:6" ht="12.75" customHeight="1" outlineLevel="1" x14ac:dyDescent="0.2">
      <c r="A1043" s="89" t="s">
        <v>108</v>
      </c>
      <c r="B1043" s="89"/>
      <c r="C1043" s="89"/>
      <c r="D1043" s="89"/>
      <c r="E1043" s="89"/>
      <c r="F1043" s="89"/>
    </row>
    <row r="1044" spans="1:6" ht="12.75" customHeight="1" outlineLevel="1" x14ac:dyDescent="0.2">
      <c r="A1044" s="46">
        <v>1</v>
      </c>
      <c r="B1044" s="51" t="s">
        <v>109</v>
      </c>
      <c r="C1044" s="46"/>
      <c r="D1044" s="46"/>
      <c r="E1044" s="46"/>
      <c r="F1044" s="46"/>
    </row>
    <row r="1045" spans="1:6" ht="25.5" customHeight="1" outlineLevel="1" x14ac:dyDescent="0.2">
      <c r="A1045" s="46">
        <v>2</v>
      </c>
      <c r="B1045" s="51" t="s">
        <v>1369</v>
      </c>
      <c r="C1045" s="46"/>
      <c r="D1045" s="46"/>
      <c r="E1045" s="46"/>
      <c r="F1045" s="46"/>
    </row>
    <row r="1046" spans="1:6" ht="12.75" customHeight="1" outlineLevel="1" x14ac:dyDescent="0.2">
      <c r="A1046" s="46">
        <v>3</v>
      </c>
      <c r="B1046" s="51" t="s">
        <v>1370</v>
      </c>
      <c r="C1046" s="46"/>
      <c r="D1046" s="46"/>
      <c r="E1046" s="46"/>
      <c r="F1046" s="46"/>
    </row>
    <row r="1047" spans="1:6" ht="12.75" customHeight="1" outlineLevel="1" x14ac:dyDescent="0.2">
      <c r="A1047" s="46">
        <v>4</v>
      </c>
      <c r="B1047" s="51" t="s">
        <v>1371</v>
      </c>
      <c r="C1047" s="46"/>
      <c r="D1047" s="46"/>
      <c r="E1047" s="46"/>
      <c r="F1047" s="46"/>
    </row>
    <row r="1048" spans="1:6" ht="25.5" customHeight="1" outlineLevel="1" x14ac:dyDescent="0.2">
      <c r="A1048" s="46">
        <v>5</v>
      </c>
      <c r="B1048" s="51" t="s">
        <v>1372</v>
      </c>
      <c r="C1048" s="46"/>
      <c r="D1048" s="46"/>
      <c r="E1048" s="46"/>
      <c r="F1048" s="46"/>
    </row>
    <row r="1049" spans="1:6" ht="12.75" customHeight="1" outlineLevel="1" x14ac:dyDescent="0.2">
      <c r="A1049" s="46">
        <v>6</v>
      </c>
      <c r="B1049" s="51" t="s">
        <v>1373</v>
      </c>
      <c r="C1049" s="46"/>
      <c r="D1049" s="46"/>
      <c r="E1049" s="46"/>
      <c r="F1049" s="46"/>
    </row>
    <row r="1050" spans="1:6" ht="25.5" customHeight="1" outlineLevel="1" x14ac:dyDescent="0.2">
      <c r="A1050" s="46">
        <v>7</v>
      </c>
      <c r="B1050" s="51" t="s">
        <v>1374</v>
      </c>
      <c r="C1050" s="46"/>
      <c r="D1050" s="46"/>
      <c r="E1050" s="46"/>
      <c r="F1050" s="46"/>
    </row>
    <row r="1051" spans="1:6" ht="25.5" customHeight="1" outlineLevel="1" x14ac:dyDescent="0.2">
      <c r="A1051" s="46">
        <v>8</v>
      </c>
      <c r="B1051" s="51" t="s">
        <v>1375</v>
      </c>
      <c r="C1051" s="46"/>
      <c r="D1051" s="46"/>
      <c r="E1051" s="46"/>
      <c r="F1051" s="46"/>
    </row>
    <row r="1052" spans="1:6" ht="12.75" customHeight="1" outlineLevel="1" x14ac:dyDescent="0.2">
      <c r="A1052" s="46">
        <v>9</v>
      </c>
      <c r="B1052" s="51" t="s">
        <v>1376</v>
      </c>
      <c r="C1052" s="46"/>
      <c r="D1052" s="46"/>
      <c r="E1052" s="46"/>
      <c r="F1052" s="46"/>
    </row>
    <row r="1053" spans="1:6" ht="12.75" customHeight="1" outlineLevel="1" x14ac:dyDescent="0.2">
      <c r="A1053" s="46"/>
      <c r="B1053" s="46"/>
      <c r="C1053" s="46"/>
      <c r="D1053" s="46"/>
      <c r="E1053" s="46"/>
      <c r="F1053" s="46"/>
    </row>
    <row r="1054" spans="1:6" ht="12.75" customHeight="1" outlineLevel="1" x14ac:dyDescent="0.2">
      <c r="A1054" s="89" t="s">
        <v>111</v>
      </c>
      <c r="B1054" s="89"/>
      <c r="C1054" s="89"/>
      <c r="D1054" s="89"/>
      <c r="E1054" s="89"/>
      <c r="F1054" s="89"/>
    </row>
    <row r="1055" spans="1:6" ht="12.75" customHeight="1" outlineLevel="1" x14ac:dyDescent="0.2">
      <c r="A1055" s="46">
        <v>1</v>
      </c>
      <c r="B1055" s="51" t="s">
        <v>112</v>
      </c>
      <c r="C1055" s="46"/>
      <c r="D1055" s="46"/>
      <c r="E1055" s="46"/>
      <c r="F1055" s="46"/>
    </row>
    <row r="1056" spans="1:6" ht="12.75" customHeight="1" outlineLevel="1" x14ac:dyDescent="0.2">
      <c r="A1056" s="46">
        <v>2</v>
      </c>
      <c r="B1056" s="51" t="s">
        <v>1377</v>
      </c>
      <c r="C1056" s="46"/>
      <c r="D1056" s="46"/>
      <c r="E1056" s="46"/>
      <c r="F1056" s="46"/>
    </row>
    <row r="1057" spans="1:6" ht="12.75" customHeight="1" outlineLevel="1" x14ac:dyDescent="0.2">
      <c r="A1057" s="46">
        <v>3</v>
      </c>
      <c r="B1057" s="51" t="s">
        <v>1378</v>
      </c>
      <c r="C1057" s="46"/>
      <c r="D1057" s="46"/>
      <c r="E1057" s="46"/>
      <c r="F1057" s="46"/>
    </row>
    <row r="1058" spans="1:6" ht="12.75" customHeight="1" outlineLevel="1" x14ac:dyDescent="0.2">
      <c r="A1058" s="46"/>
      <c r="B1058" s="46"/>
      <c r="C1058" s="46"/>
      <c r="D1058" s="46"/>
      <c r="E1058" s="46"/>
      <c r="F1058" s="46"/>
    </row>
    <row r="1059" spans="1:6" ht="12.75" customHeight="1" outlineLevel="1" x14ac:dyDescent="0.2">
      <c r="A1059" s="89" t="s">
        <v>113</v>
      </c>
      <c r="B1059" s="89"/>
      <c r="C1059" s="89"/>
      <c r="D1059" s="89"/>
      <c r="E1059" s="89"/>
      <c r="F1059" s="89"/>
    </row>
    <row r="1060" spans="1:6" ht="12.75" customHeight="1" outlineLevel="1" x14ac:dyDescent="0.2">
      <c r="A1060" s="46">
        <v>1</v>
      </c>
      <c r="B1060" s="51" t="s">
        <v>114</v>
      </c>
      <c r="C1060" s="46"/>
      <c r="D1060" s="46"/>
      <c r="E1060" s="46"/>
      <c r="F1060" s="46"/>
    </row>
    <row r="1061" spans="1:6" ht="12.75" customHeight="1" outlineLevel="1" x14ac:dyDescent="0.2">
      <c r="A1061" s="46">
        <v>2</v>
      </c>
      <c r="B1061" s="51" t="s">
        <v>1379</v>
      </c>
      <c r="C1061" s="46"/>
      <c r="D1061" s="46"/>
      <c r="E1061" s="46"/>
      <c r="F1061" s="46"/>
    </row>
    <row r="1062" spans="1:6" ht="38.25" customHeight="1" outlineLevel="1" x14ac:dyDescent="0.2">
      <c r="A1062" s="46">
        <v>3</v>
      </c>
      <c r="B1062" s="51" t="s">
        <v>1380</v>
      </c>
      <c r="C1062" s="46"/>
      <c r="D1062" s="46"/>
      <c r="E1062" s="46"/>
      <c r="F1062" s="46"/>
    </row>
    <row r="1063" spans="1:6" ht="12.75" customHeight="1" outlineLevel="1" x14ac:dyDescent="0.2">
      <c r="A1063" s="46"/>
      <c r="B1063" s="46"/>
      <c r="C1063" s="46"/>
      <c r="D1063" s="46"/>
      <c r="E1063" s="46"/>
      <c r="F1063" s="46"/>
    </row>
    <row r="1064" spans="1:6" ht="12.75" customHeight="1" outlineLevel="1" x14ac:dyDescent="0.2">
      <c r="A1064" s="89" t="s">
        <v>115</v>
      </c>
      <c r="B1064" s="89"/>
      <c r="C1064" s="89"/>
      <c r="D1064" s="89"/>
      <c r="E1064" s="89"/>
      <c r="F1064" s="89"/>
    </row>
    <row r="1065" spans="1:6" ht="12.75" customHeight="1" outlineLevel="1" x14ac:dyDescent="0.2">
      <c r="A1065" s="46">
        <v>1</v>
      </c>
      <c r="B1065" s="51" t="s">
        <v>116</v>
      </c>
      <c r="C1065" s="46"/>
      <c r="D1065" s="46"/>
      <c r="E1065" s="46"/>
      <c r="F1065" s="46"/>
    </row>
    <row r="1066" spans="1:6" ht="12.75" customHeight="1" outlineLevel="1" x14ac:dyDescent="0.2">
      <c r="A1066" s="46">
        <v>2</v>
      </c>
      <c r="B1066" s="51" t="s">
        <v>1381</v>
      </c>
      <c r="C1066" s="46"/>
      <c r="D1066" s="46"/>
      <c r="E1066" s="46"/>
      <c r="F1066" s="46"/>
    </row>
    <row r="1067" spans="1:6" ht="38.25" customHeight="1" outlineLevel="1" x14ac:dyDescent="0.2">
      <c r="A1067" s="46">
        <v>3</v>
      </c>
      <c r="B1067" s="51" t="s">
        <v>1382</v>
      </c>
      <c r="C1067" s="46"/>
      <c r="D1067" s="46"/>
      <c r="E1067" s="46"/>
      <c r="F1067" s="46"/>
    </row>
    <row r="1068" spans="1:6" ht="12.75" customHeight="1" outlineLevel="1" x14ac:dyDescent="0.2">
      <c r="A1068" s="46"/>
      <c r="B1068" s="46"/>
      <c r="C1068" s="46"/>
      <c r="D1068" s="46"/>
      <c r="E1068" s="46"/>
      <c r="F1068" s="46"/>
    </row>
    <row r="1069" spans="1:6" ht="12.75" customHeight="1" outlineLevel="1" x14ac:dyDescent="0.2">
      <c r="A1069" s="89" t="s">
        <v>118</v>
      </c>
      <c r="B1069" s="89"/>
      <c r="C1069" s="89"/>
      <c r="D1069" s="89"/>
      <c r="E1069" s="89"/>
      <c r="F1069" s="89"/>
    </row>
    <row r="1070" spans="1:6" ht="12.75" customHeight="1" outlineLevel="1" x14ac:dyDescent="0.2">
      <c r="A1070" s="46">
        <v>1</v>
      </c>
      <c r="B1070" s="51" t="s">
        <v>119</v>
      </c>
      <c r="C1070" s="46"/>
      <c r="D1070" s="46"/>
      <c r="E1070" s="46"/>
      <c r="F1070" s="46"/>
    </row>
    <row r="1071" spans="1:6" ht="25.5" customHeight="1" outlineLevel="1" x14ac:dyDescent="0.2">
      <c r="A1071" s="46">
        <v>2</v>
      </c>
      <c r="B1071" s="51" t="s">
        <v>1383</v>
      </c>
      <c r="C1071" s="46"/>
      <c r="D1071" s="46"/>
      <c r="E1071" s="46"/>
      <c r="F1071" s="46"/>
    </row>
    <row r="1072" spans="1:6" ht="25.5" customHeight="1" outlineLevel="1" x14ac:dyDescent="0.2">
      <c r="A1072" s="46">
        <v>3</v>
      </c>
      <c r="B1072" s="51" t="s">
        <v>1384</v>
      </c>
      <c r="C1072" s="46"/>
      <c r="D1072" s="46"/>
      <c r="E1072" s="46"/>
      <c r="F1072" s="46"/>
    </row>
    <row r="1073" spans="1:6" ht="12.75" customHeight="1" outlineLevel="1" x14ac:dyDescent="0.2">
      <c r="A1073" s="46"/>
      <c r="B1073" s="46"/>
      <c r="C1073" s="46"/>
      <c r="D1073" s="46"/>
      <c r="E1073" s="46"/>
      <c r="F1073" s="46"/>
    </row>
    <row r="1074" spans="1:6" ht="12.75" customHeight="1" outlineLevel="1" x14ac:dyDescent="0.2">
      <c r="A1074" s="89" t="s">
        <v>120</v>
      </c>
      <c r="B1074" s="89"/>
      <c r="C1074" s="89"/>
      <c r="D1074" s="89"/>
      <c r="E1074" s="89"/>
      <c r="F1074" s="89"/>
    </row>
    <row r="1075" spans="1:6" ht="25.5" customHeight="1" outlineLevel="1" x14ac:dyDescent="0.2">
      <c r="A1075" s="46">
        <v>1</v>
      </c>
      <c r="B1075" s="51" t="s">
        <v>121</v>
      </c>
      <c r="C1075" s="46"/>
      <c r="D1075" s="46"/>
      <c r="E1075" s="46"/>
      <c r="F1075" s="46"/>
    </row>
    <row r="1076" spans="1:6" ht="25.5" customHeight="1" outlineLevel="1" x14ac:dyDescent="0.2">
      <c r="A1076" s="46">
        <v>2</v>
      </c>
      <c r="B1076" s="51" t="s">
        <v>1385</v>
      </c>
      <c r="C1076" s="46"/>
      <c r="D1076" s="46"/>
      <c r="E1076" s="46"/>
      <c r="F1076" s="46"/>
    </row>
    <row r="1077" spans="1:6" ht="12.75" customHeight="1" outlineLevel="1" x14ac:dyDescent="0.2">
      <c r="A1077" s="46">
        <v>3</v>
      </c>
      <c r="B1077" s="51" t="s">
        <v>1386</v>
      </c>
      <c r="C1077" s="46"/>
      <c r="D1077" s="46"/>
      <c r="E1077" s="46"/>
      <c r="F1077" s="46"/>
    </row>
    <row r="1078" spans="1:6" ht="12.75" customHeight="1" outlineLevel="1" x14ac:dyDescent="0.2">
      <c r="A1078" s="46"/>
      <c r="B1078" s="46"/>
      <c r="C1078" s="46"/>
      <c r="D1078" s="46"/>
      <c r="E1078" s="46"/>
      <c r="F1078" s="46"/>
    </row>
    <row r="1079" spans="1:6" ht="12.75" customHeight="1" outlineLevel="1" x14ac:dyDescent="0.2">
      <c r="A1079" s="89" t="s">
        <v>123</v>
      </c>
      <c r="B1079" s="89"/>
      <c r="C1079" s="89"/>
      <c r="D1079" s="89"/>
      <c r="E1079" s="89"/>
      <c r="F1079" s="89"/>
    </row>
    <row r="1080" spans="1:6" ht="12.75" customHeight="1" outlineLevel="1" x14ac:dyDescent="0.2">
      <c r="A1080" s="46">
        <v>1</v>
      </c>
      <c r="B1080" s="51" t="s">
        <v>124</v>
      </c>
      <c r="C1080" s="46"/>
      <c r="D1080" s="46"/>
      <c r="E1080" s="46"/>
      <c r="F1080" s="46"/>
    </row>
    <row r="1081" spans="1:6" ht="25.5" customHeight="1" outlineLevel="1" x14ac:dyDescent="0.2">
      <c r="A1081" s="46">
        <v>2</v>
      </c>
      <c r="B1081" s="51" t="s">
        <v>1387</v>
      </c>
      <c r="C1081" s="46"/>
      <c r="D1081" s="46"/>
      <c r="E1081" s="46"/>
      <c r="F1081" s="46"/>
    </row>
    <row r="1082" spans="1:6" ht="25.5" customHeight="1" outlineLevel="1" x14ac:dyDescent="0.2">
      <c r="A1082" s="46">
        <v>3</v>
      </c>
      <c r="B1082" s="51" t="s">
        <v>1388</v>
      </c>
      <c r="C1082" s="46"/>
      <c r="D1082" s="46"/>
      <c r="E1082" s="46"/>
      <c r="F1082" s="46"/>
    </row>
    <row r="1083" spans="1:6" ht="12.75" customHeight="1" outlineLevel="1" x14ac:dyDescent="0.2">
      <c r="A1083" s="46"/>
      <c r="B1083" s="46"/>
      <c r="C1083" s="46"/>
      <c r="D1083" s="46"/>
      <c r="E1083" s="46"/>
      <c r="F1083" s="46"/>
    </row>
    <row r="1084" spans="1:6" ht="12.75" customHeight="1" outlineLevel="1" x14ac:dyDescent="0.2">
      <c r="A1084" s="89" t="s">
        <v>125</v>
      </c>
      <c r="B1084" s="89"/>
      <c r="C1084" s="89"/>
      <c r="D1084" s="89"/>
      <c r="E1084" s="89"/>
      <c r="F1084" s="89"/>
    </row>
    <row r="1085" spans="1:6" ht="12.75" customHeight="1" outlineLevel="1" x14ac:dyDescent="0.2">
      <c r="A1085" s="46">
        <v>1</v>
      </c>
      <c r="B1085" s="51" t="s">
        <v>126</v>
      </c>
      <c r="C1085" s="46"/>
      <c r="D1085" s="46"/>
      <c r="E1085" s="46"/>
      <c r="F1085" s="46"/>
    </row>
    <row r="1086" spans="1:6" ht="12.75" customHeight="1" outlineLevel="1" x14ac:dyDescent="0.2">
      <c r="A1086" s="46">
        <v>2</v>
      </c>
      <c r="B1086" s="51" t="s">
        <v>1389</v>
      </c>
      <c r="C1086" s="46"/>
      <c r="D1086" s="46"/>
      <c r="E1086" s="46"/>
      <c r="F1086" s="46"/>
    </row>
    <row r="1087" spans="1:6" ht="25.5" customHeight="1" outlineLevel="1" x14ac:dyDescent="0.2">
      <c r="A1087" s="46">
        <v>3</v>
      </c>
      <c r="B1087" s="51" t="s">
        <v>1390</v>
      </c>
      <c r="C1087" s="46"/>
      <c r="D1087" s="46"/>
      <c r="E1087" s="46"/>
      <c r="F1087" s="46"/>
    </row>
    <row r="1088" spans="1:6" ht="12.75" customHeight="1" outlineLevel="1" x14ac:dyDescent="0.2">
      <c r="A1088" s="46">
        <v>4</v>
      </c>
      <c r="B1088" s="51" t="s">
        <v>1391</v>
      </c>
      <c r="C1088" s="46"/>
      <c r="D1088" s="46"/>
      <c r="E1088" s="46"/>
      <c r="F1088" s="46"/>
    </row>
    <row r="1089" spans="1:6" ht="25.5" customHeight="1" outlineLevel="1" x14ac:dyDescent="0.2">
      <c r="A1089" s="46">
        <v>5</v>
      </c>
      <c r="B1089" s="51" t="s">
        <v>1392</v>
      </c>
      <c r="C1089" s="46"/>
      <c r="D1089" s="46"/>
      <c r="E1089" s="46"/>
      <c r="F1089" s="46"/>
    </row>
    <row r="1090" spans="1:6" ht="25.5" customHeight="1" outlineLevel="1" x14ac:dyDescent="0.2">
      <c r="A1090" s="46">
        <v>6</v>
      </c>
      <c r="B1090" s="51" t="s">
        <v>1393</v>
      </c>
      <c r="C1090" s="46"/>
      <c r="D1090" s="46"/>
      <c r="E1090" s="46"/>
      <c r="F1090" s="46"/>
    </row>
    <row r="1091" spans="1:6" ht="25.5" customHeight="1" outlineLevel="1" x14ac:dyDescent="0.2">
      <c r="A1091" s="46">
        <v>7</v>
      </c>
      <c r="B1091" s="51" t="s">
        <v>1394</v>
      </c>
      <c r="C1091" s="46"/>
      <c r="D1091" s="46"/>
      <c r="E1091" s="46"/>
      <c r="F1091" s="46"/>
    </row>
    <row r="1092" spans="1:6" ht="12.75" customHeight="1" outlineLevel="1" x14ac:dyDescent="0.2">
      <c r="A1092" s="46"/>
      <c r="B1092" s="46"/>
      <c r="C1092" s="46"/>
      <c r="D1092" s="46"/>
      <c r="E1092" s="46"/>
      <c r="F1092" s="46"/>
    </row>
    <row r="1093" spans="1:6" ht="12.75" customHeight="1" outlineLevel="1" x14ac:dyDescent="0.2">
      <c r="A1093" s="89" t="s">
        <v>127</v>
      </c>
      <c r="B1093" s="89"/>
      <c r="C1093" s="89"/>
      <c r="D1093" s="89"/>
      <c r="E1093" s="89"/>
      <c r="F1093" s="89"/>
    </row>
    <row r="1094" spans="1:6" ht="12.75" customHeight="1" outlineLevel="1" x14ac:dyDescent="0.2">
      <c r="A1094" s="46">
        <v>1</v>
      </c>
      <c r="B1094" s="51" t="s">
        <v>128</v>
      </c>
      <c r="C1094" s="46"/>
      <c r="D1094" s="46"/>
      <c r="E1094" s="46"/>
      <c r="F1094" s="46"/>
    </row>
    <row r="1095" spans="1:6" ht="25.5" customHeight="1" outlineLevel="1" x14ac:dyDescent="0.2">
      <c r="A1095" s="46">
        <v>2</v>
      </c>
      <c r="B1095" s="51" t="s">
        <v>1395</v>
      </c>
      <c r="C1095" s="46"/>
      <c r="D1095" s="46"/>
      <c r="E1095" s="46"/>
      <c r="F1095" s="46"/>
    </row>
    <row r="1096" spans="1:6" ht="25.5" customHeight="1" outlineLevel="1" x14ac:dyDescent="0.2">
      <c r="A1096" s="46">
        <v>3</v>
      </c>
      <c r="B1096" s="51" t="s">
        <v>1396</v>
      </c>
      <c r="C1096" s="46"/>
      <c r="D1096" s="46"/>
      <c r="E1096" s="46"/>
      <c r="F1096" s="46"/>
    </row>
    <row r="1097" spans="1:6" ht="38.25" customHeight="1" outlineLevel="1" x14ac:dyDescent="0.2">
      <c r="A1097" s="46">
        <v>4</v>
      </c>
      <c r="B1097" s="51" t="s">
        <v>1397</v>
      </c>
      <c r="C1097" s="46"/>
      <c r="D1097" s="46"/>
      <c r="E1097" s="46"/>
      <c r="F1097" s="46"/>
    </row>
    <row r="1098" spans="1:6" ht="38.25" customHeight="1" outlineLevel="1" x14ac:dyDescent="0.2">
      <c r="A1098" s="46">
        <v>5</v>
      </c>
      <c r="B1098" s="51" t="s">
        <v>1398</v>
      </c>
      <c r="C1098" s="46"/>
      <c r="D1098" s="46"/>
      <c r="E1098" s="46"/>
      <c r="F1098" s="46"/>
    </row>
    <row r="1099" spans="1:6" ht="12.75" customHeight="1" outlineLevel="1" x14ac:dyDescent="0.2">
      <c r="A1099" s="46"/>
      <c r="B1099" s="46"/>
      <c r="C1099" s="46"/>
      <c r="D1099" s="46"/>
      <c r="E1099" s="46"/>
      <c r="F1099" s="46"/>
    </row>
    <row r="1100" spans="1:6" ht="12.75" customHeight="1" outlineLevel="1" x14ac:dyDescent="0.2">
      <c r="A1100" s="89" t="s">
        <v>129</v>
      </c>
      <c r="B1100" s="89"/>
      <c r="C1100" s="89"/>
      <c r="D1100" s="89"/>
      <c r="E1100" s="89"/>
      <c r="F1100" s="89"/>
    </row>
    <row r="1101" spans="1:6" ht="25.5" customHeight="1" outlineLevel="1" x14ac:dyDescent="0.2">
      <c r="A1101" s="46">
        <v>1</v>
      </c>
      <c r="B1101" s="51" t="s">
        <v>130</v>
      </c>
      <c r="C1101" s="46"/>
      <c r="D1101" s="46"/>
      <c r="E1101" s="46"/>
      <c r="F1101" s="46"/>
    </row>
    <row r="1102" spans="1:6" ht="25.5" customHeight="1" outlineLevel="1" x14ac:dyDescent="0.2">
      <c r="A1102" s="46">
        <v>2</v>
      </c>
      <c r="B1102" s="51" t="s">
        <v>1399</v>
      </c>
      <c r="C1102" s="46"/>
      <c r="D1102" s="46"/>
      <c r="E1102" s="46"/>
      <c r="F1102" s="46"/>
    </row>
    <row r="1103" spans="1:6" ht="38.25" customHeight="1" outlineLevel="1" x14ac:dyDescent="0.2">
      <c r="A1103" s="46">
        <v>3</v>
      </c>
      <c r="B1103" s="51" t="s">
        <v>1400</v>
      </c>
      <c r="C1103" s="46"/>
      <c r="D1103" s="46"/>
      <c r="E1103" s="46"/>
      <c r="F1103" s="46"/>
    </row>
    <row r="1104" spans="1:6" ht="25.5" customHeight="1" outlineLevel="1" x14ac:dyDescent="0.2">
      <c r="A1104" s="46">
        <v>4</v>
      </c>
      <c r="B1104" s="51" t="s">
        <v>1401</v>
      </c>
      <c r="C1104" s="46"/>
      <c r="D1104" s="46"/>
      <c r="E1104" s="46"/>
      <c r="F1104" s="46"/>
    </row>
    <row r="1105" spans="1:6" ht="12.75" customHeight="1" outlineLevel="1" x14ac:dyDescent="0.2">
      <c r="A1105" s="46"/>
      <c r="B1105" s="46"/>
      <c r="C1105" s="46"/>
      <c r="D1105" s="46"/>
      <c r="E1105" s="46"/>
      <c r="F1105" s="46"/>
    </row>
    <row r="1106" spans="1:6" ht="12.75" customHeight="1" outlineLevel="1" x14ac:dyDescent="0.2">
      <c r="A1106" s="89" t="s">
        <v>132</v>
      </c>
      <c r="B1106" s="89"/>
      <c r="C1106" s="89"/>
      <c r="D1106" s="89"/>
      <c r="E1106" s="89"/>
      <c r="F1106" s="89"/>
    </row>
    <row r="1107" spans="1:6" ht="12.75" customHeight="1" outlineLevel="1" x14ac:dyDescent="0.2">
      <c r="A1107" s="46">
        <v>1</v>
      </c>
      <c r="B1107" s="51" t="s">
        <v>134</v>
      </c>
      <c r="C1107" s="46"/>
      <c r="D1107" s="46"/>
      <c r="E1107" s="46"/>
      <c r="F1107" s="46"/>
    </row>
    <row r="1108" spans="1:6" ht="12.75" customHeight="1" outlineLevel="1" x14ac:dyDescent="0.2">
      <c r="A1108" s="46">
        <v>2</v>
      </c>
      <c r="B1108" s="51" t="s">
        <v>1402</v>
      </c>
      <c r="C1108" s="46"/>
      <c r="D1108" s="46"/>
      <c r="E1108" s="46"/>
      <c r="F1108" s="46"/>
    </row>
    <row r="1109" spans="1:6" ht="25.5" customHeight="1" outlineLevel="1" x14ac:dyDescent="0.2">
      <c r="A1109" s="46">
        <v>3</v>
      </c>
      <c r="B1109" s="51" t="s">
        <v>1403</v>
      </c>
      <c r="C1109" s="46"/>
      <c r="D1109" s="46"/>
      <c r="E1109" s="46"/>
      <c r="F1109" s="46"/>
    </row>
    <row r="1110" spans="1:6" ht="25.5" customHeight="1" outlineLevel="1" x14ac:dyDescent="0.2">
      <c r="A1110" s="46">
        <v>4</v>
      </c>
      <c r="B1110" s="51" t="s">
        <v>1404</v>
      </c>
      <c r="C1110" s="46"/>
      <c r="D1110" s="46"/>
      <c r="E1110" s="46"/>
      <c r="F1110" s="46"/>
    </row>
    <row r="1111" spans="1:6" ht="38.25" customHeight="1" outlineLevel="1" x14ac:dyDescent="0.2">
      <c r="A1111" s="46">
        <v>5</v>
      </c>
      <c r="B1111" s="51" t="s">
        <v>1405</v>
      </c>
      <c r="C1111" s="46"/>
      <c r="D1111" s="46"/>
      <c r="E1111" s="46"/>
      <c r="F1111" s="46"/>
    </row>
    <row r="1112" spans="1:6" ht="28.5" customHeight="1" outlineLevel="1" x14ac:dyDescent="0.2">
      <c r="A1112" s="46">
        <v>6</v>
      </c>
      <c r="B1112" s="52" t="s">
        <v>1406</v>
      </c>
      <c r="C1112" s="46"/>
      <c r="D1112" s="46"/>
      <c r="E1112" s="46"/>
      <c r="F1112" s="46"/>
    </row>
    <row r="1113" spans="1:6" ht="12.75" customHeight="1" outlineLevel="1" x14ac:dyDescent="0.2">
      <c r="A1113" s="46"/>
      <c r="B1113" s="46"/>
      <c r="C1113" s="46"/>
      <c r="D1113" s="46"/>
      <c r="E1113" s="46"/>
      <c r="F1113" s="46"/>
    </row>
    <row r="1114" spans="1:6" ht="12.75" customHeight="1" outlineLevel="1" x14ac:dyDescent="0.2">
      <c r="A1114" s="89" t="s">
        <v>135</v>
      </c>
      <c r="B1114" s="89"/>
      <c r="C1114" s="89"/>
      <c r="D1114" s="89"/>
      <c r="E1114" s="89"/>
      <c r="F1114" s="89"/>
    </row>
    <row r="1115" spans="1:6" ht="25.5" customHeight="1" outlineLevel="1" x14ac:dyDescent="0.2">
      <c r="A1115" s="46">
        <v>1</v>
      </c>
      <c r="B1115" s="51" t="s">
        <v>137</v>
      </c>
      <c r="C1115" s="46"/>
      <c r="D1115" s="46"/>
      <c r="E1115" s="46"/>
      <c r="F1115" s="46"/>
    </row>
    <row r="1116" spans="1:6" ht="12.75" customHeight="1" outlineLevel="1" x14ac:dyDescent="0.2">
      <c r="A1116" s="46">
        <v>2</v>
      </c>
      <c r="B1116" s="51" t="s">
        <v>1407</v>
      </c>
      <c r="C1116" s="46"/>
      <c r="D1116" s="46"/>
      <c r="E1116" s="46"/>
      <c r="F1116" s="46"/>
    </row>
    <row r="1117" spans="1:6" ht="25.5" customHeight="1" outlineLevel="1" x14ac:dyDescent="0.2">
      <c r="A1117" s="46">
        <v>3</v>
      </c>
      <c r="B1117" s="51" t="s">
        <v>1408</v>
      </c>
      <c r="C1117" s="46"/>
      <c r="D1117" s="46"/>
      <c r="E1117" s="46"/>
      <c r="F1117" s="46"/>
    </row>
    <row r="1118" spans="1:6" ht="25.5" customHeight="1" outlineLevel="1" x14ac:dyDescent="0.2">
      <c r="A1118" s="46">
        <v>4</v>
      </c>
      <c r="B1118" s="51" t="s">
        <v>1409</v>
      </c>
      <c r="C1118" s="46"/>
      <c r="D1118" s="46"/>
      <c r="E1118" s="46"/>
      <c r="F1118" s="46"/>
    </row>
    <row r="1119" spans="1:6" ht="12.75" customHeight="1" outlineLevel="1" x14ac:dyDescent="0.2">
      <c r="A1119" s="46"/>
      <c r="B1119" s="46"/>
      <c r="C1119" s="46"/>
      <c r="D1119" s="46"/>
      <c r="E1119" s="46"/>
      <c r="F1119" s="46"/>
    </row>
    <row r="1120" spans="1:6" ht="12.75" customHeight="1" outlineLevel="1" x14ac:dyDescent="0.2">
      <c r="A1120" s="89" t="s">
        <v>138</v>
      </c>
      <c r="B1120" s="89"/>
      <c r="C1120" s="89"/>
      <c r="D1120" s="89"/>
      <c r="E1120" s="89"/>
      <c r="F1120" s="89"/>
    </row>
    <row r="1121" spans="1:6" ht="12.75" customHeight="1" outlineLevel="1" x14ac:dyDescent="0.2">
      <c r="A1121" s="46">
        <v>1</v>
      </c>
      <c r="B1121" s="51" t="s">
        <v>139</v>
      </c>
      <c r="C1121" s="46"/>
      <c r="D1121" s="46"/>
      <c r="E1121" s="46"/>
      <c r="F1121" s="46"/>
    </row>
    <row r="1122" spans="1:6" ht="12.75" customHeight="1" outlineLevel="1" x14ac:dyDescent="0.2">
      <c r="A1122" s="46">
        <v>2</v>
      </c>
      <c r="B1122" s="51" t="s">
        <v>1410</v>
      </c>
      <c r="C1122" s="46"/>
      <c r="D1122" s="46"/>
      <c r="E1122" s="46"/>
      <c r="F1122" s="46"/>
    </row>
    <row r="1123" spans="1:6" ht="25.5" customHeight="1" outlineLevel="1" x14ac:dyDescent="0.2">
      <c r="A1123" s="46">
        <v>3</v>
      </c>
      <c r="B1123" s="51" t="s">
        <v>1411</v>
      </c>
      <c r="C1123" s="46"/>
      <c r="D1123" s="46"/>
      <c r="E1123" s="46"/>
      <c r="F1123" s="46"/>
    </row>
    <row r="1124" spans="1:6" ht="12.75" customHeight="1" outlineLevel="1" x14ac:dyDescent="0.2">
      <c r="A1124" s="46"/>
      <c r="B1124" s="46"/>
      <c r="C1124" s="46"/>
      <c r="D1124" s="46"/>
      <c r="E1124" s="46"/>
      <c r="F1124" s="46"/>
    </row>
    <row r="1125" spans="1:6" ht="12.75" customHeight="1" outlineLevel="1" x14ac:dyDescent="0.2">
      <c r="A1125" s="89" t="s">
        <v>140</v>
      </c>
      <c r="B1125" s="89"/>
      <c r="C1125" s="89"/>
      <c r="D1125" s="89"/>
      <c r="E1125" s="89"/>
      <c r="F1125" s="89"/>
    </row>
    <row r="1126" spans="1:6" ht="25.5" customHeight="1" outlineLevel="1" x14ac:dyDescent="0.2">
      <c r="A1126" s="46">
        <v>1</v>
      </c>
      <c r="B1126" s="51" t="s">
        <v>141</v>
      </c>
      <c r="C1126" s="46"/>
      <c r="D1126" s="46"/>
      <c r="E1126" s="46"/>
      <c r="F1126" s="46"/>
    </row>
    <row r="1127" spans="1:6" ht="12.75" customHeight="1" outlineLevel="1" x14ac:dyDescent="0.2">
      <c r="A1127" s="46">
        <v>2</v>
      </c>
      <c r="B1127" s="51" t="s">
        <v>1412</v>
      </c>
      <c r="C1127" s="46"/>
      <c r="D1127" s="46"/>
      <c r="E1127" s="46"/>
      <c r="F1127" s="46"/>
    </row>
    <row r="1128" spans="1:6" ht="25.5" customHeight="1" outlineLevel="1" x14ac:dyDescent="0.2">
      <c r="A1128" s="46">
        <v>3</v>
      </c>
      <c r="B1128" s="51" t="s">
        <v>1413</v>
      </c>
      <c r="C1128" s="46"/>
      <c r="D1128" s="46"/>
      <c r="E1128" s="46"/>
      <c r="F1128" s="46"/>
    </row>
    <row r="1129" spans="1:6" ht="12.75" customHeight="1" outlineLevel="1" x14ac:dyDescent="0.2">
      <c r="A1129" s="46"/>
      <c r="B1129" s="46"/>
      <c r="C1129" s="46"/>
      <c r="D1129" s="46"/>
      <c r="E1129" s="46"/>
      <c r="F1129" s="46"/>
    </row>
    <row r="1130" spans="1:6" ht="12.75" customHeight="1" outlineLevel="1" x14ac:dyDescent="0.2">
      <c r="A1130" s="89" t="s">
        <v>142</v>
      </c>
      <c r="B1130" s="89"/>
      <c r="C1130" s="89"/>
      <c r="D1130" s="89"/>
      <c r="E1130" s="89"/>
      <c r="F1130" s="89"/>
    </row>
    <row r="1131" spans="1:6" ht="12.75" customHeight="1" outlineLevel="1" x14ac:dyDescent="0.2">
      <c r="A1131" s="46">
        <v>1</v>
      </c>
      <c r="B1131" s="51" t="s">
        <v>143</v>
      </c>
      <c r="C1131" s="46"/>
      <c r="D1131" s="46"/>
      <c r="E1131" s="46"/>
      <c r="F1131" s="46"/>
    </row>
    <row r="1132" spans="1:6" ht="12.75" customHeight="1" outlineLevel="1" x14ac:dyDescent="0.2">
      <c r="A1132" s="46">
        <v>2</v>
      </c>
      <c r="B1132" s="51" t="s">
        <v>1414</v>
      </c>
      <c r="C1132" s="46"/>
      <c r="D1132" s="46"/>
      <c r="E1132" s="46"/>
      <c r="F1132" s="46"/>
    </row>
    <row r="1133" spans="1:6" ht="25.5" customHeight="1" outlineLevel="1" x14ac:dyDescent="0.2">
      <c r="A1133" s="46">
        <v>3</v>
      </c>
      <c r="B1133" s="51" t="s">
        <v>1415</v>
      </c>
      <c r="C1133" s="46"/>
      <c r="D1133" s="46"/>
      <c r="E1133" s="46"/>
      <c r="F1133" s="46"/>
    </row>
    <row r="1134" spans="1:6" ht="12.75" customHeight="1" outlineLevel="1" x14ac:dyDescent="0.2">
      <c r="A1134" s="46">
        <v>4</v>
      </c>
      <c r="B1134" s="51" t="s">
        <v>1416</v>
      </c>
      <c r="C1134" s="46"/>
      <c r="D1134" s="46"/>
      <c r="E1134" s="46"/>
      <c r="F1134" s="46"/>
    </row>
    <row r="1135" spans="1:6" ht="12.75" customHeight="1" outlineLevel="1" x14ac:dyDescent="0.2">
      <c r="A1135" s="46"/>
      <c r="B1135" s="46"/>
      <c r="C1135" s="46"/>
      <c r="D1135" s="46"/>
      <c r="E1135" s="46"/>
      <c r="F1135" s="46"/>
    </row>
    <row r="1136" spans="1:6" ht="12.75" customHeight="1" outlineLevel="1" x14ac:dyDescent="0.2">
      <c r="A1136" s="89" t="s">
        <v>144</v>
      </c>
      <c r="B1136" s="89"/>
      <c r="C1136" s="89"/>
      <c r="D1136" s="89"/>
      <c r="E1136" s="89"/>
      <c r="F1136" s="89"/>
    </row>
    <row r="1137" spans="1:6" ht="12.75" customHeight="1" outlineLevel="1" x14ac:dyDescent="0.2">
      <c r="A1137" s="46">
        <v>1</v>
      </c>
      <c r="B1137" s="51" t="s">
        <v>145</v>
      </c>
      <c r="C1137" s="46"/>
      <c r="D1137" s="46"/>
      <c r="E1137" s="46"/>
      <c r="F1137" s="46"/>
    </row>
    <row r="1138" spans="1:6" ht="12.75" customHeight="1" outlineLevel="1" x14ac:dyDescent="0.2">
      <c r="A1138" s="46">
        <v>2</v>
      </c>
      <c r="B1138" s="51" t="s">
        <v>1417</v>
      </c>
      <c r="C1138" s="46"/>
      <c r="D1138" s="46"/>
      <c r="E1138" s="46"/>
      <c r="F1138" s="46"/>
    </row>
    <row r="1139" spans="1:6" ht="25.5" customHeight="1" outlineLevel="1" x14ac:dyDescent="0.2">
      <c r="A1139" s="46">
        <v>3</v>
      </c>
      <c r="B1139" s="51" t="s">
        <v>1418</v>
      </c>
      <c r="C1139" s="46"/>
      <c r="D1139" s="46"/>
      <c r="E1139" s="46"/>
      <c r="F1139" s="46"/>
    </row>
    <row r="1140" spans="1:6" ht="12.75" customHeight="1" outlineLevel="1" x14ac:dyDescent="0.2">
      <c r="A1140" s="46"/>
      <c r="B1140" s="46"/>
      <c r="C1140" s="46"/>
      <c r="D1140" s="46"/>
      <c r="E1140" s="46"/>
      <c r="F1140" s="46"/>
    </row>
    <row r="1141" spans="1:6" ht="12.75" customHeight="1" outlineLevel="1" x14ac:dyDescent="0.2">
      <c r="A1141" s="89" t="s">
        <v>146</v>
      </c>
      <c r="B1141" s="89"/>
      <c r="C1141" s="89"/>
      <c r="D1141" s="89"/>
      <c r="E1141" s="89"/>
      <c r="F1141" s="89"/>
    </row>
    <row r="1142" spans="1:6" ht="25.5" customHeight="1" outlineLevel="1" x14ac:dyDescent="0.2">
      <c r="A1142" s="46">
        <v>1</v>
      </c>
      <c r="B1142" s="51" t="s">
        <v>148</v>
      </c>
      <c r="C1142" s="46"/>
      <c r="D1142" s="46"/>
      <c r="E1142" s="46"/>
      <c r="F1142" s="46"/>
    </row>
    <row r="1143" spans="1:6" ht="25.5" customHeight="1" outlineLevel="1" x14ac:dyDescent="0.2">
      <c r="A1143" s="46">
        <v>2</v>
      </c>
      <c r="B1143" s="51" t="s">
        <v>1419</v>
      </c>
      <c r="C1143" s="46"/>
      <c r="D1143" s="46"/>
      <c r="E1143" s="46"/>
      <c r="F1143" s="46"/>
    </row>
    <row r="1144" spans="1:6" ht="38.25" customHeight="1" outlineLevel="1" x14ac:dyDescent="0.2">
      <c r="A1144" s="46">
        <v>3</v>
      </c>
      <c r="B1144" s="51" t="s">
        <v>1420</v>
      </c>
      <c r="C1144" s="46"/>
      <c r="D1144" s="46"/>
      <c r="E1144" s="46"/>
      <c r="F1144" s="46"/>
    </row>
    <row r="1145" spans="1:6" ht="25.5" customHeight="1" outlineLevel="1" x14ac:dyDescent="0.2">
      <c r="A1145" s="46">
        <v>4</v>
      </c>
      <c r="B1145" s="51" t="s">
        <v>1421</v>
      </c>
      <c r="C1145" s="46"/>
      <c r="D1145" s="46"/>
      <c r="E1145" s="46"/>
      <c r="F1145" s="46"/>
    </row>
    <row r="1146" spans="1:6" ht="38.25" customHeight="1" outlineLevel="1" x14ac:dyDescent="0.2">
      <c r="A1146" s="46">
        <v>5</v>
      </c>
      <c r="B1146" s="51" t="s">
        <v>1422</v>
      </c>
      <c r="C1146" s="46"/>
      <c r="D1146" s="46"/>
      <c r="E1146" s="46"/>
      <c r="F1146" s="46"/>
    </row>
    <row r="1147" spans="1:6" ht="25.5" customHeight="1" outlineLevel="1" x14ac:dyDescent="0.2">
      <c r="A1147" s="46">
        <v>6</v>
      </c>
      <c r="B1147" s="51" t="s">
        <v>1423</v>
      </c>
      <c r="C1147" s="46"/>
      <c r="D1147" s="46"/>
      <c r="E1147" s="46"/>
      <c r="F1147" s="46"/>
    </row>
    <row r="1148" spans="1:6" ht="12.75" customHeight="1" outlineLevel="1" x14ac:dyDescent="0.2">
      <c r="A1148" s="46"/>
      <c r="B1148" s="46"/>
      <c r="C1148" s="46"/>
      <c r="D1148" s="46"/>
      <c r="E1148" s="46"/>
      <c r="F1148" s="46"/>
    </row>
    <row r="1149" spans="1:6" ht="12.75" customHeight="1" outlineLevel="1" x14ac:dyDescent="0.2">
      <c r="A1149" s="89" t="s">
        <v>149</v>
      </c>
      <c r="B1149" s="89"/>
      <c r="C1149" s="89"/>
      <c r="D1149" s="89"/>
      <c r="E1149" s="89"/>
      <c r="F1149" s="89"/>
    </row>
    <row r="1150" spans="1:6" ht="12.75" customHeight="1" outlineLevel="1" x14ac:dyDescent="0.2">
      <c r="A1150" s="46">
        <v>1</v>
      </c>
      <c r="B1150" s="51" t="s">
        <v>151</v>
      </c>
      <c r="C1150" s="46"/>
      <c r="D1150" s="46"/>
      <c r="E1150" s="46"/>
      <c r="F1150" s="46"/>
    </row>
    <row r="1151" spans="1:6" ht="25.5" customHeight="1" outlineLevel="1" x14ac:dyDescent="0.2">
      <c r="A1151" s="46">
        <v>2</v>
      </c>
      <c r="B1151" s="51" t="s">
        <v>1424</v>
      </c>
      <c r="C1151" s="46"/>
      <c r="D1151" s="46"/>
      <c r="E1151" s="46"/>
      <c r="F1151" s="46"/>
    </row>
    <row r="1152" spans="1:6" ht="25.5" customHeight="1" outlineLevel="1" x14ac:dyDescent="0.2">
      <c r="A1152" s="46">
        <v>3</v>
      </c>
      <c r="B1152" s="51" t="s">
        <v>1425</v>
      </c>
      <c r="C1152" s="46"/>
      <c r="D1152" s="46"/>
      <c r="E1152" s="46"/>
      <c r="F1152" s="46"/>
    </row>
    <row r="1153" spans="1:6" ht="25.5" customHeight="1" outlineLevel="1" x14ac:dyDescent="0.2">
      <c r="A1153" s="46">
        <v>4</v>
      </c>
      <c r="B1153" s="51" t="s">
        <v>1426</v>
      </c>
      <c r="C1153" s="46"/>
      <c r="D1153" s="46"/>
      <c r="E1153" s="46"/>
      <c r="F1153" s="46"/>
    </row>
    <row r="1154" spans="1:6" ht="12.75" customHeight="1" outlineLevel="1" x14ac:dyDescent="0.2">
      <c r="A1154" s="46"/>
      <c r="B1154" s="46"/>
      <c r="C1154" s="46"/>
      <c r="D1154" s="46"/>
      <c r="E1154" s="46"/>
      <c r="F1154" s="46"/>
    </row>
    <row r="1155" spans="1:6" ht="12.75" customHeight="1" outlineLevel="1" x14ac:dyDescent="0.2">
      <c r="A1155" s="89" t="s">
        <v>152</v>
      </c>
      <c r="B1155" s="89"/>
      <c r="C1155" s="89"/>
      <c r="D1155" s="89"/>
      <c r="E1155" s="89"/>
      <c r="F1155" s="89"/>
    </row>
    <row r="1156" spans="1:6" ht="12.75" customHeight="1" outlineLevel="1" x14ac:dyDescent="0.2">
      <c r="A1156" s="46">
        <v>1</v>
      </c>
      <c r="B1156" s="51" t="s">
        <v>153</v>
      </c>
      <c r="C1156" s="46"/>
      <c r="D1156" s="46"/>
      <c r="E1156" s="46"/>
      <c r="F1156" s="46"/>
    </row>
    <row r="1157" spans="1:6" ht="25.5" customHeight="1" outlineLevel="1" x14ac:dyDescent="0.2">
      <c r="A1157" s="46">
        <v>2</v>
      </c>
      <c r="B1157" s="51" t="s">
        <v>1427</v>
      </c>
      <c r="C1157" s="46"/>
      <c r="D1157" s="46"/>
      <c r="E1157" s="46"/>
      <c r="F1157" s="46"/>
    </row>
    <row r="1158" spans="1:6" ht="25.5" customHeight="1" outlineLevel="1" x14ac:dyDescent="0.2">
      <c r="A1158" s="46">
        <v>3</v>
      </c>
      <c r="B1158" s="51" t="s">
        <v>1428</v>
      </c>
      <c r="C1158" s="46"/>
      <c r="D1158" s="46"/>
      <c r="E1158" s="46"/>
      <c r="F1158" s="46"/>
    </row>
    <row r="1159" spans="1:6" ht="25.5" customHeight="1" outlineLevel="1" x14ac:dyDescent="0.2">
      <c r="A1159" s="46">
        <v>4</v>
      </c>
      <c r="B1159" s="51" t="s">
        <v>1429</v>
      </c>
      <c r="C1159" s="46"/>
      <c r="D1159" s="46"/>
      <c r="E1159" s="46"/>
      <c r="F1159" s="46"/>
    </row>
    <row r="1160" spans="1:6" ht="12.75" customHeight="1" outlineLevel="1" x14ac:dyDescent="0.2">
      <c r="A1160" s="46"/>
      <c r="B1160" s="46"/>
      <c r="C1160" s="46"/>
      <c r="D1160" s="46"/>
      <c r="E1160" s="46"/>
      <c r="F1160" s="46"/>
    </row>
    <row r="1161" spans="1:6" ht="12.75" customHeight="1" outlineLevel="1" x14ac:dyDescent="0.2">
      <c r="A1161" s="89" t="s">
        <v>155</v>
      </c>
      <c r="B1161" s="89"/>
      <c r="C1161" s="89"/>
      <c r="D1161" s="89"/>
      <c r="E1161" s="89"/>
      <c r="F1161" s="89"/>
    </row>
    <row r="1162" spans="1:6" ht="25.5" customHeight="1" outlineLevel="1" x14ac:dyDescent="0.2">
      <c r="A1162" s="46">
        <v>1</v>
      </c>
      <c r="B1162" s="51" t="s">
        <v>156</v>
      </c>
      <c r="C1162" s="46"/>
      <c r="D1162" s="46"/>
      <c r="E1162" s="46"/>
      <c r="F1162" s="46"/>
    </row>
    <row r="1163" spans="1:6" ht="25.5" customHeight="1" outlineLevel="1" x14ac:dyDescent="0.2">
      <c r="A1163" s="46">
        <v>2</v>
      </c>
      <c r="B1163" s="51" t="s">
        <v>1430</v>
      </c>
      <c r="C1163" s="46"/>
      <c r="D1163" s="46"/>
      <c r="E1163" s="46"/>
      <c r="F1163" s="46"/>
    </row>
    <row r="1164" spans="1:6" ht="25.5" customHeight="1" outlineLevel="1" x14ac:dyDescent="0.2">
      <c r="A1164" s="46">
        <v>3</v>
      </c>
      <c r="B1164" s="51" t="s">
        <v>1431</v>
      </c>
      <c r="C1164" s="46"/>
      <c r="D1164" s="46"/>
      <c r="E1164" s="46"/>
      <c r="F1164" s="46"/>
    </row>
    <row r="1165" spans="1:6" ht="12.75" customHeight="1" outlineLevel="1" x14ac:dyDescent="0.2">
      <c r="A1165" s="46"/>
      <c r="B1165" s="46"/>
      <c r="C1165" s="46"/>
      <c r="D1165" s="46"/>
      <c r="E1165" s="46"/>
      <c r="F1165" s="46"/>
    </row>
    <row r="1166" spans="1:6" ht="12.75" customHeight="1" outlineLevel="1" x14ac:dyDescent="0.2">
      <c r="A1166" s="89" t="s">
        <v>157</v>
      </c>
      <c r="B1166" s="89"/>
      <c r="C1166" s="89"/>
      <c r="D1166" s="89"/>
      <c r="E1166" s="89"/>
      <c r="F1166" s="89"/>
    </row>
    <row r="1167" spans="1:6" ht="25.5" customHeight="1" outlineLevel="1" x14ac:dyDescent="0.2">
      <c r="A1167" s="46">
        <v>1</v>
      </c>
      <c r="B1167" s="51" t="s">
        <v>158</v>
      </c>
      <c r="C1167" s="46"/>
      <c r="D1167" s="46"/>
      <c r="E1167" s="46"/>
      <c r="F1167" s="46"/>
    </row>
    <row r="1168" spans="1:6" ht="25.5" customHeight="1" outlineLevel="1" x14ac:dyDescent="0.2">
      <c r="A1168" s="46">
        <v>2</v>
      </c>
      <c r="B1168" s="51" t="inlineStr">
        <is>
          <t>Задайте допустимый разнос центров групп, относящихся к одному ряду арматуры, по нормали к нейтральной линии (НЛ). Используются единицы INPUT Length; значение по умолчанию 50 мм.</t>
        </is>
      </c>
      <c r="C1168" s="46"/>
      <c r="D1168" s="46"/>
      <c r="E1168" s="46"/>
      <c r="F1168" s="46"/>
    </row>
    <row r="1169" spans="1:6" ht="38.25" customHeight="1" outlineLevel="1" x14ac:dyDescent="0.2">
      <c r="A1169" s="46">
        <v>3</v>
      </c>
      <c r="B1169" s="51" t="inlineStr">
        <is>
          <t>Первый ряд арматуры находится у растянутой поверхности бетона; следующие ряды нумеруются в направлении нейтральной линии. Этот допуск только распределяет группы по рядам: боковые границы площади взаимодействия и выбор соседей он не меняет.</t>
        </is>
      </c>
      <c r="C1169" s="46"/>
      <c r="D1169" s="46"/>
      <c r="E1169" s="46"/>
      <c r="F1169" s="46"/>
    </row>
    <row r="1170" spans="1:6" ht="12.75" customHeight="1" outlineLevel="1" x14ac:dyDescent="0.2">
      <c r="A1170" s="46"/>
      <c r="B1170" s="46"/>
      <c r="C1170" s="46"/>
      <c r="D1170" s="46"/>
      <c r="E1170" s="46"/>
      <c r="F1170" s="46"/>
    </row>
    <row r="1171" spans="1:6" ht="12.75" customHeight="1" outlineLevel="1" x14ac:dyDescent="0.2">
      <c r="A1171" s="89" t="s">
        <v>159</v>
      </c>
      <c r="B1171" s="89"/>
      <c r="C1171" s="89"/>
      <c r="D1171" s="89"/>
      <c r="E1171" s="89"/>
      <c r="F1171" s="89"/>
    </row>
    <row r="1172" spans="1:6" ht="38.25" customHeight="1" outlineLevel="1" x14ac:dyDescent="0.2">
      <c r="A1172" s="46">
        <v>1</v>
      </c>
      <c r="B1172" s="51" t="s">
        <v>160</v>
      </c>
      <c r="C1172" s="46"/>
      <c r="D1172" s="46"/>
      <c r="E1172" s="46"/>
      <c r="F1172" s="46"/>
    </row>
    <row r="1173" spans="1:6" ht="25.5" customHeight="1" outlineLevel="1" x14ac:dyDescent="0.2">
      <c r="A1173" s="46">
        <v>2</v>
      </c>
      <c r="B1173" s="51" t="s">
        <v>1434</v>
      </c>
      <c r="C1173" s="46"/>
      <c r="D1173" s="46"/>
      <c r="E1173" s="46"/>
      <c r="F1173" s="46"/>
    </row>
    <row r="1174" spans="1:6" ht="25.5" customHeight="1" outlineLevel="1" x14ac:dyDescent="0.2">
      <c r="A1174" s="46">
        <v>3</v>
      </c>
      <c r="B1174" s="51" t="s">
        <v>1435</v>
      </c>
      <c r="C1174" s="46"/>
      <c r="D1174" s="46"/>
      <c r="E1174" s="46"/>
      <c r="F1174" s="46"/>
    </row>
    <row r="1175" spans="1:6" ht="12.75" customHeight="1" outlineLevel="1" x14ac:dyDescent="0.2">
      <c r="A1175" s="46"/>
      <c r="B1175" s="46"/>
      <c r="C1175" s="46"/>
      <c r="D1175" s="46"/>
      <c r="E1175" s="46"/>
      <c r="F1175" s="46"/>
    </row>
    <row r="1176" spans="1:6" ht="12.75" customHeight="1" outlineLevel="1" x14ac:dyDescent="0.2">
      <c r="A1176" s="89" t="s">
        <v>161</v>
      </c>
      <c r="B1176" s="89"/>
      <c r="C1176" s="89"/>
      <c r="D1176" s="89"/>
      <c r="E1176" s="89"/>
      <c r="F1176" s="89"/>
    </row>
    <row r="1177" spans="1:6" ht="25.5" customHeight="1" outlineLevel="1" x14ac:dyDescent="0.2">
      <c r="A1177" s="46">
        <v>1</v>
      </c>
      <c r="B1177" s="51" t="s">
        <v>163</v>
      </c>
      <c r="C1177" s="46"/>
      <c r="D1177" s="46"/>
      <c r="E1177" s="46"/>
      <c r="F1177" s="46"/>
    </row>
    <row r="1178" spans="1:6" ht="25.5" customHeight="1" outlineLevel="1" x14ac:dyDescent="0.2">
      <c r="A1178" s="46">
        <v>2</v>
      </c>
      <c r="B1178" s="51" t="s">
        <v>1436</v>
      </c>
      <c r="C1178" s="46"/>
      <c r="D1178" s="46"/>
      <c r="E1178" s="46"/>
      <c r="F1178" s="46"/>
    </row>
    <row r="1179" spans="1:6" ht="38.25" customHeight="1" outlineLevel="1" x14ac:dyDescent="0.2">
      <c r="A1179" s="46">
        <v>3</v>
      </c>
      <c r="B1179" s="51" t="s">
        <v>1437</v>
      </c>
      <c r="C1179" s="46"/>
      <c r="D1179" s="46"/>
      <c r="E1179" s="46"/>
      <c r="F1179" s="46"/>
    </row>
    <row r="1180" spans="1:6" ht="12.75" customHeight="1" outlineLevel="1" x14ac:dyDescent="0.2">
      <c r="A1180" s="46"/>
      <c r="B1180" s="46"/>
      <c r="C1180" s="46"/>
      <c r="D1180" s="46"/>
      <c r="E1180" s="46"/>
      <c r="F1180" s="46"/>
    </row>
    <row r="1181" spans="1:6" ht="12.75" customHeight="1" outlineLevel="1" x14ac:dyDescent="0.2">
      <c r="A1181" s="89" t="s">
        <v>164</v>
      </c>
      <c r="B1181" s="89"/>
      <c r="C1181" s="89"/>
      <c r="D1181" s="89"/>
      <c r="E1181" s="89"/>
      <c r="F1181" s="89"/>
    </row>
    <row r="1182" spans="1:6" ht="12.75" customHeight="1" outlineLevel="1" x14ac:dyDescent="0.2">
      <c r="A1182" s="46">
        <v>1</v>
      </c>
      <c r="B1182" s="51" t="s">
        <v>166</v>
      </c>
      <c r="C1182" s="46"/>
      <c r="D1182" s="46"/>
      <c r="E1182" s="46"/>
      <c r="F1182" s="46"/>
    </row>
    <row r="1183" spans="1:6" ht="25.5" customHeight="1" outlineLevel="1" x14ac:dyDescent="0.2">
      <c r="A1183" s="46">
        <v>2</v>
      </c>
      <c r="B1183" s="51" t="inlineStr">
        <is>
          <t>Выберите 3d, 5d или 6d: этот множитель задает отступ r для боковых границ площади взаимодействия и границы в сторону нейтральной линии. В новой книге установлен вариант 6d.</t>
        </is>
      </c>
      <c r="C1183" s="46"/>
      <c r="D1183" s="46"/>
      <c r="E1183" s="46"/>
      <c r="F1183" s="46"/>
    </row>
    <row r="1184" spans="1:6" ht="25.5" customHeight="1" outlineLevel="1" x14ac:dyDescent="0.2">
      <c r="A1184" s="46">
        <v>3</v>
      </c>
      <c r="B1184" s="51" t="s">
        <v>1439</v>
      </c>
      <c r="C1184" s="46"/>
      <c r="D1184" s="46"/>
      <c r="E1184" s="46"/>
      <c r="F1184" s="46"/>
    </row>
    <row r="1185" spans="1:6" ht="12.75" customHeight="1" outlineLevel="1" x14ac:dyDescent="0.2">
      <c r="A1185" s="46"/>
      <c r="B1185" s="46"/>
      <c r="C1185" s="46"/>
      <c r="D1185" s="46"/>
      <c r="E1185" s="46"/>
      <c r="F1185" s="46"/>
    </row>
    <row r="1186" spans="1:6" ht="12.75" customHeight="1" outlineLevel="1" x14ac:dyDescent="0.2">
      <c r="A1186" s="89" t="s">
        <v>167</v>
      </c>
      <c r="B1186" s="89"/>
      <c r="C1186" s="89"/>
      <c r="D1186" s="89"/>
      <c r="E1186" s="89"/>
      <c r="F1186" s="89"/>
    </row>
    <row r="1187" spans="1:6" ht="12.75" customHeight="1" outlineLevel="1" x14ac:dyDescent="0.2">
      <c r="A1187" s="46">
        <v>1</v>
      </c>
      <c r="B1187" s="51" t="s">
        <v>169</v>
      </c>
      <c r="C1187" s="46"/>
      <c r="D1187" s="46"/>
      <c r="E1187" s="46"/>
      <c r="F1187" s="46"/>
    </row>
    <row r="1188" spans="1:6" ht="25.5" customHeight="1" outlineLevel="1" x14ac:dyDescent="0.2">
      <c r="A1188" s="46">
        <v>2</v>
      </c>
      <c r="B1188" s="51" t="s">
        <v>1440</v>
      </c>
      <c r="C1188" s="46"/>
      <c r="D1188" s="46"/>
      <c r="E1188" s="46"/>
      <c r="F1188" s="46"/>
    </row>
    <row r="1189" spans="1:6" ht="25.5" customHeight="1" outlineLevel="1" x14ac:dyDescent="0.2">
      <c r="A1189" s="46">
        <v>3</v>
      </c>
      <c r="B1189" s="51" t="s">
        <v>1441</v>
      </c>
      <c r="C1189" s="46"/>
      <c r="D1189" s="46"/>
      <c r="E1189" s="46"/>
      <c r="F1189" s="46"/>
    </row>
    <row r="1190" spans="1:6" ht="12.75" customHeight="1" outlineLevel="1" x14ac:dyDescent="0.2">
      <c r="A1190" s="46"/>
      <c r="B1190" s="46"/>
      <c r="C1190" s="46"/>
      <c r="D1190" s="46"/>
      <c r="E1190" s="46"/>
      <c r="F1190" s="46"/>
    </row>
    <row r="1191" spans="1:6" ht="12.75" customHeight="1" outlineLevel="1" x14ac:dyDescent="0.2">
      <c r="A1191" s="89" t="s">
        <v>171</v>
      </c>
      <c r="B1191" s="89"/>
      <c r="C1191" s="89"/>
      <c r="D1191" s="89"/>
      <c r="E1191" s="89"/>
      <c r="F1191" s="89"/>
    </row>
    <row r="1192" spans="1:6" ht="25.5" customHeight="1" outlineLevel="1" x14ac:dyDescent="0.2">
      <c r="A1192" s="46">
        <v>1</v>
      </c>
      <c r="B1192" s="51" t="s">
        <v>173</v>
      </c>
      <c r="C1192" s="46"/>
      <c r="D1192" s="46"/>
      <c r="E1192" s="46"/>
      <c r="F1192" s="46"/>
    </row>
    <row r="1193" spans="1:6" ht="25.5" customHeight="1" outlineLevel="1" x14ac:dyDescent="0.2">
      <c r="A1193" s="46">
        <v>2</v>
      </c>
      <c r="B1193" s="51" t="s">
        <v>1442</v>
      </c>
      <c r="C1193" s="46"/>
      <c r="D1193" s="46"/>
      <c r="E1193" s="46"/>
      <c r="F1193" s="46"/>
    </row>
    <row r="1194" spans="1:6" ht="38.25" customHeight="1" outlineLevel="1" x14ac:dyDescent="0.2">
      <c r="A1194" s="46">
        <v>3</v>
      </c>
      <c r="B1194" s="51" t="s">
        <v>1443</v>
      </c>
      <c r="C1194" s="46"/>
      <c r="D1194" s="46"/>
      <c r="E1194" s="46"/>
      <c r="F1194" s="46"/>
    </row>
    <row r="1195" spans="1:6" ht="25.5" customHeight="1" outlineLevel="1" x14ac:dyDescent="0.2">
      <c r="A1195" s="46">
        <v>4</v>
      </c>
      <c r="B1195" s="51" t="s">
        <v>1444</v>
      </c>
      <c r="C1195" s="46"/>
      <c r="D1195" s="46"/>
      <c r="E1195" s="46"/>
      <c r="F1195" s="46"/>
    </row>
    <row r="1196" spans="1:6" ht="25.5" customHeight="1" outlineLevel="1" x14ac:dyDescent="0.2">
      <c r="A1196" s="46">
        <v>5</v>
      </c>
      <c r="B1196" s="51" t="s">
        <v>1445</v>
      </c>
      <c r="C1196" s="46"/>
      <c r="D1196" s="46"/>
      <c r="E1196" s="46"/>
      <c r="F1196" s="46"/>
    </row>
    <row r="1197" spans="1:6" ht="38.25" customHeight="1" outlineLevel="1" x14ac:dyDescent="0.2">
      <c r="A1197" s="46">
        <v>6</v>
      </c>
      <c r="B1197" s="51" t="s">
        <v>1446</v>
      </c>
      <c r="C1197" s="46"/>
      <c r="D1197" s="46"/>
      <c r="E1197" s="46"/>
      <c r="F1197" s="46"/>
    </row>
    <row r="1198" spans="1:6" ht="38.25" customHeight="1" outlineLevel="1" x14ac:dyDescent="0.2">
      <c r="A1198" s="46">
        <v>7</v>
      </c>
      <c r="B1198" s="51" t="s">
        <v>1447</v>
      </c>
      <c r="C1198" s="46"/>
      <c r="D1198" s="46"/>
      <c r="E1198" s="46"/>
      <c r="F1198" s="46"/>
    </row>
    <row r="1199" spans="1:6" ht="25.5" customHeight="1" outlineLevel="1" x14ac:dyDescent="0.2">
      <c r="A1199" s="46">
        <v>8</v>
      </c>
      <c r="B1199" s="51" t="s">
        <v>1448</v>
      </c>
      <c r="C1199" s="46"/>
      <c r="D1199" s="46"/>
      <c r="E1199" s="46"/>
      <c r="F1199" s="46"/>
    </row>
    <row r="1200" spans="1:6" ht="12.75" customHeight="1" outlineLevel="1" x14ac:dyDescent="0.2">
      <c r="A1200" s="46"/>
      <c r="B1200" s="46"/>
      <c r="C1200" s="46"/>
      <c r="D1200" s="46"/>
      <c r="E1200" s="46"/>
      <c r="F1200" s="46"/>
    </row>
    <row r="1201" spans="1:6" ht="12.75" customHeight="1" outlineLevel="1" x14ac:dyDescent="0.2">
      <c r="A1201" s="89" t="s">
        <v>174</v>
      </c>
      <c r="B1201" s="89"/>
      <c r="C1201" s="89"/>
      <c r="D1201" s="89"/>
      <c r="E1201" s="89"/>
      <c r="F1201" s="89"/>
    </row>
    <row r="1202" spans="1:6" ht="25.5" customHeight="1" outlineLevel="1" x14ac:dyDescent="0.2">
      <c r="A1202" s="46">
        <v>1</v>
      </c>
      <c r="B1202" s="51" t="s">
        <v>176</v>
      </c>
      <c r="C1202" s="46"/>
      <c r="D1202" s="46"/>
      <c r="E1202" s="46"/>
      <c r="F1202" s="46"/>
    </row>
    <row r="1203" spans="1:6" ht="25.5" customHeight="1" outlineLevel="1" x14ac:dyDescent="0.2">
      <c r="A1203" s="46">
        <v>2</v>
      </c>
      <c r="B1203" s="51" t="s">
        <v>1449</v>
      </c>
      <c r="C1203" s="46"/>
      <c r="D1203" s="46"/>
      <c r="E1203" s="46"/>
      <c r="F1203" s="46"/>
    </row>
    <row r="1204" spans="1:6" ht="25.5" customHeight="1" outlineLevel="1" x14ac:dyDescent="0.2">
      <c r="A1204" s="46">
        <v>3</v>
      </c>
      <c r="B1204" s="51" t="s">
        <v>1450</v>
      </c>
      <c r="C1204" s="46"/>
      <c r="D1204" s="46"/>
      <c r="E1204" s="46"/>
      <c r="F1204" s="46"/>
    </row>
    <row r="1205" spans="1:6" ht="25.5" customHeight="1" outlineLevel="1" x14ac:dyDescent="0.2">
      <c r="A1205" s="46">
        <v>4</v>
      </c>
      <c r="B1205" s="51" t="s">
        <v>1451</v>
      </c>
      <c r="C1205" s="46"/>
      <c r="D1205" s="46"/>
      <c r="E1205" s="46"/>
      <c r="F1205" s="46"/>
    </row>
    <row r="1206" spans="1:6" ht="12.75" customHeight="1" outlineLevel="1" x14ac:dyDescent="0.2">
      <c r="A1206" s="46"/>
      <c r="B1206" s="46"/>
      <c r="C1206" s="46"/>
      <c r="D1206" s="46"/>
      <c r="E1206" s="46"/>
      <c r="F1206" s="46"/>
    </row>
    <row r="1207" spans="1:6" ht="12.75" customHeight="1" outlineLevel="1" x14ac:dyDescent="0.2">
      <c r="A1207" s="89" t="s">
        <v>177</v>
      </c>
      <c r="B1207" s="89"/>
      <c r="C1207" s="89"/>
      <c r="D1207" s="89"/>
      <c r="E1207" s="89"/>
      <c r="F1207" s="89"/>
    </row>
    <row r="1208" spans="1:6" ht="25.5" customHeight="1" outlineLevel="1" x14ac:dyDescent="0.2">
      <c r="A1208" s="46">
        <v>1</v>
      </c>
      <c r="B1208" s="51" t="s">
        <v>179</v>
      </c>
      <c r="C1208" s="46"/>
      <c r="D1208" s="46"/>
      <c r="E1208" s="46"/>
      <c r="F1208" s="46"/>
    </row>
    <row r="1209" spans="1:6" ht="25.5" customHeight="1" outlineLevel="1" x14ac:dyDescent="0.2">
      <c r="A1209" s="46">
        <v>2</v>
      </c>
      <c r="B1209" s="51" t="s">
        <v>1452</v>
      </c>
      <c r="C1209" s="46"/>
      <c r="D1209" s="46"/>
      <c r="E1209" s="46"/>
      <c r="F1209" s="46"/>
    </row>
    <row r="1210" spans="1:6" ht="25.5" customHeight="1" outlineLevel="1" x14ac:dyDescent="0.2">
      <c r="A1210" s="46">
        <v>3</v>
      </c>
      <c r="B1210" s="51" t="s">
        <v>1453</v>
      </c>
      <c r="C1210" s="46"/>
      <c r="D1210" s="46"/>
      <c r="E1210" s="46"/>
      <c r="F1210" s="46"/>
    </row>
    <row r="1211" spans="1:6" ht="25.5" customHeight="1" outlineLevel="1" x14ac:dyDescent="0.2">
      <c r="A1211" s="46">
        <v>4</v>
      </c>
      <c r="B1211" s="51" t="s">
        <v>1454</v>
      </c>
      <c r="C1211" s="46"/>
      <c r="D1211" s="46"/>
      <c r="E1211" s="46"/>
      <c r="F1211" s="46"/>
    </row>
    <row r="1212" spans="1:6" ht="12.75" customHeight="1" outlineLevel="1" x14ac:dyDescent="0.2">
      <c r="A1212" s="46"/>
      <c r="B1212" s="46"/>
      <c r="C1212" s="46"/>
      <c r="D1212" s="46"/>
      <c r="E1212" s="46"/>
      <c r="F1212" s="46"/>
    </row>
    <row r="1213" spans="1:6" ht="12.75" customHeight="1" outlineLevel="1" x14ac:dyDescent="0.2">
      <c r="A1213" s="89" t="s">
        <v>180</v>
      </c>
      <c r="B1213" s="89"/>
      <c r="C1213" s="89"/>
      <c r="D1213" s="89"/>
      <c r="E1213" s="89"/>
      <c r="F1213" s="89"/>
    </row>
    <row r="1214" spans="1:6" ht="38.25" customHeight="1" outlineLevel="1" x14ac:dyDescent="0.2">
      <c r="A1214" s="46">
        <v>1</v>
      </c>
      <c r="B1214" s="51" t="s">
        <v>182</v>
      </c>
      <c r="C1214" s="46"/>
      <c r="D1214" s="46"/>
      <c r="E1214" s="46"/>
      <c r="F1214" s="46"/>
    </row>
    <row r="1215" spans="1:6" ht="25.5" customHeight="1" outlineLevel="1" x14ac:dyDescent="0.2">
      <c r="A1215" s="46">
        <v>2</v>
      </c>
      <c r="B1215" s="51" t="s">
        <v>1455</v>
      </c>
      <c r="C1215" s="46"/>
      <c r="D1215" s="46"/>
      <c r="E1215" s="46"/>
      <c r="F1215" s="46"/>
    </row>
    <row r="1216" spans="1:6" ht="25.5" customHeight="1" outlineLevel="1" x14ac:dyDescent="0.2">
      <c r="A1216" s="46">
        <v>3</v>
      </c>
      <c r="B1216" s="51" t="s">
        <v>1456</v>
      </c>
      <c r="C1216" s="46"/>
      <c r="D1216" s="46"/>
      <c r="E1216" s="46"/>
      <c r="F1216" s="46"/>
    </row>
    <row r="1217" spans="1:6" ht="25.5" customHeight="1" outlineLevel="1" x14ac:dyDescent="0.2">
      <c r="A1217" s="46">
        <v>4</v>
      </c>
      <c r="B1217" s="51" t="s">
        <v>1457</v>
      </c>
      <c r="C1217" s="46"/>
      <c r="D1217" s="46"/>
      <c r="E1217" s="46"/>
      <c r="F1217" s="46"/>
    </row>
    <row r="1218" spans="1:6" ht="12.75" customHeight="1" outlineLevel="1" x14ac:dyDescent="0.2">
      <c r="A1218" s="46"/>
      <c r="B1218" s="46"/>
      <c r="C1218" s="46"/>
      <c r="D1218" s="46"/>
      <c r="E1218" s="46"/>
      <c r="F1218" s="46"/>
    </row>
    <row r="1219" spans="1:6" ht="12.75" customHeight="1" outlineLevel="1" x14ac:dyDescent="0.2">
      <c r="A1219" s="89" t="s">
        <v>184</v>
      </c>
      <c r="B1219" s="89"/>
      <c r="C1219" s="89"/>
      <c r="D1219" s="89"/>
      <c r="E1219" s="89"/>
      <c r="F1219" s="89"/>
    </row>
    <row r="1220" spans="1:6" ht="25.5" customHeight="1" outlineLevel="1" x14ac:dyDescent="0.2">
      <c r="A1220" s="46">
        <v>1</v>
      </c>
      <c r="B1220" s="51" t="s">
        <v>185</v>
      </c>
      <c r="C1220" s="46"/>
      <c r="D1220" s="46"/>
      <c r="E1220" s="46"/>
      <c r="F1220" s="46"/>
    </row>
    <row r="1221" spans="1:6" ht="12.75" customHeight="1" outlineLevel="1" x14ac:dyDescent="0.2">
      <c r="A1221" s="46">
        <v>2</v>
      </c>
      <c r="B1221" s="51" t="s">
        <v>1458</v>
      </c>
      <c r="C1221" s="46"/>
      <c r="D1221" s="46"/>
      <c r="E1221" s="46"/>
      <c r="F1221" s="46"/>
    </row>
    <row r="1222" spans="1:6" ht="12.75" customHeight="1" outlineLevel="1" x14ac:dyDescent="0.2">
      <c r="A1222" s="46">
        <v>3</v>
      </c>
      <c r="B1222" s="51" t="s">
        <v>1459</v>
      </c>
      <c r="C1222" s="46"/>
      <c r="D1222" s="46"/>
      <c r="E1222" s="46"/>
      <c r="F1222" s="46"/>
    </row>
    <row r="1223" spans="1:6" ht="12.75" customHeight="1" outlineLevel="1" x14ac:dyDescent="0.2">
      <c r="A1223" s="46">
        <v>4</v>
      </c>
      <c r="B1223" s="51" t="s">
        <v>1460</v>
      </c>
      <c r="C1223" s="46"/>
      <c r="D1223" s="46"/>
      <c r="E1223" s="46"/>
      <c r="F1223" s="46"/>
    </row>
    <row r="1224" spans="1:6" ht="25.5" customHeight="1" outlineLevel="1" x14ac:dyDescent="0.2">
      <c r="A1224" s="46">
        <v>5</v>
      </c>
      <c r="B1224" s="51" t="s">
        <v>1461</v>
      </c>
      <c r="C1224" s="46"/>
      <c r="D1224" s="46"/>
      <c r="E1224" s="46"/>
      <c r="F1224" s="46"/>
    </row>
    <row r="1225" spans="1:6" ht="25.5" customHeight="1" outlineLevel="1" x14ac:dyDescent="0.2">
      <c r="A1225" s="46">
        <v>6</v>
      </c>
      <c r="B1225" s="51" t="s">
        <v>1462</v>
      </c>
      <c r="C1225" s="46"/>
      <c r="D1225" s="46"/>
      <c r="E1225" s="46"/>
      <c r="F1225" s="46"/>
    </row>
    <row r="1226" spans="1:6" ht="38.25" customHeight="1" outlineLevel="1" x14ac:dyDescent="0.2">
      <c r="A1226" s="46">
        <v>7</v>
      </c>
      <c r="B1226" s="51" t="s">
        <v>1463</v>
      </c>
      <c r="C1226" s="46"/>
      <c r="D1226" s="46"/>
      <c r="E1226" s="46"/>
      <c r="F1226" s="46"/>
    </row>
    <row r="1227" spans="1:6" ht="12.75" customHeight="1" outlineLevel="1" x14ac:dyDescent="0.2">
      <c r="A1227" s="46"/>
      <c r="B1227" s="46"/>
      <c r="C1227" s="46"/>
      <c r="D1227" s="46"/>
      <c r="E1227" s="46"/>
      <c r="F1227" s="46"/>
    </row>
    <row r="1228" spans="1:6" ht="12.75" customHeight="1" outlineLevel="1" x14ac:dyDescent="0.2">
      <c r="A1228" s="89" t="s">
        <v>187</v>
      </c>
      <c r="B1228" s="89"/>
      <c r="C1228" s="89"/>
      <c r="D1228" s="89"/>
      <c r="E1228" s="89"/>
      <c r="F1228" s="89"/>
    </row>
    <row r="1229" spans="1:6" ht="25.5" customHeight="1" outlineLevel="1" x14ac:dyDescent="0.2">
      <c r="A1229" s="46">
        <v>1</v>
      </c>
      <c r="B1229" s="51" t="s">
        <v>189</v>
      </c>
      <c r="C1229" s="46"/>
      <c r="D1229" s="46"/>
      <c r="E1229" s="46"/>
      <c r="F1229" s="46"/>
    </row>
    <row r="1230" spans="1:6" ht="25.5" customHeight="1" outlineLevel="1" x14ac:dyDescent="0.2">
      <c r="A1230" s="46">
        <v>2</v>
      </c>
      <c r="B1230" s="51" t="s">
        <v>1464</v>
      </c>
      <c r="C1230" s="46"/>
      <c r="D1230" s="46"/>
      <c r="E1230" s="46"/>
      <c r="F1230" s="46"/>
    </row>
    <row r="1231" spans="1:6" ht="25.5" customHeight="1" outlineLevel="1" x14ac:dyDescent="0.2">
      <c r="A1231" s="46">
        <v>3</v>
      </c>
      <c r="B1231" s="51" t="s">
        <v>1465</v>
      </c>
      <c r="C1231" s="46"/>
      <c r="D1231" s="46"/>
      <c r="E1231" s="46"/>
      <c r="F1231" s="46"/>
    </row>
    <row r="1232" spans="1:6" ht="25.5" customHeight="1" outlineLevel="1" x14ac:dyDescent="0.2">
      <c r="A1232" s="46">
        <v>4</v>
      </c>
      <c r="B1232" s="51" t="s">
        <v>1466</v>
      </c>
      <c r="C1232" s="46"/>
      <c r="D1232" s="46"/>
      <c r="E1232" s="46"/>
      <c r="F1232" s="46"/>
    </row>
    <row r="1233" spans="1:6" ht="12.75" customHeight="1" outlineLevel="1" x14ac:dyDescent="0.2">
      <c r="A1233" s="46">
        <v>5</v>
      </c>
      <c r="B1233" s="51" t="s">
        <v>1467</v>
      </c>
      <c r="C1233" s="46"/>
      <c r="D1233" s="46"/>
      <c r="E1233" s="46"/>
      <c r="F1233" s="46"/>
    </row>
    <row r="1234" spans="1:6" ht="25.5" customHeight="1" outlineLevel="1" x14ac:dyDescent="0.2">
      <c r="A1234" s="46">
        <v>6</v>
      </c>
      <c r="B1234" s="51" t="s">
        <v>1468</v>
      </c>
      <c r="C1234" s="46"/>
      <c r="D1234" s="46"/>
      <c r="E1234" s="46"/>
      <c r="F1234" s="46"/>
    </row>
    <row r="1235" spans="1:6" ht="25.5" customHeight="1" outlineLevel="1" x14ac:dyDescent="0.2">
      <c r="A1235" s="46">
        <v>7</v>
      </c>
      <c r="B1235" s="51" t="s">
        <v>1469</v>
      </c>
      <c r="C1235" s="46"/>
      <c r="D1235" s="46"/>
      <c r="E1235" s="46"/>
      <c r="F1235" s="46"/>
    </row>
    <row r="1236" spans="1:6" ht="12.75" customHeight="1" outlineLevel="1" x14ac:dyDescent="0.2">
      <c r="A1236" s="46"/>
      <c r="B1236" s="46"/>
      <c r="C1236" s="46"/>
      <c r="D1236" s="46"/>
      <c r="E1236" s="46"/>
      <c r="F1236" s="46"/>
    </row>
    <row r="1237" spans="1:6" ht="12.75" customHeight="1" outlineLevel="1" x14ac:dyDescent="0.2">
      <c r="A1237" s="89" t="s">
        <v>190</v>
      </c>
      <c r="B1237" s="89"/>
      <c r="C1237" s="89"/>
      <c r="D1237" s="89"/>
      <c r="E1237" s="89"/>
      <c r="F1237" s="89"/>
    </row>
    <row r="1238" spans="1:6" ht="12.75" customHeight="1" outlineLevel="1" x14ac:dyDescent="0.2">
      <c r="A1238" s="46">
        <v>1</v>
      </c>
      <c r="B1238" s="51" t="s">
        <v>191</v>
      </c>
      <c r="C1238" s="46"/>
      <c r="D1238" s="46"/>
      <c r="E1238" s="46"/>
      <c r="F1238" s="46"/>
    </row>
    <row r="1239" spans="1:6" ht="12.75" customHeight="1" outlineLevel="1" x14ac:dyDescent="0.2">
      <c r="A1239" s="46">
        <v>2</v>
      </c>
      <c r="B1239" s="51" t="s">
        <v>1470</v>
      </c>
      <c r="C1239" s="46"/>
      <c r="D1239" s="46"/>
      <c r="E1239" s="46"/>
      <c r="F1239" s="46"/>
    </row>
    <row r="1240" spans="1:6" ht="12.75" customHeight="1" outlineLevel="1" x14ac:dyDescent="0.2">
      <c r="A1240" s="46">
        <v>3</v>
      </c>
      <c r="B1240" s="51" t="s">
        <v>1471</v>
      </c>
      <c r="C1240" s="46"/>
      <c r="D1240" s="46"/>
      <c r="E1240" s="46"/>
      <c r="F1240" s="46"/>
    </row>
    <row r="1241" spans="1:6" ht="12.75" customHeight="1" outlineLevel="1" x14ac:dyDescent="0.2">
      <c r="A1241" s="46">
        <v>4</v>
      </c>
      <c r="B1241" s="51" t="s">
        <v>1472</v>
      </c>
      <c r="C1241" s="46"/>
      <c r="D1241" s="46"/>
      <c r="E1241" s="46"/>
      <c r="F1241" s="46"/>
    </row>
    <row r="1242" spans="1:6" ht="25.5" customHeight="1" outlineLevel="1" x14ac:dyDescent="0.2">
      <c r="A1242" s="46">
        <v>5</v>
      </c>
      <c r="B1242" s="51" t="inlineStr">
        <is>
          <t>Выберите Yes или No. Пустая ячейка, TODO, неизвестное значение, ошибка Excel и потерянная строка дают сообщение с адресом текущей ячейки; значение по умолчанию вместо них не подставляется.</t>
        </is>
      </c>
      <c r="C1242" s="46"/>
      <c r="D1242" s="46"/>
      <c r="E1242" s="46"/>
      <c r="F1242" s="46"/>
    </row>
    <row r="1243" spans="1:6" ht="12.75" customHeight="1" outlineLevel="1" x14ac:dyDescent="0.2">
      <c r="A1243" s="46"/>
      <c r="B1243" s="46"/>
      <c r="C1243" s="46"/>
      <c r="D1243" s="46"/>
      <c r="E1243" s="46"/>
      <c r="F1243" s="46"/>
    </row>
    <row r="1244" spans="1:6" ht="12.75" customHeight="1" outlineLevel="1" x14ac:dyDescent="0.2">
      <c r="A1244" s="89" t="s">
        <v>192</v>
      </c>
      <c r="B1244" s="89"/>
      <c r="C1244" s="89"/>
      <c r="D1244" s="89"/>
      <c r="E1244" s="89"/>
      <c r="F1244" s="89"/>
    </row>
    <row r="1245" spans="1:6" ht="25.5" customHeight="1" outlineLevel="1" x14ac:dyDescent="0.2">
      <c r="A1245" s="46">
        <v>1</v>
      </c>
      <c r="B1245" s="51" t="s">
        <v>194</v>
      </c>
      <c r="C1245" s="46"/>
      <c r="D1245" s="46"/>
      <c r="E1245" s="46"/>
      <c r="F1245" s="46"/>
    </row>
    <row r="1246" spans="1:6" ht="25.5" customHeight="1" outlineLevel="1" x14ac:dyDescent="0.2">
      <c r="A1246" s="46">
        <v>2</v>
      </c>
      <c r="B1246" s="51" t="s">
        <v>1474</v>
      </c>
      <c r="C1246" s="46"/>
      <c r="D1246" s="46"/>
      <c r="E1246" s="46"/>
      <c r="F1246" s="46"/>
    </row>
    <row r="1247" spans="1:6" ht="12.75" customHeight="1" outlineLevel="1" x14ac:dyDescent="0.2">
      <c r="A1247" s="46">
        <v>3</v>
      </c>
      <c r="B1247" s="51" t="s">
        <v>1475</v>
      </c>
      <c r="C1247" s="46"/>
      <c r="D1247" s="46"/>
      <c r="E1247" s="46"/>
      <c r="F1247" s="46"/>
    </row>
    <row r="1248" spans="1:6" ht="12.75" customHeight="1" outlineLevel="1" x14ac:dyDescent="0.2">
      <c r="A1248" s="46">
        <v>4</v>
      </c>
      <c r="B1248" s="51" t="s">
        <v>1476</v>
      </c>
      <c r="C1248" s="46"/>
      <c r="D1248" s="46"/>
      <c r="E1248" s="46"/>
      <c r="F1248" s="46"/>
    </row>
    <row r="1249" spans="1:6" ht="25.5" customHeight="1" outlineLevel="1" x14ac:dyDescent="0.2">
      <c r="A1249" s="46">
        <v>5</v>
      </c>
      <c r="B1249" s="51" t="s">
        <v>1477</v>
      </c>
      <c r="C1249" s="46"/>
      <c r="D1249" s="46"/>
      <c r="E1249" s="46"/>
      <c r="F1249" s="46"/>
    </row>
    <row r="1250" spans="1:6" ht="12.75" customHeight="1" outlineLevel="1" x14ac:dyDescent="0.2">
      <c r="A1250" s="46">
        <v>6</v>
      </c>
      <c r="B1250" s="51" t="s">
        <v>1478</v>
      </c>
      <c r="C1250" s="46"/>
      <c r="D1250" s="46"/>
      <c r="E1250" s="46"/>
      <c r="F1250" s="46"/>
    </row>
    <row r="1251" spans="1:6" ht="12.75" customHeight="1" outlineLevel="1" x14ac:dyDescent="0.2">
      <c r="A1251" s="46"/>
      <c r="B1251" s="46"/>
      <c r="C1251" s="46"/>
      <c r="D1251" s="46"/>
      <c r="E1251" s="46"/>
      <c r="F1251" s="46"/>
    </row>
    <row r="1252" spans="1:6" ht="12.75" customHeight="1" outlineLevel="1" x14ac:dyDescent="0.2">
      <c r="A1252" s="89" t="s">
        <v>195</v>
      </c>
      <c r="B1252" s="89"/>
      <c r="C1252" s="89"/>
      <c r="D1252" s="89"/>
      <c r="E1252" s="89"/>
      <c r="F1252" s="89"/>
    </row>
    <row r="1253" spans="1:6" ht="12.75" customHeight="1" outlineLevel="1" x14ac:dyDescent="0.2">
      <c r="A1253" s="46">
        <v>1</v>
      </c>
      <c r="B1253" s="51" t="s">
        <v>196</v>
      </c>
      <c r="C1253" s="46"/>
      <c r="D1253" s="46"/>
      <c r="E1253" s="46"/>
      <c r="F1253" s="46"/>
    </row>
    <row r="1254" spans="1:6" ht="12.75" customHeight="1" outlineLevel="1" x14ac:dyDescent="0.2">
      <c r="A1254" s="46">
        <v>2</v>
      </c>
      <c r="B1254" s="51" t="s">
        <v>1470</v>
      </c>
      <c r="C1254" s="46"/>
      <c r="D1254" s="46"/>
      <c r="E1254" s="46"/>
      <c r="F1254" s="46"/>
    </row>
    <row r="1255" spans="1:6" ht="12.75" customHeight="1" outlineLevel="1" x14ac:dyDescent="0.2">
      <c r="A1255" s="46">
        <v>3</v>
      </c>
      <c r="B1255" s="51" t="s">
        <v>1471</v>
      </c>
      <c r="C1255" s="46"/>
      <c r="D1255" s="46"/>
      <c r="E1255" s="46"/>
      <c r="F1255" s="46"/>
    </row>
    <row r="1256" spans="1:6" ht="12.75" customHeight="1" outlineLevel="1" x14ac:dyDescent="0.2">
      <c r="A1256" s="46">
        <v>4</v>
      </c>
      <c r="B1256" s="51" t="s">
        <v>1472</v>
      </c>
      <c r="C1256" s="46"/>
      <c r="D1256" s="46"/>
      <c r="E1256" s="46"/>
      <c r="F1256" s="46"/>
    </row>
    <row r="1257" spans="1:6" ht="25.5" customHeight="1" outlineLevel="1" x14ac:dyDescent="0.2">
      <c r="A1257" s="46">
        <v>5</v>
      </c>
      <c r="B1257" s="51" t="inlineStr">
        <is>
          <t>Выберите Yes или No. Пустая ячейка, TODO, неизвестное значение, ошибка Excel и потерянная строка дают сообщение с адресом текущей ячейки; значение по умолчанию вместо них не подставляется.</t>
        </is>
      </c>
      <c r="C1257" s="46"/>
      <c r="D1257" s="46"/>
      <c r="E1257" s="46"/>
      <c r="F1257" s="46"/>
    </row>
    <row r="1258" spans="1:6" ht="12.75" customHeight="1" outlineLevel="1" x14ac:dyDescent="0.2">
      <c r="A1258" s="46"/>
      <c r="B1258" s="46"/>
      <c r="C1258" s="46"/>
      <c r="D1258" s="46"/>
      <c r="E1258" s="46"/>
      <c r="F1258" s="46"/>
    </row>
    <row r="1259" spans="1:6" ht="12.75" customHeight="1" outlineLevel="1" x14ac:dyDescent="0.2">
      <c r="A1259" s="89" t="s">
        <v>197</v>
      </c>
      <c r="B1259" s="89"/>
      <c r="C1259" s="89"/>
      <c r="D1259" s="89"/>
      <c r="E1259" s="89"/>
      <c r="F1259" s="89"/>
    </row>
    <row r="1260" spans="1:6" ht="12.75" customHeight="1" outlineLevel="1" x14ac:dyDescent="0.2">
      <c r="A1260" s="46">
        <v>1</v>
      </c>
      <c r="B1260" s="51" t="s">
        <v>198</v>
      </c>
      <c r="C1260" s="46"/>
      <c r="D1260" s="46"/>
      <c r="E1260" s="46"/>
      <c r="F1260" s="46"/>
    </row>
    <row r="1261" spans="1:6" ht="25.5" customHeight="1" outlineLevel="1" x14ac:dyDescent="0.2">
      <c r="A1261" s="46">
        <v>2</v>
      </c>
      <c r="B1261" s="51" t="s">
        <v>1479</v>
      </c>
      <c r="C1261" s="46"/>
      <c r="D1261" s="46"/>
      <c r="E1261" s="46"/>
      <c r="F1261" s="46"/>
    </row>
    <row r="1262" spans="1:6" ht="25.5" customHeight="1" outlineLevel="1" x14ac:dyDescent="0.2">
      <c r="A1262" s="46">
        <v>3</v>
      </c>
      <c r="B1262" s="51" t="s">
        <v>1480</v>
      </c>
      <c r="C1262" s="46"/>
      <c r="D1262" s="46"/>
      <c r="E1262" s="46"/>
      <c r="F1262" s="46"/>
    </row>
    <row r="1263" spans="1:6" ht="25.5" customHeight="1" outlineLevel="1" x14ac:dyDescent="0.2">
      <c r="A1263" s="46">
        <v>4</v>
      </c>
      <c r="B1263" s="51" t="s">
        <v>1481</v>
      </c>
      <c r="C1263" s="46"/>
      <c r="D1263" s="46"/>
      <c r="E1263" s="46"/>
      <c r="F1263" s="46"/>
    </row>
    <row r="1264" spans="1:6" ht="38.25" customHeight="1" outlineLevel="1" x14ac:dyDescent="0.2">
      <c r="A1264" s="46">
        <v>5</v>
      </c>
      <c r="B1264" s="51" t="s">
        <v>1482</v>
      </c>
      <c r="C1264" s="46"/>
      <c r="D1264" s="46"/>
      <c r="E1264" s="46"/>
      <c r="F1264" s="46"/>
    </row>
    <row r="1265" spans="1:6" ht="25.5" customHeight="1" outlineLevel="1" x14ac:dyDescent="0.2">
      <c r="A1265" s="46">
        <v>6</v>
      </c>
      <c r="B1265" s="51" t="s">
        <v>1483</v>
      </c>
      <c r="C1265" s="46"/>
      <c r="D1265" s="46"/>
      <c r="E1265" s="46"/>
      <c r="F1265" s="46"/>
    </row>
    <row r="1266" spans="1:6" ht="12.75" customHeight="1" outlineLevel="1" x14ac:dyDescent="0.2">
      <c r="A1266" s="46"/>
      <c r="B1266" s="46"/>
      <c r="C1266" s="46"/>
      <c r="D1266" s="46"/>
      <c r="E1266" s="46"/>
      <c r="F1266" s="46"/>
    </row>
    <row r="1267" spans="1:6" ht="12.75" customHeight="1" outlineLevel="1" x14ac:dyDescent="0.2">
      <c r="A1267" s="89" t="s">
        <v>199</v>
      </c>
      <c r="B1267" s="89"/>
      <c r="C1267" s="89"/>
      <c r="D1267" s="89"/>
      <c r="E1267" s="89"/>
      <c r="F1267" s="89"/>
    </row>
    <row r="1268" spans="1:6" ht="25.5" customHeight="1" outlineLevel="1" x14ac:dyDescent="0.2">
      <c r="A1268" s="46">
        <v>1</v>
      </c>
      <c r="B1268" s="51" t="s">
        <v>200</v>
      </c>
      <c r="C1268" s="46"/>
      <c r="D1268" s="46"/>
      <c r="E1268" s="46"/>
      <c r="F1268" s="46"/>
    </row>
    <row r="1269" spans="1:6" ht="25.5" customHeight="1" outlineLevel="1" x14ac:dyDescent="0.2">
      <c r="A1269" s="46">
        <v>2</v>
      </c>
      <c r="B1269" s="51" t="s">
        <v>1484</v>
      </c>
      <c r="C1269" s="46"/>
      <c r="D1269" s="46"/>
      <c r="E1269" s="46"/>
      <c r="F1269" s="46"/>
    </row>
    <row r="1270" spans="1:6" ht="25.5" customHeight="1" outlineLevel="1" x14ac:dyDescent="0.2">
      <c r="A1270" s="46">
        <v>3</v>
      </c>
      <c r="B1270" s="51" t="s">
        <v>1485</v>
      </c>
      <c r="C1270" s="46"/>
      <c r="D1270" s="46"/>
      <c r="E1270" s="46"/>
      <c r="F1270" s="46"/>
    </row>
    <row r="1271" spans="1:6" ht="38.25" customHeight="1" outlineLevel="1" x14ac:dyDescent="0.2">
      <c r="A1271" s="46">
        <v>4</v>
      </c>
      <c r="B1271" s="51" t="s">
        <v>1486</v>
      </c>
      <c r="C1271" s="46"/>
      <c r="D1271" s="46"/>
      <c r="E1271" s="46"/>
      <c r="F1271" s="46"/>
    </row>
    <row r="1272" spans="1:6" ht="38.25" customHeight="1" outlineLevel="1" x14ac:dyDescent="0.2">
      <c r="A1272" s="46">
        <v>5</v>
      </c>
      <c r="B1272" s="51" t="s">
        <v>1487</v>
      </c>
      <c r="C1272" s="46"/>
      <c r="D1272" s="46"/>
      <c r="E1272" s="46"/>
      <c r="F1272" s="46"/>
    </row>
    <row r="1273" spans="1:6" ht="12.75" customHeight="1" outlineLevel="1" x14ac:dyDescent="0.2">
      <c r="A1273" s="46"/>
      <c r="B1273" s="46"/>
      <c r="C1273" s="46"/>
      <c r="D1273" s="46"/>
      <c r="E1273" s="46"/>
      <c r="F1273" s="46"/>
    </row>
    <row r="1274" spans="1:6" ht="12.75" customHeight="1" outlineLevel="1" x14ac:dyDescent="0.2">
      <c r="A1274" s="89" t="s">
        <v>201</v>
      </c>
      <c r="B1274" s="89"/>
      <c r="C1274" s="89"/>
      <c r="D1274" s="89"/>
      <c r="E1274" s="89"/>
      <c r="F1274" s="89"/>
    </row>
    <row r="1275" spans="1:6" ht="25.5" customHeight="1" outlineLevel="1" x14ac:dyDescent="0.2">
      <c r="A1275" s="46">
        <v>1</v>
      </c>
      <c r="B1275" s="51" t="s">
        <v>202</v>
      </c>
      <c r="C1275" s="46"/>
      <c r="D1275" s="46"/>
      <c r="E1275" s="46"/>
      <c r="F1275" s="46"/>
    </row>
    <row r="1276" spans="1:6" ht="25.5" customHeight="1" outlineLevel="1" x14ac:dyDescent="0.2">
      <c r="A1276" s="46">
        <v>2</v>
      </c>
      <c r="B1276" s="51" t="s">
        <v>1488</v>
      </c>
      <c r="C1276" s="46"/>
      <c r="D1276" s="46"/>
      <c r="E1276" s="46"/>
      <c r="F1276" s="46"/>
    </row>
    <row r="1277" spans="1:6" ht="25.5" customHeight="1" outlineLevel="1" x14ac:dyDescent="0.2">
      <c r="A1277" s="46">
        <v>3</v>
      </c>
      <c r="B1277" s="51" t="s">
        <v>1489</v>
      </c>
      <c r="C1277" s="46"/>
      <c r="D1277" s="46"/>
      <c r="E1277" s="46"/>
      <c r="F1277" s="46"/>
    </row>
    <row r="1278" spans="1:6" ht="25.5" customHeight="1" outlineLevel="1" x14ac:dyDescent="0.2">
      <c r="A1278" s="46">
        <v>4</v>
      </c>
      <c r="B1278" s="51" t="s">
        <v>1490</v>
      </c>
      <c r="C1278" s="46"/>
      <c r="D1278" s="46"/>
      <c r="E1278" s="46"/>
      <c r="F1278" s="46"/>
    </row>
    <row r="1279" spans="1:6" ht="25.5" customHeight="1" outlineLevel="1" x14ac:dyDescent="0.2">
      <c r="A1279" s="46">
        <v>5</v>
      </c>
      <c r="B1279" s="51" t="s">
        <v>1491</v>
      </c>
      <c r="C1279" s="46"/>
      <c r="D1279" s="46"/>
      <c r="E1279" s="46"/>
      <c r="F1279" s="46"/>
    </row>
    <row r="1280" spans="1:6" ht="12.75" customHeight="1" outlineLevel="1" x14ac:dyDescent="0.2">
      <c r="A1280" s="46"/>
      <c r="B1280" s="46"/>
      <c r="C1280" s="46"/>
      <c r="D1280" s="46"/>
      <c r="E1280" s="46"/>
      <c r="F1280" s="46"/>
    </row>
    <row r="1281" spans="1:6" ht="12.75" customHeight="1" outlineLevel="1" x14ac:dyDescent="0.2">
      <c r="A1281" s="89" t="s">
        <v>203</v>
      </c>
      <c r="B1281" s="89"/>
      <c r="C1281" s="89"/>
      <c r="D1281" s="89"/>
      <c r="E1281" s="89"/>
      <c r="F1281" s="89"/>
    </row>
    <row r="1282" spans="1:6" ht="25.5" customHeight="1" outlineLevel="1" x14ac:dyDescent="0.2">
      <c r="A1282" s="46">
        <v>1</v>
      </c>
      <c r="B1282" s="51" t="s">
        <v>205</v>
      </c>
      <c r="C1282" s="46"/>
      <c r="D1282" s="46"/>
      <c r="E1282" s="46"/>
      <c r="F1282" s="46"/>
    </row>
    <row r="1283" spans="1:6" ht="25.5" customHeight="1" outlineLevel="1" x14ac:dyDescent="0.2">
      <c r="A1283" s="46">
        <v>2</v>
      </c>
      <c r="B1283" s="51" t="s">
        <v>1492</v>
      </c>
      <c r="C1283" s="46"/>
      <c r="D1283" s="46"/>
      <c r="E1283" s="46"/>
      <c r="F1283" s="46"/>
    </row>
    <row r="1284" spans="1:6" ht="12.75" customHeight="1" outlineLevel="1" x14ac:dyDescent="0.2">
      <c r="A1284" s="46">
        <v>3</v>
      </c>
      <c r="B1284" s="51" t="s">
        <v>1493</v>
      </c>
      <c r="C1284" s="46"/>
      <c r="D1284" s="46"/>
      <c r="E1284" s="46"/>
      <c r="F1284" s="46"/>
    </row>
    <row r="1285" spans="1:6" ht="12.75" customHeight="1" outlineLevel="1" x14ac:dyDescent="0.2">
      <c r="A1285" s="46">
        <v>4</v>
      </c>
      <c r="B1285" s="51" t="s">
        <v>1494</v>
      </c>
      <c r="C1285" s="46"/>
      <c r="D1285" s="46"/>
      <c r="E1285" s="46"/>
      <c r="F1285" s="46"/>
    </row>
    <row r="1286" spans="1:6" ht="12.75" customHeight="1" outlineLevel="1" x14ac:dyDescent="0.2">
      <c r="A1286" s="46">
        <v>5</v>
      </c>
      <c r="B1286" s="51" t="s">
        <v>1495</v>
      </c>
      <c r="C1286" s="46"/>
      <c r="D1286" s="46"/>
      <c r="E1286" s="46"/>
      <c r="F1286" s="46"/>
    </row>
    <row r="1287" spans="1:6" ht="12.75" customHeight="1" outlineLevel="1" x14ac:dyDescent="0.2">
      <c r="A1287" s="46"/>
      <c r="B1287" s="46"/>
      <c r="C1287" s="46"/>
      <c r="D1287" s="46"/>
      <c r="E1287" s="46"/>
      <c r="F1287" s="46"/>
    </row>
    <row r="1288" spans="1:6" ht="12.75" customHeight="1" outlineLevel="1" x14ac:dyDescent="0.2">
      <c r="A1288" s="89" t="s">
        <v>206</v>
      </c>
      <c r="B1288" s="89"/>
      <c r="C1288" s="89"/>
      <c r="D1288" s="89"/>
      <c r="E1288" s="89"/>
      <c r="F1288" s="89"/>
    </row>
    <row r="1289" spans="1:6" ht="25.5" customHeight="1" outlineLevel="1" x14ac:dyDescent="0.2">
      <c r="A1289" s="46">
        <v>1</v>
      </c>
      <c r="B1289" s="51" t="s">
        <v>208</v>
      </c>
      <c r="C1289" s="46"/>
      <c r="D1289" s="46"/>
      <c r="E1289" s="46"/>
      <c r="F1289" s="46"/>
    </row>
    <row r="1290" spans="1:6" ht="38.25" customHeight="1" outlineLevel="1" x14ac:dyDescent="0.2">
      <c r="A1290" s="46">
        <v>2</v>
      </c>
      <c r="B1290" s="51" t="inlineStr">
        <is>
          <t>На этом отдельном слое сохраняется рассчитанная область взаимодействия для трещин. Он не предназначен для сетки, наружного контура или отверстий исходной модели. Не размещайте здесь исходные объекты: команда очистки удаляет оформление NDM.</t>
        </is>
      </c>
      <c r="C1290" s="46"/>
      <c r="D1290" s="46"/>
      <c r="E1290" s="46"/>
      <c r="F1290" s="46"/>
    </row>
    <row r="1291" spans="1:6" ht="25.5" customHeight="1" outlineLevel="1" x14ac:dyDescent="0.2">
      <c r="A1291" s="46">
        <v>3</v>
      </c>
      <c r="B1291" s="51" t="s">
        <v>1497</v>
      </c>
      <c r="C1291" s="46"/>
      <c r="D1291" s="46"/>
      <c r="E1291" s="46"/>
      <c r="F1291" s="46"/>
    </row>
    <row r="1292" spans="1:6" ht="12.75" customHeight="1" outlineLevel="1" x14ac:dyDescent="0.2">
      <c r="A1292" s="46"/>
      <c r="B1292" s="46"/>
      <c r="C1292" s="46"/>
      <c r="D1292" s="46"/>
      <c r="E1292" s="46"/>
      <c r="F1292" s="46"/>
    </row>
    <row r="1293" spans="1:6" ht="12.75" customHeight="1" outlineLevel="1" x14ac:dyDescent="0.2">
      <c r="A1293" s="89" t="s">
        <v>209</v>
      </c>
      <c r="B1293" s="89"/>
      <c r="C1293" s="89"/>
      <c r="D1293" s="89"/>
      <c r="E1293" s="89"/>
      <c r="F1293" s="89"/>
    </row>
    <row r="1294" spans="1:6" ht="12.75" customHeight="1" outlineLevel="1" x14ac:dyDescent="0.2">
      <c r="A1294" s="46">
        <v>1</v>
      </c>
      <c r="B1294" s="51" t="s">
        <v>211</v>
      </c>
      <c r="C1294" s="46"/>
      <c r="D1294" s="46"/>
      <c r="E1294" s="46"/>
      <c r="F1294" s="46"/>
    </row>
    <row r="1295" spans="1:6" ht="38.25" customHeight="1" outlineLevel="1" x14ac:dyDescent="0.2">
      <c r="A1295" s="46">
        <v>2</v>
      </c>
      <c r="B1295" s="51" t="s">
        <v>1498</v>
      </c>
      <c r="C1295" s="46"/>
      <c r="D1295" s="46"/>
      <c r="E1295" s="46"/>
      <c r="F1295" s="46"/>
    </row>
    <row r="1296" spans="1:6" ht="25.5" customHeight="1" outlineLevel="1" x14ac:dyDescent="0.2">
      <c r="A1296" s="46">
        <v>3</v>
      </c>
      <c r="B1296" s="51" t="s">
        <v>1499</v>
      </c>
      <c r="C1296" s="46"/>
      <c r="D1296" s="46"/>
      <c r="E1296" s="46"/>
      <c r="F1296" s="46"/>
    </row>
    <row r="1297" spans="1:6" ht="12.75" customHeight="1" outlineLevel="1" x14ac:dyDescent="0.2">
      <c r="A1297" s="46">
        <v>4</v>
      </c>
      <c r="B1297" s="51" t="s">
        <v>1500</v>
      </c>
      <c r="C1297" s="46"/>
      <c r="D1297" s="46"/>
      <c r="E1297" s="46"/>
      <c r="F1297" s="46"/>
    </row>
    <row r="1298" spans="1:6" ht="25.5" customHeight="1" outlineLevel="1" x14ac:dyDescent="0.2">
      <c r="A1298" s="46">
        <v>5</v>
      </c>
      <c r="B1298" s="51" t="s">
        <v>1501</v>
      </c>
      <c r="C1298" s="46"/>
      <c r="D1298" s="46"/>
      <c r="E1298" s="46"/>
      <c r="F1298" s="46"/>
    </row>
    <row r="1299" spans="1:6" ht="38.25" customHeight="1" outlineLevel="1" x14ac:dyDescent="0.2">
      <c r="A1299" s="46">
        <v>6</v>
      </c>
      <c r="B1299" s="51" t="s">
        <v>1502</v>
      </c>
      <c r="C1299" s="46"/>
      <c r="D1299" s="46"/>
      <c r="E1299" s="46"/>
      <c r="F1299" s="46"/>
    </row>
    <row r="1300" spans="1:6" ht="12.75" customHeight="1" outlineLevel="1" x14ac:dyDescent="0.2">
      <c r="A1300" s="46">
        <v>7</v>
      </c>
      <c r="B1300" s="51" t="s">
        <v>1503</v>
      </c>
      <c r="C1300" s="46"/>
      <c r="D1300" s="46"/>
      <c r="E1300" s="46"/>
      <c r="F1300" s="46"/>
    </row>
    <row r="1301" spans="1:6" ht="12.75" customHeight="1" outlineLevel="1" x14ac:dyDescent="0.2">
      <c r="A1301" s="46"/>
      <c r="B1301" s="46"/>
      <c r="C1301" s="46"/>
      <c r="D1301" s="46"/>
      <c r="E1301" s="46"/>
      <c r="F1301" s="46"/>
    </row>
    <row r="1302" spans="1:6" ht="12.75" customHeight="1" outlineLevel="1" x14ac:dyDescent="0.2">
      <c r="A1302" s="89" t="s">
        <v>212</v>
      </c>
      <c r="B1302" s="89"/>
      <c r="C1302" s="89"/>
      <c r="D1302" s="89"/>
      <c r="E1302" s="89"/>
      <c r="F1302" s="89"/>
    </row>
    <row r="1303" spans="1:6" ht="25.5" customHeight="1" outlineLevel="1" x14ac:dyDescent="0.2">
      <c r="A1303" s="46">
        <v>1</v>
      </c>
      <c r="B1303" s="51" t="s">
        <v>214</v>
      </c>
      <c r="C1303" s="46"/>
      <c r="D1303" s="46"/>
      <c r="E1303" s="46"/>
      <c r="F1303" s="46"/>
    </row>
    <row r="1304" spans="1:6" ht="27.6" customHeight="1" outlineLevel="1" x14ac:dyDescent="0.2">
      <c r="A1304" s="46">
        <v>2</v>
      </c>
      <c r="B1304" s="51" t="inlineStr">
        <is>
          <t>Здесь задаётся отдельное имя слоя подписей сжатого бетона. Ограничения имени, создание и очистка слоёв описаны в разделе AutoCAD.Layer.ConcreteTension.</t>
        </is>
      </c>
      <c r="C1304" s="46"/>
      <c r="D1304" s="46"/>
      <c r="E1304" s="46"/>
      <c r="F1304" s="46"/>
    </row>
    <row r="1305" spans="1:6" ht="12.75" customHeight="1" outlineLevel="1" x14ac:dyDescent="0.2">
      <c r="A1305" s="46"/>
      <c r="B1305" s="46"/>
      <c r="C1305" s="46"/>
      <c r="D1305" s="46"/>
      <c r="E1305" s="46"/>
      <c r="F1305" s="46"/>
    </row>
    <row r="1306" spans="1:6" ht="12.75" customHeight="1" outlineLevel="1" x14ac:dyDescent="0.2">
      <c r="A1306" s="89" t="s">
        <v>215</v>
      </c>
      <c r="B1306" s="89"/>
      <c r="C1306" s="89"/>
      <c r="D1306" s="89"/>
      <c r="E1306" s="89"/>
      <c r="F1306" s="89"/>
    </row>
    <row r="1307" spans="1:6" ht="12.75" customHeight="1" outlineLevel="1" x14ac:dyDescent="0.2">
      <c r="A1307" s="46">
        <v>1</v>
      </c>
      <c r="B1307" s="51" t="s">
        <v>217</v>
      </c>
      <c r="C1307" s="46"/>
      <c r="D1307" s="46"/>
      <c r="E1307" s="46"/>
      <c r="F1307" s="46"/>
    </row>
    <row r="1308" spans="1:6" ht="27.6" customHeight="1" outlineLevel="1" x14ac:dyDescent="0.2">
      <c r="A1308" s="46">
        <v>2</v>
      </c>
      <c r="B1308" s="51" t="inlineStr">
        <is>
          <t>Здесь задаётся отдельное имя слоя подписей растянутых стержней арматуры. Ограничения имени, создание и очистка слоёв описаны в разделе AutoCAD.Layer.ConcreteTension.</t>
        </is>
      </c>
      <c r="C1308" s="46"/>
      <c r="D1308" s="46"/>
      <c r="E1308" s="46"/>
      <c r="F1308" s="46"/>
    </row>
    <row r="1309" spans="1:6" ht="12.75" customHeight="1" outlineLevel="1" x14ac:dyDescent="0.2">
      <c r="A1309" s="46"/>
      <c r="B1309" s="46"/>
      <c r="C1309" s="46"/>
      <c r="D1309" s="46"/>
      <c r="E1309" s="46"/>
      <c r="F1309" s="46"/>
    </row>
    <row r="1310" spans="1:6" ht="12.75" customHeight="1" outlineLevel="1" x14ac:dyDescent="0.2">
      <c r="A1310" s="89" t="s">
        <v>218</v>
      </c>
      <c r="B1310" s="89"/>
      <c r="C1310" s="89"/>
      <c r="D1310" s="89"/>
      <c r="E1310" s="89"/>
      <c r="F1310" s="89"/>
    </row>
    <row r="1311" spans="1:6" ht="12.75" customHeight="1" outlineLevel="1" x14ac:dyDescent="0.2">
      <c r="A1311" s="46">
        <v>1</v>
      </c>
      <c r="B1311" s="51" t="s">
        <v>220</v>
      </c>
      <c r="C1311" s="46"/>
      <c r="D1311" s="46"/>
      <c r="E1311" s="46"/>
      <c r="F1311" s="46"/>
    </row>
    <row r="1312" spans="1:6" ht="27.6" customHeight="1" outlineLevel="1" x14ac:dyDescent="0.2">
      <c r="A1312" s="46">
        <v>2</v>
      </c>
      <c r="B1312" s="51" t="inlineStr">
        <is>
          <t>Здесь задаётся отдельное имя слоя подписей сжатых стержней арматуры. Ограничения имени, создание и очистка слоёв описаны в разделе AutoCAD.Layer.ConcreteTension.</t>
        </is>
      </c>
      <c r="C1312" s="46"/>
      <c r="D1312" s="46"/>
      <c r="E1312" s="46"/>
      <c r="F1312" s="46"/>
    </row>
    <row r="1313" spans="1:6" ht="12.75" customHeight="1" outlineLevel="1" x14ac:dyDescent="0.2">
      <c r="A1313" s="46"/>
      <c r="B1313" s="46"/>
      <c r="C1313" s="46"/>
      <c r="D1313" s="46"/>
      <c r="E1313" s="46"/>
      <c r="F1313" s="46"/>
    </row>
    <row r="1314" spans="1:6" ht="12.75" customHeight="1" outlineLevel="1" x14ac:dyDescent="0.2">
      <c r="A1314" s="89" t="s">
        <v>221</v>
      </c>
      <c r="B1314" s="89"/>
      <c r="C1314" s="89"/>
      <c r="D1314" s="89"/>
      <c r="E1314" s="89"/>
      <c r="F1314" s="89"/>
    </row>
    <row r="1315" spans="1:6" ht="12.75" customHeight="1" outlineLevel="1" x14ac:dyDescent="0.2">
      <c r="A1315" s="46">
        <v>1</v>
      </c>
      <c r="B1315" s="51" t="s">
        <v>223</v>
      </c>
      <c r="C1315" s="46"/>
      <c r="D1315" s="46"/>
      <c r="E1315" s="46"/>
      <c r="F1315" s="46"/>
    </row>
    <row r="1316" spans="1:6" ht="38.25" customHeight="1" outlineLevel="1" x14ac:dyDescent="0.2">
      <c r="A1316" s="46">
        <v>2</v>
      </c>
      <c r="B1316" s="51" t="s">
        <v>1504</v>
      </c>
      <c r="C1316" s="46"/>
      <c r="D1316" s="46"/>
      <c r="E1316" s="46"/>
      <c r="F1316" s="46"/>
    </row>
    <row r="1317" spans="1:6" ht="38.25" customHeight="1" outlineLevel="1" x14ac:dyDescent="0.2">
      <c r="A1317" s="46">
        <v>3</v>
      </c>
      <c r="B1317" s="51" t="s">
        <v>1505</v>
      </c>
      <c r="C1317" s="46"/>
      <c r="D1317" s="46"/>
      <c r="E1317" s="46"/>
      <c r="F1317" s="46"/>
    </row>
    <row r="1318" spans="1:6" ht="25.5" customHeight="1" outlineLevel="1" x14ac:dyDescent="0.2">
      <c r="A1318" s="46">
        <v>4</v>
      </c>
      <c r="B1318" s="51" t="s">
        <v>1506</v>
      </c>
      <c r="C1318" s="46"/>
      <c r="D1318" s="46"/>
      <c r="E1318" s="46"/>
      <c r="F1318" s="46"/>
    </row>
    <row r="1319" spans="1:6" ht="12.75" customHeight="1" outlineLevel="1" x14ac:dyDescent="0.2">
      <c r="A1319" s="46"/>
      <c r="B1319" s="46"/>
      <c r="C1319" s="46"/>
      <c r="D1319" s="46"/>
      <c r="E1319" s="46"/>
      <c r="F1319" s="46"/>
    </row>
    <row r="1320" spans="1:6" ht="12.75" customHeight="1" outlineLevel="1" x14ac:dyDescent="0.2">
      <c r="A1320" s="89" t="s">
        <v>224</v>
      </c>
      <c r="B1320" s="89"/>
      <c r="C1320" s="89"/>
      <c r="D1320" s="89"/>
      <c r="E1320" s="89"/>
      <c r="F1320" s="89"/>
    </row>
    <row r="1321" spans="1:6" ht="12.75" customHeight="1" outlineLevel="1" x14ac:dyDescent="0.2">
      <c r="A1321" s="46">
        <v>1</v>
      </c>
      <c r="B1321" s="51" t="s">
        <v>225</v>
      </c>
      <c r="C1321" s="46"/>
      <c r="D1321" s="46"/>
      <c r="E1321" s="46"/>
      <c r="F1321" s="46"/>
    </row>
    <row r="1322" spans="1:6" ht="27.6" customHeight="1" outlineLevel="1" x14ac:dyDescent="0.2">
      <c r="A1322" s="46">
        <v>2</v>
      </c>
      <c r="B1322" s="51" t="inlineStr">
        <is>
          <t>Укажите собственный цвет сжатого бетона и его подписей. Формат ACI, допустимые индексы и выбор физического состояния описаны в разделе AutoCAD.Color.ConcreteTension.</t>
        </is>
      </c>
      <c r="C1322" s="46"/>
      <c r="D1322" s="46"/>
      <c r="E1322" s="46"/>
      <c r="F1322" s="46"/>
    </row>
    <row r="1323" spans="1:6" ht="12.75" customHeight="1" outlineLevel="1" x14ac:dyDescent="0.2">
      <c r="A1323" s="46"/>
      <c r="B1323" s="46"/>
      <c r="C1323" s="46"/>
      <c r="D1323" s="46"/>
      <c r="E1323" s="46"/>
      <c r="F1323" s="46"/>
    </row>
    <row r="1324" spans="1:6" ht="12.75" customHeight="1" outlineLevel="1" x14ac:dyDescent="0.2">
      <c r="A1324" s="89" t="s">
        <v>226</v>
      </c>
      <c r="B1324" s="89"/>
      <c r="C1324" s="89"/>
      <c r="D1324" s="89"/>
      <c r="E1324" s="89"/>
      <c r="F1324" s="89"/>
    </row>
    <row r="1325" spans="1:6" ht="12.75" customHeight="1" outlineLevel="1" x14ac:dyDescent="0.2">
      <c r="A1325" s="46">
        <v>1</v>
      </c>
      <c r="B1325" s="51" t="s">
        <v>227</v>
      </c>
      <c r="C1325" s="46"/>
      <c r="D1325" s="46"/>
      <c r="E1325" s="46"/>
      <c r="F1325" s="46"/>
    </row>
    <row r="1326" spans="1:6" ht="27.6" customHeight="1" outlineLevel="1" x14ac:dyDescent="0.2">
      <c r="A1326" s="46">
        <v>2</v>
      </c>
      <c r="B1326" s="51" t="inlineStr">
        <is>
          <t>Укажите собственный цвет растянутых стержней арматуры и их подписей. Формат ACI, допустимые индексы и выбор физического состояния описаны в разделе AutoCAD.Color.ConcreteTension.</t>
        </is>
      </c>
      <c r="C1326" s="46"/>
      <c r="D1326" s="46"/>
      <c r="E1326" s="46"/>
      <c r="F1326" s="46"/>
    </row>
    <row r="1327" spans="1:6" ht="12.75" customHeight="1" outlineLevel="1" x14ac:dyDescent="0.2">
      <c r="A1327" s="46"/>
      <c r="B1327" s="46"/>
      <c r="C1327" s="46"/>
      <c r="D1327" s="46"/>
      <c r="E1327" s="46"/>
      <c r="F1327" s="46"/>
    </row>
    <row r="1328" spans="1:6" ht="12.75" customHeight="1" outlineLevel="1" x14ac:dyDescent="0.2">
      <c r="A1328" s="89" t="s">
        <v>228</v>
      </c>
      <c r="B1328" s="89"/>
      <c r="C1328" s="89"/>
      <c r="D1328" s="89"/>
      <c r="E1328" s="89"/>
      <c r="F1328" s="89"/>
    </row>
    <row r="1329" spans="1:6" ht="12.75" customHeight="1" outlineLevel="1" x14ac:dyDescent="0.2">
      <c r="A1329" s="46">
        <v>1</v>
      </c>
      <c r="B1329" s="51" t="s">
        <v>229</v>
      </c>
      <c r="C1329" s="46"/>
      <c r="D1329" s="46"/>
      <c r="E1329" s="46"/>
      <c r="F1329" s="46"/>
    </row>
    <row r="1330" spans="1:6" ht="27.6" customHeight="1" outlineLevel="1" x14ac:dyDescent="0.2">
      <c r="A1330" s="46">
        <v>2</v>
      </c>
      <c r="B1330" s="51" t="inlineStr">
        <is>
          <t>Укажите собственный цвет сжатых стержней арматуры и их подписей. Формат ACI, допустимые индексы и выбор физического состояния описаны в разделе AutoCAD.Color.ConcreteTension.</t>
        </is>
      </c>
      <c r="C1330" s="46"/>
      <c r="D1330" s="46"/>
      <c r="E1330" s="46"/>
      <c r="F1330" s="46"/>
    </row>
    <row r="1331" spans="1:6" ht="12.75" customHeight="1" outlineLevel="1" x14ac:dyDescent="0.2">
      <c r="A1331" s="46"/>
      <c r="B1331" s="46"/>
      <c r="C1331" s="46"/>
      <c r="D1331" s="46"/>
      <c r="E1331" s="46"/>
      <c r="F1331" s="46"/>
    </row>
    <row r="1332" spans="1:6" ht="12.75" customHeight="1" outlineLevel="1" x14ac:dyDescent="0.2">
      <c r="A1332" s="89" t="s">
        <v>230</v>
      </c>
      <c r="B1332" s="89"/>
      <c r="C1332" s="89"/>
      <c r="D1332" s="89"/>
      <c r="E1332" s="89"/>
      <c r="F1332" s="89"/>
    </row>
    <row r="1333" spans="1:6" ht="25.5" customHeight="1" outlineLevel="1" x14ac:dyDescent="0.2">
      <c r="A1333" s="46">
        <v>1</v>
      </c>
      <c r="B1333" s="51" t="s">
        <v>231</v>
      </c>
      <c r="C1333" s="46"/>
      <c r="D1333" s="46"/>
      <c r="E1333" s="46"/>
      <c r="F1333" s="46"/>
    </row>
    <row r="1334" spans="1:6" ht="27.6" customHeight="1" outlineLevel="1" x14ac:dyDescent="0.2">
      <c r="A1334" s="46">
        <v>2</v>
      </c>
      <c r="B1334" s="51" t="inlineStr">
        <is>
          <t>Этот цвет используется для нулевых и почти нулевых напряжений, независимо от цвета сжатия или растяжения. Формат ACI и допустимые индексы описаны в разделе AutoCAD.Color.ConcreteTension.</t>
        </is>
      </c>
      <c r="C1334" s="46"/>
      <c r="D1334" s="46"/>
      <c r="E1334" s="46"/>
      <c r="F1334" s="46"/>
    </row>
    <row r="1335" spans="1:6" ht="12.75" customHeight="1" outlineLevel="1" x14ac:dyDescent="0.2">
      <c r="A1335" s="46"/>
      <c r="B1335" s="46"/>
      <c r="C1335" s="46"/>
      <c r="D1335" s="46"/>
      <c r="E1335" s="46"/>
      <c r="F1335" s="46"/>
    </row>
    <row r="1336" spans="1:6" ht="12.75" customHeight="1" outlineLevel="1" x14ac:dyDescent="0.2">
      <c r="A1336" s="89" t="s">
        <v>233</v>
      </c>
      <c r="B1336" s="89"/>
      <c r="C1336" s="89"/>
      <c r="D1336" s="89"/>
      <c r="E1336" s="89"/>
      <c r="F1336" s="89"/>
    </row>
    <row r="1337" spans="1:6" ht="12.75" customHeight="1" outlineLevel="1" x14ac:dyDescent="0.2">
      <c r="A1337" s="46">
        <v>1</v>
      </c>
      <c r="B1337" s="51" t="s">
        <v>234</v>
      </c>
      <c r="C1337" s="46"/>
      <c r="D1337" s="46"/>
      <c r="E1337" s="46"/>
      <c r="F1337" s="46"/>
    </row>
    <row r="1338" spans="1:6" ht="12.75" customHeight="1" outlineLevel="1" x14ac:dyDescent="0.2">
      <c r="A1338" s="46">
        <v>2</v>
      </c>
      <c r="B1338" s="51" t="s">
        <v>1507</v>
      </c>
      <c r="C1338" s="46"/>
      <c r="D1338" s="46"/>
      <c r="E1338" s="46"/>
      <c r="F1338" s="46"/>
    </row>
    <row r="1339" spans="1:6" ht="12.75" customHeight="1" outlineLevel="1" x14ac:dyDescent="0.2">
      <c r="A1339" s="46">
        <v>3</v>
      </c>
      <c r="B1339" s="51" t="s">
        <v>1508</v>
      </c>
      <c r="C1339" s="46"/>
      <c r="D1339" s="46"/>
      <c r="E1339" s="46"/>
      <c r="F1339" s="46"/>
    </row>
    <row r="1340" spans="1:6" ht="38.25" customHeight="1" outlineLevel="1" x14ac:dyDescent="0.2">
      <c r="A1340" s="46">
        <v>4</v>
      </c>
      <c r="B1340" s="51" t="inlineStr">
        <is>
          <t>Выберите Yes или No для обновления схемы, в том числе сразу после формирования сечения. При No существующая схема сохраняется, а настройки скрытых элементов не используются. Неверный выбор требует исправления указанной ячейки на листе Config.</t>
        </is>
      </c>
      <c r="C1340" s="46"/>
      <c r="D1340" s="46"/>
      <c r="E1340" s="46"/>
      <c r="F1340" s="46"/>
    </row>
    <row r="1341" spans="1:6" ht="12.75" customHeight="1" outlineLevel="1" x14ac:dyDescent="0.2">
      <c r="A1341" s="46"/>
      <c r="B1341" s="46"/>
      <c r="C1341" s="46"/>
      <c r="D1341" s="46"/>
      <c r="E1341" s="46"/>
      <c r="F1341" s="46"/>
    </row>
    <row r="1342" spans="1:6" ht="12.75" customHeight="1" outlineLevel="1" x14ac:dyDescent="0.2">
      <c r="A1342" s="89" t="s">
        <v>235</v>
      </c>
      <c r="B1342" s="89"/>
      <c r="C1342" s="89"/>
      <c r="D1342" s="89"/>
      <c r="E1342" s="89"/>
      <c r="F1342" s="89"/>
    </row>
    <row r="1343" spans="1:6" ht="25.5" customHeight="1" outlineLevel="1" x14ac:dyDescent="0.2">
      <c r="A1343" s="46">
        <v>1</v>
      </c>
      <c r="B1343" s="51" t="s">
        <v>236</v>
      </c>
      <c r="C1343" s="46"/>
      <c r="D1343" s="46"/>
      <c r="E1343" s="46"/>
      <c r="F1343" s="46"/>
    </row>
    <row r="1344" spans="1:6" ht="12.75" customHeight="1" outlineLevel="1" x14ac:dyDescent="0.2">
      <c r="A1344" s="46">
        <v>2</v>
      </c>
      <c r="B1344" s="51" t="s">
        <v>1510</v>
      </c>
      <c r="C1344" s="46"/>
      <c r="D1344" s="46"/>
      <c r="E1344" s="46"/>
      <c r="F1344" s="46"/>
    </row>
    <row r="1345" spans="1:6" ht="12.75" customHeight="1" outlineLevel="1" x14ac:dyDescent="0.2">
      <c r="A1345" s="46">
        <v>3</v>
      </c>
      <c r="B1345" s="51" t="s">
        <v>1511</v>
      </c>
      <c r="C1345" s="46"/>
      <c r="D1345" s="46"/>
      <c r="E1345" s="46"/>
      <c r="F1345" s="46"/>
    </row>
    <row r="1346" spans="1:6" ht="25.5" customHeight="1" outlineLevel="1" x14ac:dyDescent="0.2">
      <c r="A1346" s="46">
        <v>4</v>
      </c>
      <c r="B1346" s="51" t="s">
        <v>1512</v>
      </c>
      <c r="C1346" s="46"/>
      <c r="D1346" s="46"/>
      <c r="E1346" s="46"/>
      <c r="F1346" s="46"/>
    </row>
    <row r="1347" spans="1:6" ht="25.5" customHeight="1" outlineLevel="1" x14ac:dyDescent="0.2">
      <c r="A1347" s="46">
        <v>5</v>
      </c>
      <c r="B1347" s="51" t="s">
        <v>1513</v>
      </c>
      <c r="C1347" s="46"/>
      <c r="D1347" s="46"/>
      <c r="E1347" s="46"/>
      <c r="F1347" s="46"/>
    </row>
    <row r="1348" spans="1:6" ht="12.75" customHeight="1" outlineLevel="1" x14ac:dyDescent="0.2">
      <c r="A1348" s="46">
        <v>6</v>
      </c>
      <c r="B1348" s="51" t="s">
        <v>1514</v>
      </c>
      <c r="C1348" s="46"/>
      <c r="D1348" s="46"/>
      <c r="E1348" s="46"/>
      <c r="F1348" s="46"/>
    </row>
    <row r="1349" spans="1:6" ht="12.75" customHeight="1" outlineLevel="1" x14ac:dyDescent="0.2">
      <c r="A1349" s="46"/>
      <c r="B1349" s="46"/>
      <c r="C1349" s="46"/>
      <c r="D1349" s="46"/>
      <c r="E1349" s="46"/>
      <c r="F1349" s="46"/>
    </row>
    <row r="1350" spans="1:6" ht="12.75" customHeight="1" outlineLevel="1" x14ac:dyDescent="0.2">
      <c r="A1350" s="89" t="s">
        <v>237</v>
      </c>
      <c r="B1350" s="89"/>
      <c r="C1350" s="89"/>
      <c r="D1350" s="89"/>
      <c r="E1350" s="89"/>
      <c r="F1350" s="89"/>
    </row>
    <row r="1351" spans="1:6" ht="25.5" customHeight="1" outlineLevel="1" x14ac:dyDescent="0.2">
      <c r="A1351" s="46">
        <v>1</v>
      </c>
      <c r="B1351" s="51" t="s">
        <v>238</v>
      </c>
      <c r="C1351" s="46"/>
      <c r="D1351" s="46"/>
      <c r="E1351" s="46"/>
      <c r="F1351" s="46"/>
    </row>
    <row r="1352" spans="1:6" ht="25.5" customHeight="1" outlineLevel="1" x14ac:dyDescent="0.2">
      <c r="A1352" s="46">
        <v>2</v>
      </c>
      <c r="B1352" s="51" t="s">
        <v>1515</v>
      </c>
      <c r="C1352" s="46"/>
      <c r="D1352" s="46"/>
      <c r="E1352" s="46"/>
      <c r="F1352" s="46"/>
    </row>
    <row r="1353" spans="1:6" ht="25.5" customHeight="1" outlineLevel="1" x14ac:dyDescent="0.2">
      <c r="A1353" s="46">
        <v>3</v>
      </c>
      <c r="B1353" s="51" t="s">
        <v>1516</v>
      </c>
      <c r="C1353" s="46"/>
      <c r="D1353" s="46"/>
      <c r="E1353" s="46"/>
      <c r="F1353" s="46"/>
    </row>
    <row r="1354" spans="1:6" ht="12.75" customHeight="1" outlineLevel="1" x14ac:dyDescent="0.2">
      <c r="A1354" s="46">
        <v>4</v>
      </c>
      <c r="B1354" s="51" t="s">
        <v>1517</v>
      </c>
      <c r="C1354" s="46"/>
      <c r="D1354" s="46"/>
      <c r="E1354" s="46"/>
      <c r="F1354" s="46"/>
    </row>
    <row r="1355" spans="1:6" ht="38.25" customHeight="1" outlineLevel="1" x14ac:dyDescent="0.2">
      <c r="A1355" s="46">
        <v>5</v>
      </c>
      <c r="B1355" s="51" t="inlineStr">
        <is>
          <t>Укажите сочетание, чтобы показать его НДС либо схему геометрии с пояснением, почему это НДС отсутствует. Пустая ячейка и TODO не означают Worst. Сразу после формирования сечения показывается предварительная схема без выбора сочетания; эта настройка тогда не используется.</t>
        </is>
      </c>
      <c r="C1355" s="46"/>
      <c r="D1355" s="46"/>
      <c r="E1355" s="46"/>
      <c r="F1355" s="46"/>
    </row>
    <row r="1356" spans="1:6" ht="12.75" customHeight="1" outlineLevel="1" x14ac:dyDescent="0.2">
      <c r="A1356" s="46"/>
      <c r="B1356" s="46"/>
      <c r="C1356" s="46"/>
      <c r="D1356" s="46"/>
      <c r="E1356" s="46"/>
      <c r="F1356" s="46"/>
    </row>
    <row r="1357" spans="1:6" ht="12.75" customHeight="1" outlineLevel="1" x14ac:dyDescent="0.2">
      <c r="A1357" s="89" t="s">
        <v>239</v>
      </c>
      <c r="B1357" s="89"/>
      <c r="C1357" s="89"/>
      <c r="D1357" s="89"/>
      <c r="E1357" s="89"/>
      <c r="F1357" s="89"/>
    </row>
    <row r="1358" spans="1:6" ht="12.75" customHeight="1" outlineLevel="1" x14ac:dyDescent="0.2">
      <c r="A1358" s="46">
        <v>1</v>
      </c>
      <c r="B1358" s="51" t="s">
        <v>240</v>
      </c>
      <c r="C1358" s="46"/>
      <c r="D1358" s="46"/>
      <c r="E1358" s="46"/>
      <c r="F1358" s="46"/>
    </row>
    <row r="1359" spans="1:6" ht="12.75" customHeight="1" outlineLevel="1" x14ac:dyDescent="0.2">
      <c r="A1359" s="46">
        <v>2</v>
      </c>
      <c r="B1359" s="51" t="s">
        <v>1519</v>
      </c>
      <c r="C1359" s="46"/>
      <c r="D1359" s="46"/>
      <c r="E1359" s="46"/>
      <c r="F1359" s="46"/>
    </row>
    <row r="1360" spans="1:6" ht="25.5" customHeight="1" outlineLevel="1" x14ac:dyDescent="0.2">
      <c r="A1360" s="46">
        <v>3</v>
      </c>
      <c r="B1360" s="51" t="s">
        <v>1520</v>
      </c>
      <c r="C1360" s="46"/>
      <c r="D1360" s="46"/>
      <c r="E1360" s="46"/>
      <c r="F1360" s="46"/>
    </row>
    <row r="1361" spans="1:6" ht="12.75" customHeight="1" outlineLevel="1" x14ac:dyDescent="0.2">
      <c r="A1361" s="46">
        <v>4</v>
      </c>
      <c r="B1361" s="51" t="s">
        <v>1521</v>
      </c>
      <c r="C1361" s="46"/>
      <c r="D1361" s="46"/>
      <c r="E1361" s="46"/>
      <c r="F1361" s="46"/>
    </row>
    <row r="1362" spans="1:6" ht="12.75" customHeight="1" outlineLevel="1" x14ac:dyDescent="0.2">
      <c r="A1362" s="46"/>
      <c r="B1362" s="46"/>
      <c r="C1362" s="46"/>
      <c r="D1362" s="46"/>
      <c r="E1362" s="46"/>
      <c r="F1362" s="46"/>
    </row>
    <row r="1363" spans="1:6" ht="12.75" customHeight="1" outlineLevel="1" x14ac:dyDescent="0.2">
      <c r="A1363" s="89" t="s">
        <v>241</v>
      </c>
      <c r="B1363" s="89"/>
      <c r="C1363" s="89"/>
      <c r="D1363" s="89"/>
      <c r="E1363" s="89"/>
      <c r="F1363" s="89"/>
    </row>
    <row r="1364" spans="1:6" ht="25.5" customHeight="1" outlineLevel="1" x14ac:dyDescent="0.2">
      <c r="A1364" s="46">
        <v>1</v>
      </c>
      <c r="B1364" s="51" t="s">
        <v>243</v>
      </c>
      <c r="C1364" s="46"/>
      <c r="D1364" s="46"/>
      <c r="E1364" s="46"/>
      <c r="F1364" s="46"/>
    </row>
    <row r="1365" spans="1:6" ht="12.75" customHeight="1" outlineLevel="1" x14ac:dyDescent="0.2">
      <c r="A1365" s="46">
        <v>2</v>
      </c>
      <c r="B1365" s="51" t="s">
        <v>1522</v>
      </c>
      <c r="C1365" s="46"/>
      <c r="D1365" s="46"/>
      <c r="E1365" s="46"/>
      <c r="F1365" s="46"/>
    </row>
    <row r="1366" spans="1:6" ht="12.75" customHeight="1" outlineLevel="1" x14ac:dyDescent="0.2">
      <c r="A1366" s="46">
        <v>3</v>
      </c>
      <c r="B1366" s="51" t="s">
        <v>1523</v>
      </c>
      <c r="C1366" s="46"/>
      <c r="D1366" s="46"/>
      <c r="E1366" s="46"/>
      <c r="F1366" s="46"/>
    </row>
    <row r="1367" spans="1:6" ht="12.75" customHeight="1" outlineLevel="1" x14ac:dyDescent="0.2">
      <c r="A1367" s="46">
        <v>4</v>
      </c>
      <c r="B1367" s="51" t="s">
        <v>1524</v>
      </c>
      <c r="C1367" s="46"/>
      <c r="D1367" s="46"/>
      <c r="E1367" s="46"/>
      <c r="F1367" s="46"/>
    </row>
    <row r="1368" spans="1:6" ht="25.5" customHeight="1" outlineLevel="1" x14ac:dyDescent="0.2">
      <c r="A1368" s="46">
        <v>5</v>
      </c>
      <c r="B1368" s="51" t="inlineStr">
        <is>
          <t>Для схемы найденного НДС выберите Yes или No. На предварительной схеме одной геометрии расчетных значений еще нет, поэтому этот переключатель и шаг подписей не используются.</t>
        </is>
      </c>
      <c r="C1368" s="46"/>
      <c r="D1368" s="46"/>
      <c r="E1368" s="46"/>
      <c r="F1368" s="46"/>
    </row>
    <row r="1369" spans="1:6" ht="12.75" customHeight="1" outlineLevel="1" x14ac:dyDescent="0.2">
      <c r="A1369" s="46"/>
      <c r="B1369" s="46"/>
      <c r="C1369" s="46"/>
      <c r="D1369" s="46"/>
      <c r="E1369" s="46"/>
      <c r="F1369" s="46"/>
    </row>
    <row r="1370" spans="1:6" ht="12.75" customHeight="1" outlineLevel="1" x14ac:dyDescent="0.2">
      <c r="A1370" s="89" t="s">
        <v>244</v>
      </c>
      <c r="B1370" s="89"/>
      <c r="C1370" s="89"/>
      <c r="D1370" s="89"/>
      <c r="E1370" s="89"/>
      <c r="F1370" s="89"/>
    </row>
    <row r="1371" spans="1:6" ht="12.75" customHeight="1" outlineLevel="1" x14ac:dyDescent="0.2">
      <c r="A1371" s="46">
        <v>1</v>
      </c>
      <c r="B1371" s="51" t="s">
        <v>245</v>
      </c>
      <c r="C1371" s="46"/>
      <c r="D1371" s="46"/>
      <c r="E1371" s="46"/>
      <c r="F1371" s="46"/>
    </row>
    <row r="1372" spans="1:6" ht="25.5" customHeight="1" outlineLevel="1" x14ac:dyDescent="0.2">
      <c r="A1372" s="46">
        <v>2</v>
      </c>
      <c r="B1372" s="51" t="s">
        <v>1526</v>
      </c>
      <c r="C1372" s="46"/>
      <c r="D1372" s="46"/>
      <c r="E1372" s="46"/>
      <c r="F1372" s="46"/>
    </row>
    <row r="1373" spans="1:6" ht="25.5" customHeight="1" outlineLevel="1" x14ac:dyDescent="0.2">
      <c r="A1373" s="46">
        <v>3</v>
      </c>
      <c r="B1373" s="51" t="s">
        <v>1527</v>
      </c>
      <c r="C1373" s="46"/>
      <c r="D1373" s="46"/>
      <c r="E1373" s="46"/>
      <c r="F1373" s="46"/>
    </row>
    <row r="1374" spans="1:6" ht="25.5" customHeight="1" outlineLevel="1" x14ac:dyDescent="0.2">
      <c r="A1374" s="46">
        <v>4</v>
      </c>
      <c r="B1374" s="51" t="s">
        <v>1528</v>
      </c>
      <c r="C1374" s="46"/>
      <c r="D1374" s="46"/>
      <c r="E1374" s="46"/>
      <c r="F1374" s="46"/>
    </row>
    <row r="1375" spans="1:6" ht="25.5" customHeight="1" outlineLevel="1" x14ac:dyDescent="0.2">
      <c r="A1375" s="46">
        <v>5</v>
      </c>
      <c r="B1375" s="51" t="s">
        <v>1529</v>
      </c>
      <c r="C1375" s="46"/>
      <c r="D1375" s="46"/>
      <c r="E1375" s="46"/>
      <c r="F1375" s="46"/>
    </row>
    <row r="1376" spans="1:6" ht="12.75" customHeight="1" outlineLevel="1" x14ac:dyDescent="0.2">
      <c r="A1376" s="46"/>
      <c r="B1376" s="46"/>
      <c r="C1376" s="46"/>
      <c r="D1376" s="46"/>
      <c r="E1376" s="46"/>
      <c r="F1376" s="46"/>
    </row>
    <row r="1377" spans="1:6" ht="12.75" customHeight="1" outlineLevel="1" x14ac:dyDescent="0.2">
      <c r="A1377" s="89" t="s">
        <v>246</v>
      </c>
      <c r="B1377" s="89"/>
      <c r="C1377" s="89"/>
      <c r="D1377" s="89"/>
      <c r="E1377" s="89"/>
      <c r="F1377" s="89"/>
    </row>
    <row r="1378" spans="1:6" ht="12.75" customHeight="1" outlineLevel="1" x14ac:dyDescent="0.2">
      <c r="A1378" s="46">
        <v>1</v>
      </c>
      <c r="B1378" s="51" t="s">
        <v>247</v>
      </c>
      <c r="C1378" s="46"/>
      <c r="D1378" s="46"/>
      <c r="E1378" s="46"/>
      <c r="F1378" s="46"/>
    </row>
    <row r="1379" spans="1:6" ht="12.75" customHeight="1" outlineLevel="1" x14ac:dyDescent="0.2">
      <c r="A1379" s="46">
        <v>2</v>
      </c>
      <c r="B1379" s="51" t="s">
        <v>1530</v>
      </c>
      <c r="C1379" s="46"/>
      <c r="D1379" s="46"/>
      <c r="E1379" s="46"/>
      <c r="F1379" s="46"/>
    </row>
    <row r="1380" spans="1:6" ht="12.75" customHeight="1" outlineLevel="1" x14ac:dyDescent="0.2">
      <c r="A1380" s="46">
        <v>3</v>
      </c>
      <c r="B1380" s="51" t="s">
        <v>1531</v>
      </c>
      <c r="C1380" s="46"/>
      <c r="D1380" s="46"/>
      <c r="E1380" s="46"/>
      <c r="F1380" s="46"/>
    </row>
    <row r="1381" spans="1:6" ht="25.5" customHeight="1" outlineLevel="1" x14ac:dyDescent="0.2">
      <c r="A1381" s="46">
        <v>4</v>
      </c>
      <c r="B1381" s="51" t="inlineStr">
        <is>
          <t>Заполните используемый переключатель вариантом Yes или No. Неверное значение или ошибка формулы дают сообщение с текущей ячейкой Config до очистки существующей схемы; значение по умолчанию вместо них не подставляется.</t>
        </is>
      </c>
      <c r="C1381" s="46"/>
      <c r="D1381" s="46"/>
      <c r="E1381" s="46"/>
      <c r="F1381" s="46"/>
    </row>
    <row r="1382" spans="1:6" ht="25.5" customHeight="1" outlineLevel="1" x14ac:dyDescent="0.2">
      <c r="A1382" s="46">
        <v>5</v>
      </c>
      <c r="B1382" s="51" t="inlineStr">
        <is>
          <t>Нейтральная линия и легенда доступны только для найденного НДС. Когда показывается одна геометрия без расчетного состояния, настройки этих скрытых элементов не используются.</t>
        </is>
      </c>
      <c r="C1382" s="46"/>
      <c r="D1382" s="46"/>
      <c r="E1382" s="46"/>
      <c r="F1382" s="46"/>
    </row>
    <row r="1383" spans="1:6" ht="12.75" customHeight="1" outlineLevel="1" x14ac:dyDescent="0.2">
      <c r="A1383" s="46"/>
      <c r="B1383" s="46"/>
      <c r="C1383" s="46"/>
      <c r="D1383" s="46"/>
      <c r="E1383" s="46"/>
      <c r="F1383" s="46"/>
    </row>
    <row r="1384" spans="1:6" ht="12.75" customHeight="1" outlineLevel="1" x14ac:dyDescent="0.2">
      <c r="A1384" s="89" t="s">
        <v>248</v>
      </c>
      <c r="B1384" s="89"/>
      <c r="C1384" s="89"/>
      <c r="D1384" s="89"/>
      <c r="E1384" s="89"/>
      <c r="F1384" s="89"/>
    </row>
    <row r="1385" spans="1:6" ht="25.5" customHeight="1" outlineLevel="1" x14ac:dyDescent="0.2">
      <c r="A1385" s="46">
        <v>1</v>
      </c>
      <c r="B1385" s="51" t="s">
        <v>249</v>
      </c>
      <c r="C1385" s="46"/>
      <c r="D1385" s="46"/>
      <c r="E1385" s="46"/>
      <c r="F1385" s="46"/>
    </row>
    <row r="1386" spans="1:6" ht="12.75" customHeight="1" outlineLevel="1" x14ac:dyDescent="0.2">
      <c r="A1386" s="46">
        <v>2</v>
      </c>
      <c r="B1386" s="51" t="s">
        <v>1534</v>
      </c>
      <c r="C1386" s="46"/>
      <c r="D1386" s="46"/>
      <c r="E1386" s="46"/>
      <c r="F1386" s="46"/>
    </row>
    <row r="1387" spans="1:6" ht="12.75" customHeight="1" outlineLevel="1" x14ac:dyDescent="0.2">
      <c r="A1387" s="46">
        <v>3</v>
      </c>
      <c r="B1387" s="51" t="s">
        <v>1535</v>
      </c>
      <c r="C1387" s="46"/>
      <c r="D1387" s="46"/>
      <c r="E1387" s="46"/>
      <c r="F1387" s="46"/>
    </row>
    <row r="1388" spans="1:6" ht="25.5" customHeight="1" outlineLevel="1" x14ac:dyDescent="0.2">
      <c r="A1388" s="46">
        <v>4</v>
      </c>
      <c r="B1388" s="51" t="s">
        <v>1536</v>
      </c>
      <c r="C1388" s="46"/>
      <c r="D1388" s="46"/>
      <c r="E1388" s="46"/>
      <c r="F1388" s="46"/>
    </row>
    <row r="1389" spans="1:6" ht="25.5" customHeight="1" outlineLevel="1" x14ac:dyDescent="0.2">
      <c r="A1389" s="46">
        <v>5</v>
      </c>
      <c r="B1389" s="51" t="s">
        <v>1537</v>
      </c>
      <c r="C1389" s="46"/>
      <c r="D1389" s="46"/>
      <c r="E1389" s="46"/>
      <c r="F1389" s="46"/>
    </row>
    <row r="1390" spans="1:6" ht="38.25" customHeight="1" outlineLevel="1" x14ac:dyDescent="0.2">
      <c r="A1390" s="46">
        <v>6</v>
      </c>
      <c r="B1390" s="51" t="inlineStr">
        <is>
          <t>Выберите режим для расчетной схемы, в том числе если выбранное НДС отсутствует и показывается только геометрия. Пустая ячейка, TODO или неизвестный вариант требуют исправления Config до очистки старой схемы. Предварительная схема сразу после формирования сечения не показывает эти вспомогательные оси и не использует их настройки.</t>
        </is>
      </c>
      <c r="C1390" s="46"/>
      <c r="D1390" s="46"/>
      <c r="E1390" s="46"/>
      <c r="F1390" s="46"/>
    </row>
    <row r="1391" spans="1:6" ht="12.75" customHeight="1" outlineLevel="1" x14ac:dyDescent="0.2">
      <c r="A1391" s="46"/>
      <c r="B1391" s="46"/>
      <c r="C1391" s="46"/>
      <c r="D1391" s="46"/>
      <c r="E1391" s="46"/>
      <c r="F1391" s="46"/>
    </row>
    <row r="1392" spans="1:6" ht="12.75" customHeight="1" outlineLevel="1" x14ac:dyDescent="0.2">
      <c r="A1392" s="89" t="s">
        <v>250</v>
      </c>
      <c r="B1392" s="89"/>
      <c r="C1392" s="89"/>
      <c r="D1392" s="89"/>
      <c r="E1392" s="89"/>
      <c r="F1392" s="89"/>
    </row>
    <row r="1393" spans="1:6" ht="12.75" customHeight="1" outlineLevel="1" x14ac:dyDescent="0.2">
      <c r="A1393" s="46">
        <v>1</v>
      </c>
      <c r="B1393" s="51" t="s">
        <v>251</v>
      </c>
      <c r="C1393" s="46"/>
      <c r="D1393" s="46"/>
      <c r="E1393" s="46"/>
      <c r="F1393" s="46"/>
    </row>
    <row r="1394" spans="1:6" ht="12.75" customHeight="1" outlineLevel="1" x14ac:dyDescent="0.2">
      <c r="A1394" s="46">
        <v>2</v>
      </c>
      <c r="B1394" s="51" t="s">
        <v>1530</v>
      </c>
      <c r="C1394" s="46"/>
      <c r="D1394" s="46"/>
      <c r="E1394" s="46"/>
      <c r="F1394" s="46"/>
    </row>
    <row r="1395" spans="1:6" ht="12.75" customHeight="1" outlineLevel="1" x14ac:dyDescent="0.2">
      <c r="A1395" s="46">
        <v>3</v>
      </c>
      <c r="B1395" s="51" t="s">
        <v>1531</v>
      </c>
      <c r="C1395" s="46"/>
      <c r="D1395" s="46"/>
      <c r="E1395" s="46"/>
      <c r="F1395" s="46"/>
    </row>
    <row r="1396" spans="1:6" ht="25.5" customHeight="1" outlineLevel="1" x14ac:dyDescent="0.2">
      <c r="A1396" s="46">
        <v>4</v>
      </c>
      <c r="B1396" s="51" t="inlineStr">
        <is>
          <t>Заполните используемый переключатель вариантом Yes или No. Неверное значение или ошибка формулы дают сообщение с текущей ячейкой Config до очистки существующей схемы; значение по умолчанию вместо них не подставляется.</t>
        </is>
      </c>
      <c r="C1396" s="46"/>
      <c r="D1396" s="46"/>
      <c r="E1396" s="46"/>
      <c r="F1396" s="46"/>
    </row>
    <row r="1397" spans="1:6" ht="25.5" customHeight="1" outlineLevel="1" x14ac:dyDescent="0.2">
      <c r="A1397" s="46">
        <v>5</v>
      </c>
      <c r="B1397" s="51" t="inlineStr">
        <is>
          <t>Нейтральная линия и легенда доступны только для найденного НДС. Когда показывается одна геометрия без расчетного состояния, настройки этих скрытых элементов не используются.</t>
        </is>
      </c>
      <c r="C1397" s="46"/>
      <c r="D1397" s="46"/>
      <c r="E1397" s="46"/>
      <c r="F1397" s="46"/>
    </row>
    <row r="1398" spans="1:6" ht="12.75" customHeight="1" outlineLevel="1" x14ac:dyDescent="0.2">
      <c r="A1398" s="46"/>
      <c r="B1398" s="46"/>
      <c r="C1398" s="46"/>
      <c r="D1398" s="46"/>
      <c r="E1398" s="46"/>
      <c r="F1398" s="46"/>
    </row>
    <row r="1399" spans="1:6" ht="12.75" customHeight="1" outlineLevel="1" x14ac:dyDescent="0.2">
      <c r="A1399" s="89" t="s">
        <v>252</v>
      </c>
      <c r="B1399" s="89"/>
      <c r="C1399" s="89"/>
      <c r="D1399" s="89"/>
      <c r="E1399" s="89"/>
      <c r="F1399" s="89"/>
    </row>
    <row r="1400" spans="1:6" ht="12.75" customHeight="1" outlineLevel="1" x14ac:dyDescent="0.2">
      <c r="A1400" s="46">
        <v>1</v>
      </c>
      <c r="B1400" s="51" t="s">
        <v>253</v>
      </c>
      <c r="C1400" s="46"/>
      <c r="D1400" s="46"/>
      <c r="E1400" s="46"/>
      <c r="F1400" s="46"/>
    </row>
    <row r="1401" spans="1:6" ht="12.75" customHeight="1" outlineLevel="1" x14ac:dyDescent="0.2">
      <c r="A1401" s="46">
        <v>2</v>
      </c>
      <c r="B1401" s="51" t="s">
        <v>1539</v>
      </c>
      <c r="C1401" s="46"/>
      <c r="D1401" s="46"/>
      <c r="E1401" s="46"/>
      <c r="F1401" s="46"/>
    </row>
    <row r="1402" spans="1:6" ht="25.5" customHeight="1" outlineLevel="1" x14ac:dyDescent="0.2">
      <c r="A1402" s="46">
        <v>3</v>
      </c>
      <c r="B1402" s="51" t="s">
        <v>1540</v>
      </c>
      <c r="C1402" s="46"/>
      <c r="D1402" s="46"/>
      <c r="E1402" s="46"/>
      <c r="F1402" s="46"/>
    </row>
    <row r="1403" spans="1:6" ht="12.75" customHeight="1" outlineLevel="1" x14ac:dyDescent="0.2">
      <c r="A1403" s="46">
        <v>4</v>
      </c>
      <c r="B1403" s="51" t="s">
        <v>1541</v>
      </c>
      <c r="C1403" s="46"/>
      <c r="D1403" s="46"/>
      <c r="E1403" s="46"/>
      <c r="F1403" s="46"/>
    </row>
    <row r="1404" spans="1:6" ht="12.75" customHeight="1" outlineLevel="1" x14ac:dyDescent="0.2">
      <c r="A1404" s="46"/>
      <c r="B1404" s="46"/>
      <c r="C1404" s="46"/>
      <c r="D1404" s="46"/>
      <c r="E1404" s="46"/>
      <c r="F1404" s="46"/>
    </row>
    <row r="1405" spans="1:6" ht="12.75" customHeight="1" outlineLevel="1" x14ac:dyDescent="0.2">
      <c r="A1405" s="89" t="s">
        <v>254</v>
      </c>
      <c r="B1405" s="89"/>
      <c r="C1405" s="89"/>
      <c r="D1405" s="89"/>
      <c r="E1405" s="89"/>
      <c r="F1405" s="89"/>
    </row>
    <row r="1406" spans="1:6" ht="12.75" customHeight="1" outlineLevel="1" x14ac:dyDescent="0.2">
      <c r="A1406" s="46">
        <v>1</v>
      </c>
      <c r="B1406" s="51" t="s">
        <v>256</v>
      </c>
      <c r="C1406" s="46"/>
      <c r="D1406" s="46"/>
      <c r="E1406" s="46"/>
      <c r="F1406" s="46"/>
    </row>
    <row r="1407" spans="1:6" ht="12.75" customHeight="1" outlineLevel="1" x14ac:dyDescent="0.2">
      <c r="A1407" s="46">
        <v>2</v>
      </c>
      <c r="B1407" s="51" t="s">
        <v>1542</v>
      </c>
      <c r="C1407" s="46"/>
      <c r="D1407" s="46"/>
      <c r="E1407" s="46"/>
      <c r="F1407" s="46"/>
    </row>
    <row r="1408" spans="1:6" ht="12.75" customHeight="1" outlineLevel="1" x14ac:dyDescent="0.2">
      <c r="A1408" s="46">
        <v>3</v>
      </c>
      <c r="B1408" s="51" t="s">
        <v>1543</v>
      </c>
      <c r="C1408" s="46"/>
      <c r="D1408" s="46"/>
      <c r="E1408" s="46"/>
      <c r="F1408" s="46"/>
    </row>
    <row r="1409" spans="1:6" ht="25.5" customHeight="1" outlineLevel="1" x14ac:dyDescent="0.2">
      <c r="A1409" s="46">
        <v>4</v>
      </c>
      <c r="B1409" s="51" t="s">
        <v>1544</v>
      </c>
      <c r="C1409" s="46"/>
      <c r="D1409" s="46"/>
      <c r="E1409" s="46"/>
      <c r="F1409" s="46"/>
    </row>
    <row r="1410" spans="1:6" ht="12.75" customHeight="1" outlineLevel="1" x14ac:dyDescent="0.2">
      <c r="A1410" s="46"/>
      <c r="B1410" s="46"/>
      <c r="C1410" s="46"/>
      <c r="D1410" s="46"/>
      <c r="E1410" s="46"/>
      <c r="F1410" s="46"/>
    </row>
    <row r="1411" spans="1:6" ht="12.75" customHeight="1" outlineLevel="1" x14ac:dyDescent="0.2">
      <c r="A1411" s="89" t="s">
        <v>257</v>
      </c>
      <c r="B1411" s="89"/>
      <c r="C1411" s="89"/>
      <c r="D1411" s="89"/>
      <c r="E1411" s="89"/>
      <c r="F1411" s="89"/>
    </row>
    <row r="1412" spans="1:6" ht="25.5" customHeight="1" outlineLevel="1" x14ac:dyDescent="0.2">
      <c r="A1412" s="46">
        <v>1</v>
      </c>
      <c r="B1412" s="51" t="s">
        <v>258</v>
      </c>
      <c r="C1412" s="46"/>
      <c r="D1412" s="46"/>
      <c r="E1412" s="46"/>
      <c r="F1412" s="46"/>
    </row>
    <row r="1413" spans="1:6" ht="25.5" customHeight="1" outlineLevel="1" x14ac:dyDescent="0.2">
      <c r="A1413" s="46">
        <v>2</v>
      </c>
      <c r="B1413" s="51" t="s">
        <v>1545</v>
      </c>
      <c r="C1413" s="46"/>
      <c r="D1413" s="46"/>
      <c r="E1413" s="46"/>
      <c r="F1413" s="46"/>
    </row>
    <row r="1414" spans="1:6" ht="25.5" customHeight="1" outlineLevel="1" x14ac:dyDescent="0.2">
      <c r="A1414" s="46">
        <v>3</v>
      </c>
      <c r="B1414" s="51" t="s">
        <v>1546</v>
      </c>
      <c r="C1414" s="46"/>
      <c r="D1414" s="46"/>
      <c r="E1414" s="46"/>
      <c r="F1414" s="46"/>
    </row>
    <row r="1415" spans="1:6" ht="12.75" customHeight="1" outlineLevel="1" x14ac:dyDescent="0.2">
      <c r="A1415" s="46">
        <v>4</v>
      </c>
      <c r="B1415" s="51" t="s">
        <v>1547</v>
      </c>
      <c r="C1415" s="46"/>
      <c r="D1415" s="46"/>
      <c r="E1415" s="46"/>
      <c r="F1415" s="46"/>
    </row>
    <row r="1416" spans="1:6" ht="12.75" customHeight="1" outlineLevel="1" x14ac:dyDescent="0.2">
      <c r="A1416" s="46"/>
      <c r="B1416" s="46"/>
      <c r="C1416" s="46"/>
      <c r="D1416" s="46"/>
      <c r="E1416" s="46"/>
      <c r="F1416" s="46"/>
    </row>
    <row r="1417" spans="1:6" ht="12.75" customHeight="1" outlineLevel="1" x14ac:dyDescent="0.2">
      <c r="A1417" s="89" t="s">
        <v>259</v>
      </c>
      <c r="B1417" s="89"/>
      <c r="C1417" s="89"/>
      <c r="D1417" s="89"/>
      <c r="E1417" s="89"/>
      <c r="F1417" s="89"/>
    </row>
    <row r="1418" spans="1:6" ht="12.75" customHeight="1" outlineLevel="1" x14ac:dyDescent="0.2">
      <c r="A1418" s="46">
        <v>1</v>
      </c>
      <c r="B1418" s="51" t="s">
        <v>260</v>
      </c>
      <c r="C1418" s="46"/>
      <c r="D1418" s="46"/>
      <c r="E1418" s="46"/>
      <c r="F1418" s="46"/>
    </row>
    <row r="1419" spans="1:6" ht="12.75" customHeight="1" outlineLevel="1" x14ac:dyDescent="0.2">
      <c r="A1419" s="46">
        <v>2</v>
      </c>
      <c r="B1419" s="51" t="s">
        <v>1530</v>
      </c>
      <c r="C1419" s="46"/>
      <c r="D1419" s="46"/>
      <c r="E1419" s="46"/>
      <c r="F1419" s="46"/>
    </row>
    <row r="1420" spans="1:6" ht="12.75" customHeight="1" outlineLevel="1" x14ac:dyDescent="0.2">
      <c r="A1420" s="46">
        <v>3</v>
      </c>
      <c r="B1420" s="51" t="s">
        <v>1531</v>
      </c>
      <c r="C1420" s="46"/>
      <c r="D1420" s="46"/>
      <c r="E1420" s="46"/>
      <c r="F1420" s="46"/>
    </row>
    <row r="1421" spans="1:6" ht="25.5" customHeight="1" outlineLevel="1" x14ac:dyDescent="0.2">
      <c r="A1421" s="46">
        <v>4</v>
      </c>
      <c r="B1421" s="51" t="inlineStr">
        <is>
          <t>Заполните используемый переключатель вариантом Yes или No. Неверное значение или ошибка формулы дают сообщение с текущей ячейкой Config до очистки существующей схемы; значение по умолчанию вместо них не подставляется.</t>
        </is>
      </c>
      <c r="C1421" s="46"/>
      <c r="D1421" s="46"/>
      <c r="E1421" s="46"/>
      <c r="F1421" s="46"/>
    </row>
    <row r="1422" spans="1:6" ht="25.5" customHeight="1" outlineLevel="1" x14ac:dyDescent="0.2">
      <c r="A1422" s="46">
        <v>5</v>
      </c>
      <c r="B1422" s="51" t="inlineStr">
        <is>
          <t>Нейтральная линия и легенда доступны только для найденного НДС. Когда показывается одна геометрия без расчетного состояния, настройки этих скрытых элементов не используются.</t>
        </is>
      </c>
      <c r="C1422" s="46"/>
      <c r="D1422" s="46"/>
      <c r="E1422" s="46"/>
      <c r="F1422" s="46"/>
    </row>
    <row r="1423" spans="1:6" ht="12.75" customHeight="1" outlineLevel="1" x14ac:dyDescent="0.2">
      <c r="A1423" s="46"/>
      <c r="B1423" s="46"/>
      <c r="C1423" s="46"/>
      <c r="D1423" s="46"/>
      <c r="E1423" s="46"/>
      <c r="F1423" s="46"/>
    </row>
    <row r="1424" spans="1:6" ht="12.75" customHeight="1" outlineLevel="1" x14ac:dyDescent="0.2">
      <c r="A1424" s="89" t="s">
        <v>261</v>
      </c>
      <c r="B1424" s="89"/>
      <c r="C1424" s="89"/>
      <c r="D1424" s="89"/>
      <c r="E1424" s="89"/>
      <c r="F1424" s="89"/>
    </row>
    <row r="1425" spans="1:6" ht="25.5" customHeight="1" outlineLevel="1" x14ac:dyDescent="0.2">
      <c r="A1425" s="46">
        <v>1</v>
      </c>
      <c r="B1425" s="51" t="s">
        <v>263</v>
      </c>
      <c r="C1425" s="46"/>
      <c r="D1425" s="46"/>
      <c r="E1425" s="46"/>
      <c r="F1425" s="46"/>
    </row>
    <row r="1426" spans="1:6" ht="12.75" customHeight="1" outlineLevel="1" x14ac:dyDescent="0.2">
      <c r="A1426" s="46">
        <v>2</v>
      </c>
      <c r="B1426" s="51" t="s">
        <v>1548</v>
      </c>
      <c r="C1426" s="46"/>
      <c r="D1426" s="46"/>
      <c r="E1426" s="46"/>
      <c r="F1426" s="46"/>
    </row>
    <row r="1427" spans="1:6" ht="25.5" customHeight="1" outlineLevel="1" x14ac:dyDescent="0.2">
      <c r="A1427" s="46">
        <v>3</v>
      </c>
      <c r="B1427" s="51" t="s">
        <v>1549</v>
      </c>
      <c r="C1427" s="46"/>
      <c r="D1427" s="46"/>
      <c r="E1427" s="46"/>
      <c r="F1427" s="46"/>
    </row>
    <row r="1428" spans="1:6" ht="12.75" customHeight="1" outlineLevel="1" x14ac:dyDescent="0.2">
      <c r="A1428" s="46">
        <v>4</v>
      </c>
      <c r="B1428" s="51" t="s">
        <v>1550</v>
      </c>
      <c r="C1428" s="46"/>
      <c r="D1428" s="46"/>
      <c r="E1428" s="46"/>
      <c r="F1428" s="46"/>
    </row>
    <row r="1429" spans="1:6" ht="12.75" customHeight="1" outlineLevel="1" x14ac:dyDescent="0.2">
      <c r="A1429" s="46"/>
      <c r="B1429" s="46"/>
      <c r="C1429" s="46"/>
      <c r="D1429" s="46"/>
      <c r="E1429" s="46"/>
      <c r="F1429" s="46"/>
    </row>
    <row r="1430" spans="1:6" ht="12.75" customHeight="1" outlineLevel="1" x14ac:dyDescent="0.2">
      <c r="A1430" s="89" t="s">
        <v>264</v>
      </c>
      <c r="B1430" s="89"/>
      <c r="C1430" s="89"/>
      <c r="D1430" s="89"/>
      <c r="E1430" s="89"/>
      <c r="F1430" s="89"/>
    </row>
    <row r="1431" spans="1:6" ht="12.75" customHeight="1" outlineLevel="1" x14ac:dyDescent="0.2">
      <c r="A1431" s="46">
        <v>1</v>
      </c>
      <c r="B1431" s="51" t="s">
        <v>267</v>
      </c>
      <c r="C1431" s="46"/>
      <c r="D1431" s="46"/>
      <c r="E1431" s="46"/>
      <c r="F1431" s="46"/>
    </row>
    <row r="1432" spans="1:6" ht="12.75" customHeight="1" outlineLevel="1" x14ac:dyDescent="0.2">
      <c r="A1432" s="46">
        <v>2</v>
      </c>
      <c r="B1432" s="51" t="s">
        <v>1551</v>
      </c>
      <c r="C1432" s="46"/>
      <c r="D1432" s="46"/>
      <c r="E1432" s="46"/>
      <c r="F1432" s="46"/>
    </row>
    <row r="1433" spans="1:6" ht="25.5" customHeight="1" outlineLevel="1" x14ac:dyDescent="0.2">
      <c r="A1433" s="46">
        <v>3</v>
      </c>
      <c r="B1433" s="51" t="s">
        <v>1552</v>
      </c>
      <c r="C1433" s="46"/>
      <c r="D1433" s="46"/>
      <c r="E1433" s="46"/>
      <c r="F1433" s="46"/>
    </row>
    <row r="1434" spans="1:6" ht="12.75" customHeight="1" outlineLevel="1" x14ac:dyDescent="0.2">
      <c r="A1434" s="46">
        <v>4</v>
      </c>
      <c r="B1434" s="51" t="s">
        <v>1553</v>
      </c>
      <c r="C1434" s="46"/>
      <c r="D1434" s="46"/>
      <c r="E1434" s="46"/>
      <c r="F1434" s="46"/>
    </row>
    <row r="1435" spans="1:6" ht="12.75" customHeight="1" outlineLevel="1" x14ac:dyDescent="0.2">
      <c r="A1435" s="46">
        <v>5</v>
      </c>
      <c r="B1435" s="51" t="s">
        <v>1554</v>
      </c>
      <c r="C1435" s="46"/>
      <c r="D1435" s="46"/>
      <c r="E1435" s="46"/>
      <c r="F1435" s="46"/>
    </row>
    <row r="1436" spans="1:6" ht="12.75" customHeight="1" outlineLevel="1" x14ac:dyDescent="0.2">
      <c r="A1436" s="46"/>
      <c r="B1436" s="46"/>
      <c r="C1436" s="46"/>
      <c r="D1436" s="46"/>
      <c r="E1436" s="46"/>
      <c r="F1436" s="46"/>
    </row>
    <row r="1437" spans="1:6" ht="12.75" customHeight="1" outlineLevel="1" x14ac:dyDescent="0.2">
      <c r="A1437" s="89" t="s">
        <v>268</v>
      </c>
      <c r="B1437" s="89"/>
      <c r="C1437" s="89"/>
      <c r="D1437" s="89"/>
      <c r="E1437" s="89"/>
      <c r="F1437" s="89"/>
    </row>
    <row r="1438" spans="1:6" ht="25.5" customHeight="1" outlineLevel="1" x14ac:dyDescent="0.2">
      <c r="A1438" s="46">
        <v>1</v>
      </c>
      <c r="B1438" s="51" t="s">
        <v>270</v>
      </c>
      <c r="C1438" s="46"/>
      <c r="D1438" s="46"/>
      <c r="E1438" s="46"/>
      <c r="F1438" s="46"/>
    </row>
    <row r="1439" spans="1:6" ht="27.6" customHeight="1" outlineLevel="1" x14ac:dyDescent="0.2">
      <c r="A1439" s="46">
        <v>2</v>
      </c>
      <c r="B1439" s="51" t="inlineStr">
        <is>
          <t>Укажите собственный цвет крайнего растяжения арматуры; в режиме Common он также задаёт растянутый конец общей шкалы. Формат RGB и ограничения ввода описаны в разделе Plot.Color.RebarCompression.</t>
        </is>
      </c>
      <c r="C1439" s="46"/>
      <c r="D1439" s="46"/>
      <c r="E1439" s="46"/>
      <c r="F1439" s="46"/>
    </row>
    <row r="1440" spans="1:6" ht="12.75" customHeight="1" outlineLevel="1" x14ac:dyDescent="0.2">
      <c r="A1440" s="46"/>
      <c r="B1440" s="46"/>
      <c r="C1440" s="46"/>
      <c r="D1440" s="46"/>
      <c r="E1440" s="46"/>
      <c r="F1440" s="46"/>
    </row>
    <row r="1441" spans="1:6" ht="12.75" customHeight="1" outlineLevel="1" x14ac:dyDescent="0.2">
      <c r="A1441" s="89" t="s">
        <v>271</v>
      </c>
      <c r="B1441" s="89"/>
      <c r="C1441" s="89"/>
      <c r="D1441" s="89"/>
      <c r="E1441" s="89"/>
      <c r="F1441" s="89"/>
    </row>
    <row r="1442" spans="1:6" ht="12.75" customHeight="1" outlineLevel="1" x14ac:dyDescent="0.2">
      <c r="A1442" s="46">
        <v>1</v>
      </c>
      <c r="B1442" s="51" t="s">
        <v>273</v>
      </c>
      <c r="C1442" s="46"/>
      <c r="D1442" s="46"/>
      <c r="E1442" s="46"/>
      <c r="F1442" s="46"/>
    </row>
    <row r="1443" spans="1:6" ht="27.6" customHeight="1" outlineLevel="1" x14ac:dyDescent="0.2">
      <c r="A1443" s="46">
        <v>2</v>
      </c>
      <c r="B1443" s="51" t="inlineStr">
        <is>
          <t>Укажите собственный цвет крайнего сжатия бетона для режима Separate. Формат RGB и ограничения ввода описаны в разделе Plot.Color.RebarCompression.</t>
        </is>
      </c>
      <c r="C1443" s="46"/>
      <c r="D1443" s="46"/>
      <c r="E1443" s="46"/>
      <c r="F1443" s="46"/>
    </row>
    <row r="1444" spans="1:6" ht="12.75" customHeight="1" outlineLevel="1" x14ac:dyDescent="0.2">
      <c r="A1444" s="46"/>
      <c r="B1444" s="46"/>
      <c r="C1444" s="46"/>
      <c r="D1444" s="46"/>
      <c r="E1444" s="46"/>
      <c r="F1444" s="46"/>
    </row>
    <row r="1445" spans="1:6" ht="12.75" customHeight="1" outlineLevel="1" x14ac:dyDescent="0.2">
      <c r="A1445" s="89" t="s">
        <v>274</v>
      </c>
      <c r="B1445" s="89"/>
      <c r="C1445" s="89"/>
      <c r="D1445" s="89"/>
      <c r="E1445" s="89"/>
      <c r="F1445" s="89"/>
    </row>
    <row r="1446" spans="1:6" ht="12.75" customHeight="1" outlineLevel="1" x14ac:dyDescent="0.2">
      <c r="A1446" s="46">
        <v>1</v>
      </c>
      <c r="B1446" s="51" t="s">
        <v>276</v>
      </c>
      <c r="C1446" s="46"/>
      <c r="D1446" s="46"/>
      <c r="E1446" s="46"/>
      <c r="F1446" s="46"/>
    </row>
    <row r="1447" spans="1:6" ht="27.6" customHeight="1" outlineLevel="1" x14ac:dyDescent="0.2">
      <c r="A1447" s="46">
        <v>2</v>
      </c>
      <c r="B1447" s="51" t="inlineStr">
        <is>
          <t>Укажите собственный цвет крайнего растяжения работающего бетона для режима Separate. Формат RGB и ограничения ввода описаны в разделе Plot.Color.RebarCompression.</t>
        </is>
      </c>
      <c r="C1447" s="46"/>
      <c r="D1447" s="46"/>
      <c r="E1447" s="46"/>
      <c r="F1447" s="46"/>
    </row>
    <row r="1448" spans="1:6" ht="12.75" customHeight="1" outlineLevel="1" x14ac:dyDescent="0.2">
      <c r="A1448" s="46"/>
      <c r="B1448" s="46"/>
      <c r="C1448" s="46"/>
      <c r="D1448" s="46"/>
      <c r="E1448" s="46"/>
      <c r="F1448" s="46"/>
    </row>
    <row r="1449" spans="1:6" ht="12.75" customHeight="1" outlineLevel="1" x14ac:dyDescent="0.2">
      <c r="A1449" s="89" t="s">
        <v>1555</v>
      </c>
      <c r="B1449" s="89"/>
      <c r="C1449" s="89"/>
      <c r="D1449" s="89"/>
      <c r="E1449" s="89"/>
      <c r="F1449" s="89"/>
    </row>
    <row r="1450" spans="1:6" ht="38.25" customHeight="1" outlineLevel="1" x14ac:dyDescent="0.2">
      <c r="A1450" s="46">
        <v>1</v>
      </c>
      <c r="B1450" s="51" t="inlineStr">
        <is>
          <t>Enabled — строка таблицы «Настройки оформления схемы» на листе Config. В столбце арматуры это Plot.RebarLabels.Enabled, в столбце размеров — Plot.Dimensions.Enabled. Обязательный выбор Yes/No для соответствующего типа аннотаций. При No параметры отключенной группы не читаются.</t>
        </is>
      </c>
      <c r="C1450" s="46"/>
      <c r="D1450" s="46"/>
      <c r="E1450" s="46"/>
      <c r="F1450" s="46"/>
    </row>
    <row r="1451" spans="1:6" ht="25.5" customHeight="1" outlineLevel="1" x14ac:dyDescent="0.2">
      <c r="A1451" s="46">
        <v>2</v>
      </c>
      <c r="B1451" s="51" t="inlineStr">
        <is>
          <t>Столбцы «Обозначения арматуры» и «Размерные линии» включаются независимо. Можно оставить размеры сечения и скрыть подписи арматуры либо сделать наоборот.</t>
        </is>
      </c>
      <c r="C1451" s="46"/>
      <c r="D1451" s="46"/>
      <c r="E1451" s="46"/>
      <c r="F1451" s="46"/>
    </row>
    <row r="1452" spans="1:6" ht="25.5" customHeight="1" outlineLevel="1" x14ac:dyDescent="0.2">
      <c r="A1452" s="46">
        <v>3</v>
      </c>
      <c r="B1452" s="51" t="inlineStr">
        <is>
          <t>Значение No скрывает только выбранный тип подписей на Excel-схеме. Геометрия, рассчитанные значения и экспорт в AutoCAD сохраняются; остальные параметры отключенного столбца не используются.</t>
        </is>
      </c>
      <c r="C1452" s="46"/>
      <c r="D1452" s="46"/>
      <c r="E1452" s="46"/>
      <c r="F1452" s="46"/>
    </row>
    <row r="1453" spans="1:6" ht="12.75" customHeight="1" outlineLevel="1" x14ac:dyDescent="0.2">
      <c r="A1453" s="46"/>
      <c r="B1453" s="46"/>
      <c r="C1453" s="46"/>
      <c r="D1453" s="46"/>
      <c r="E1453" s="46"/>
      <c r="F1453" s="46"/>
    </row>
    <row r="1454" spans="1:6" ht="12.75" customHeight="1" outlineLevel="1" x14ac:dyDescent="0.2">
      <c r="A1454" s="89" t="s">
        <v>1559</v>
      </c>
      <c r="B1454" s="89"/>
      <c r="C1454" s="89"/>
      <c r="D1454" s="89"/>
      <c r="E1454" s="89"/>
      <c r="F1454" s="89"/>
    </row>
    <row r="1455" spans="1:6" ht="38.25" customHeight="1" outlineLevel="1" x14ac:dyDescent="0.2">
      <c r="A1455" s="46">
        <v>1</v>
      </c>
      <c r="B1455" s="51" t="inlineStr">
        <is>
          <t>Placement — строка таблицы «Настройки оформления схемы» на листе Config. В столбце арматуры это Plot.RebarLabels.Placement, в столбце размеров — Plot.Dimensions.Placement. Для арматуры задает сторону подписи от бетонной границы: Outside - наружу, Inside - внутрь бетона; для размеров задает только сторону текста относительно размерной линии.</t>
        </is>
      </c>
      <c r="C1455" s="46"/>
      <c r="D1455" s="46"/>
      <c r="E1455" s="46"/>
      <c r="F1455" s="46"/>
    </row>
    <row r="1456" spans="1:6" ht="25.5" customHeight="1" outlineLevel="1" x14ac:dyDescent="0.2">
      <c r="A1456" s="46">
        <v>2</v>
      </c>
      <c r="B1456" s="51" t="inlineStr">
        <is>
          <t>Выберите Outside или Inside в нужном столбце таблицы. Для подписи арматуры это направление от бетонной границы наружу или в бетон. Для размеров меняется сторона текста относительно размерной линии, а сама линия остается на месте.</t>
        </is>
      </c>
      <c r="C1456" s="46"/>
      <c r="D1456" s="46"/>
      <c r="E1456" s="46"/>
      <c r="F1456" s="46"/>
    </row>
    <row r="1457" spans="1:6" ht="25.5" customHeight="1" outlineLevel="1" x14ac:dyDescent="0.2">
      <c r="A1457" s="46">
        <v>3</v>
      </c>
      <c r="B1457" s="51" t="inlineStr">
        <is>
          <t>Расстояние до линии задается отдельно строкой Offset, а зазор между текстом и линией — строкой TextGap. Placement меняет только размещение подписи и не меняет координаты сечения.</t>
        </is>
      </c>
      <c r="C1457" s="46"/>
      <c r="D1457" s="46"/>
      <c r="E1457" s="46"/>
      <c r="F1457" s="46"/>
    </row>
    <row r="1458" spans="1:6" ht="12.75" customHeight="1" outlineLevel="1" x14ac:dyDescent="0.2">
      <c r="A1458" s="46"/>
      <c r="B1458" s="46"/>
      <c r="C1458" s="46"/>
      <c r="D1458" s="46"/>
      <c r="E1458" s="46"/>
      <c r="F1458" s="46"/>
    </row>
    <row r="1459" spans="1:6" ht="12.75" customHeight="1" outlineLevel="1" x14ac:dyDescent="0.2">
      <c r="A1459" s="89" t="s">
        <v>1561</v>
      </c>
      <c r="B1459" s="89"/>
      <c r="C1459" s="89"/>
      <c r="D1459" s="89"/>
      <c r="E1459" s="89"/>
      <c r="F1459" s="89"/>
    </row>
    <row r="1460" spans="1:6" ht="38.25" customHeight="1" outlineLevel="1" x14ac:dyDescent="0.2">
      <c r="A1460" s="46">
        <v>1</v>
      </c>
      <c r="B1460" s="51" t="inlineStr">
        <is>
          <t>Offset — строка таблицы «Настройки оформления схемы» на листе Config. В столбце арматуры это Plot.RebarLabels.Offset, в столбце размеров — Plot.Dimensions.Offset. Базовый отступ, мм. Для размеров и арматуры умножается на max(1; D/1000), D — наибольший габарит сечения в мм. У арматуры отсчёт от бетона; Placement — сторона, TextGap — зазор до текста.</t>
        </is>
      </c>
      <c r="C1460" s="46"/>
      <c r="D1460" s="46"/>
      <c r="E1460" s="46"/>
      <c r="F1460" s="46"/>
    </row>
    <row r="1461" spans="1:6" ht="12.75" customHeight="1" outlineLevel="1" x14ac:dyDescent="0.2">
      <c r="A1461" s="46">
        <v>2</v>
      </c>
      <c r="B1461" s="51" t="s">
        <v>1563</v>
      </c>
      <c r="C1461" s="46"/>
      <c r="D1461" s="46"/>
      <c r="E1461" s="46"/>
      <c r="F1461" s="46"/>
    </row>
    <row r="1462" spans="1:6" ht="25.5" customHeight="1" outlineLevel="1" x14ac:dyDescent="0.2">
      <c r="A1462" s="46">
        <v>3</v>
      </c>
      <c r="B1462" s="51" t="s">
        <v>1564</v>
      </c>
      <c r="C1462" s="46"/>
      <c r="D1462" s="46"/>
      <c r="E1462" s="46"/>
      <c r="F1462" s="46"/>
    </row>
    <row r="1463" spans="1:6" ht="25.5" customHeight="1" outlineLevel="1" x14ac:dyDescent="0.2">
      <c r="A1463" s="46">
        <v>4</v>
      </c>
      <c r="B1463" s="51" t="s">
        <v>1565</v>
      </c>
      <c r="C1463" s="46"/>
      <c r="D1463" s="46"/>
      <c r="E1463" s="46"/>
      <c r="F1463" s="46"/>
    </row>
    <row r="1464" spans="1:6" ht="38.25" customHeight="1" outlineLevel="1" x14ac:dyDescent="0.2">
      <c r="A1464" s="46">
        <v>5</v>
      </c>
      <c r="B1464" s="51" t="s">
        <v>1566</v>
      </c>
      <c r="C1464" s="46"/>
      <c r="D1464" s="46"/>
      <c r="E1464" s="46"/>
      <c r="F1464" s="46"/>
    </row>
    <row r="1465" spans="1:6" ht="25.5" customHeight="1" outlineLevel="1" x14ac:dyDescent="0.2">
      <c r="A1465" s="46">
        <v>6</v>
      </c>
      <c r="B1465" s="51" t="inlineStr">
        <is>
          <t>После перевода в экранные пункты Excel отступ ограничивается для читаемости: 4–180 pt у размеров и 2–120 pt у арматуры. Это ограничение отображения, а не изменение геометрии сечения.</t>
        </is>
      </c>
      <c r="C1465" s="46"/>
      <c r="D1465" s="46"/>
      <c r="E1465" s="46"/>
      <c r="F1465" s="46"/>
    </row>
    <row r="1466" spans="1:6" ht="12.75" customHeight="1" outlineLevel="1" x14ac:dyDescent="0.2">
      <c r="A1466" s="46">
        <v>7</v>
      </c>
      <c r="B1466" s="51" t="s">
        <v>1568</v>
      </c>
      <c r="C1466" s="46"/>
      <c r="D1466" s="46"/>
      <c r="E1466" s="46"/>
      <c r="F1466" s="46"/>
    </row>
    <row r="1467" spans="1:6" ht="12.75" customHeight="1" outlineLevel="1" x14ac:dyDescent="0.2">
      <c r="A1467" s="46"/>
      <c r="B1467" s="46"/>
      <c r="C1467" s="46"/>
      <c r="D1467" s="46"/>
      <c r="E1467" s="46"/>
      <c r="F1467" s="46"/>
    </row>
    <row r="1468" spans="1:6" ht="12.75" customHeight="1" outlineLevel="1" x14ac:dyDescent="0.2">
      <c r="A1468" s="89" t="s">
        <v>1569</v>
      </c>
      <c r="B1468" s="89"/>
      <c r="C1468" s="89"/>
      <c r="D1468" s="89"/>
      <c r="E1468" s="89"/>
      <c r="F1468" s="89"/>
    </row>
    <row r="1469" spans="1:6" ht="25.5" customHeight="1" outlineLevel="1" x14ac:dyDescent="0.2">
      <c r="A1469" s="46">
        <v>1</v>
      </c>
      <c r="B1469" s="51" t="inlineStr">
        <is>
          <t>LineEnabled — строка столбца «Обозначения арматуры» на листе Config: Plot.RebarLabels.LineEnabled. Показывать короткую линию обозначения арматуры; если No, остается только текст подписи.</t>
        </is>
      </c>
      <c r="C1469" s="46"/>
      <c r="D1469" s="46"/>
      <c r="E1469" s="46"/>
      <c r="F1469" s="46"/>
    </row>
    <row r="1470" spans="1:6" ht="25.5" customHeight="1" outlineLevel="1" x14ac:dyDescent="0.2">
      <c r="A1470" s="46">
        <v>2</v>
      </c>
      <c r="B1470" s="51" t="inlineStr">
        <is>
          <t>Эта строка относится только к столбцу «Обозначения арматуры». Размерные и выносные линии она не скрывает: их показ управляется столбцом «Размерные линии».</t>
        </is>
      </c>
      <c r="C1470" s="46"/>
      <c r="D1470" s="46"/>
      <c r="E1470" s="46"/>
      <c r="F1470" s="46"/>
    </row>
    <row r="1471" spans="1:6" ht="25.5" customHeight="1" outlineLevel="1" x14ac:dyDescent="0.2">
      <c r="A1471" s="46">
        <v>3</v>
      </c>
      <c r="B1471" s="51" t="inlineStr">
        <is>
          <t>При No остается текст с количеством и диаметрами стержней, а короткая линия рядом с ним не рисуется. Толщина этой линии LineWeight тогда не используется. Чтобы убрать и текст, выберите No в строке Enabled того же столбца.</t>
        </is>
      </c>
      <c r="C1471" s="46"/>
      <c r="D1471" s="46"/>
      <c r="E1471" s="46"/>
      <c r="F1471" s="46"/>
    </row>
    <row r="1472" spans="1:6" ht="12.75" customHeight="1" outlineLevel="1" x14ac:dyDescent="0.2">
      <c r="A1472" s="46"/>
      <c r="B1472" s="46"/>
      <c r="C1472" s="46"/>
      <c r="D1472" s="46"/>
      <c r="E1472" s="46"/>
      <c r="F1472" s="46"/>
    </row>
    <row r="1473" spans="1:6" ht="12.75" customHeight="1" outlineLevel="1" x14ac:dyDescent="0.2">
      <c r="A1473" s="89" t="s">
        <v>1571</v>
      </c>
      <c r="B1473" s="89"/>
      <c r="C1473" s="89"/>
      <c r="D1473" s="89"/>
      <c r="E1473" s="89"/>
      <c r="F1473" s="89"/>
    </row>
    <row r="1474" spans="1:6" ht="25.5" customHeight="1" outlineLevel="1" x14ac:dyDescent="0.2">
      <c r="A1474" s="46">
        <v>1</v>
      </c>
      <c r="B1474" s="51" t="inlineStr">
        <is>
          <t>LineWeight — строка таблицы «Настройки оформления схемы» на листе Config. В столбце арматуры это Plot.RebarLabels.LineWeight, в столбце размеров — Plot.Dimensions.LineWeight. Толщина основной линии аннотации.</t>
        </is>
      </c>
      <c r="C1474" s="46"/>
      <c r="D1474" s="46"/>
      <c r="E1474" s="46"/>
      <c r="F1474" s="46"/>
    </row>
    <row r="1475" spans="1:6" ht="25.5" customHeight="1" outlineLevel="1" x14ac:dyDescent="0.2">
      <c r="A1475" s="46">
        <v>2</v>
      </c>
      <c r="B1475" s="51" t="s">
        <v>1573</v>
      </c>
      <c r="C1475" s="46"/>
      <c r="D1475" s="46"/>
      <c r="E1475" s="46"/>
      <c r="F1475" s="46"/>
    </row>
    <row r="1476" spans="1:6" ht="12.75" customHeight="1" outlineLevel="1" x14ac:dyDescent="0.2">
      <c r="A1476" s="46">
        <v>3</v>
      </c>
      <c r="B1476" s="51" t="s">
        <v>1574</v>
      </c>
      <c r="C1476" s="46"/>
      <c r="D1476" s="46"/>
      <c r="E1476" s="46"/>
      <c r="F1476" s="46"/>
    </row>
    <row r="1477" spans="1:6" ht="12.75" customHeight="1" outlineLevel="1" x14ac:dyDescent="0.2">
      <c r="A1477" s="46"/>
      <c r="B1477" s="46"/>
      <c r="C1477" s="46"/>
      <c r="D1477" s="46"/>
      <c r="E1477" s="46"/>
      <c r="F1477" s="46"/>
    </row>
    <row r="1478" spans="1:6" ht="12.75" customHeight="1" outlineLevel="1" x14ac:dyDescent="0.2">
      <c r="A1478" s="89" t="s">
        <v>1575</v>
      </c>
      <c r="B1478" s="89"/>
      <c r="C1478" s="89"/>
      <c r="D1478" s="89"/>
      <c r="E1478" s="89"/>
      <c r="F1478" s="89"/>
    </row>
    <row r="1479" spans="1:6" ht="25.5" customHeight="1" outlineLevel="1" x14ac:dyDescent="0.2">
      <c r="A1479" s="46">
        <v>1</v>
      </c>
      <c r="B1479" s="51" t="inlineStr">
        <is>
          <t>ExtensionLineWeight — строка столбца «Размерные линии» на листе Config: Plot.Dimensions.ExtensionLineWeight. Толщина выносных линий; применяется только для размерных линий.</t>
        </is>
      </c>
      <c r="C1479" s="46"/>
      <c r="D1479" s="46"/>
      <c r="E1479" s="46"/>
      <c r="F1479" s="46"/>
    </row>
    <row r="1480" spans="1:6" ht="25.5" customHeight="1" outlineLevel="1" x14ac:dyDescent="0.2">
      <c r="A1480" s="46">
        <v>2</v>
      </c>
      <c r="B1480" s="51" t="s">
        <v>1577</v>
      </c>
      <c r="C1480" s="46"/>
      <c r="D1480" s="46"/>
      <c r="E1480" s="46"/>
      <c r="F1480" s="46"/>
    </row>
    <row r="1481" spans="1:6" ht="12.75" customHeight="1" outlineLevel="1" x14ac:dyDescent="0.2">
      <c r="A1481" s="46">
        <v>3</v>
      </c>
      <c r="B1481" s="51" t="s">
        <v>1578</v>
      </c>
      <c r="C1481" s="46"/>
      <c r="D1481" s="46"/>
      <c r="E1481" s="46"/>
      <c r="F1481" s="46"/>
    </row>
    <row r="1482" spans="1:6" ht="12.75" customHeight="1" outlineLevel="1" x14ac:dyDescent="0.2">
      <c r="A1482" s="46"/>
      <c r="B1482" s="46"/>
      <c r="C1482" s="46"/>
      <c r="D1482" s="46"/>
      <c r="E1482" s="46"/>
      <c r="F1482" s="46"/>
    </row>
    <row r="1483" spans="1:6" ht="12.75" customHeight="1" outlineLevel="1" x14ac:dyDescent="0.2">
      <c r="A1483" s="89" t="s">
        <v>1579</v>
      </c>
      <c r="B1483" s="89"/>
      <c r="C1483" s="89"/>
      <c r="D1483" s="89"/>
      <c r="E1483" s="89"/>
      <c r="F1483" s="89"/>
    </row>
    <row r="1484" spans="1:6" ht="38.25" customHeight="1" outlineLevel="1" x14ac:dyDescent="0.2">
      <c r="A1484" s="46">
        <v>1</v>
      </c>
      <c r="B1484" s="51" t="inlineStr">
        <is>
          <t>TextUnits — строка таблицы «Настройки оформления схемы» на листе Config. В столбце арматуры это Plot.RebarLabels.TextUnits, в столбце размеров — Plot.Dimensions.TextUnits. Единицы для TextHeight и TextGap: pt - обычные пункты Excel, mm - реальные миллиметры сечения.</t>
        </is>
      </c>
      <c r="C1484" s="46"/>
      <c r="D1484" s="46"/>
      <c r="E1484" s="46"/>
      <c r="F1484" s="46"/>
    </row>
    <row r="1485" spans="1:6" ht="25.5" customHeight="1" outlineLevel="1" x14ac:dyDescent="0.2">
      <c r="A1485" s="46">
        <v>2</v>
      </c>
      <c r="B1485" s="51" t="s">
        <v>1581</v>
      </c>
      <c r="C1485" s="46"/>
      <c r="D1485" s="46"/>
      <c r="E1485" s="46"/>
      <c r="F1485" s="46"/>
    </row>
    <row r="1486" spans="1:6" ht="25.5" customHeight="1" outlineLevel="1" x14ac:dyDescent="0.2">
      <c r="A1486" s="46">
        <v>3</v>
      </c>
      <c r="B1486" s="51" t="s">
        <v>1582</v>
      </c>
      <c r="C1486" s="46"/>
      <c r="D1486" s="46"/>
      <c r="E1486" s="46"/>
      <c r="F1486" s="46"/>
    </row>
    <row r="1487" spans="1:6" ht="25.5" customHeight="1" outlineLevel="1" x14ac:dyDescent="0.2">
      <c r="A1487" s="46">
        <v>4</v>
      </c>
      <c r="B1487" s="51" t="s">
        <v>1583</v>
      </c>
      <c r="C1487" s="46"/>
      <c r="D1487" s="46"/>
      <c r="E1487" s="46"/>
      <c r="F1487" s="46"/>
    </row>
    <row r="1488" spans="1:6" ht="25.5" customHeight="1" outlineLevel="1" x14ac:dyDescent="0.2">
      <c r="A1488" s="46">
        <v>5</v>
      </c>
      <c r="B1488" s="51" t="s">
        <v>1584</v>
      </c>
      <c r="C1488" s="46"/>
      <c r="D1488" s="46"/>
      <c r="E1488" s="46"/>
      <c r="F1488" s="46"/>
    </row>
    <row r="1489" spans="1:6" ht="25.5" customHeight="1" outlineLevel="1" x14ac:dyDescent="0.2">
      <c r="A1489" s="46">
        <v>6</v>
      </c>
      <c r="B1489" s="51" t="s">
        <v>1585</v>
      </c>
      <c r="C1489" s="46"/>
      <c r="D1489" s="46"/>
      <c r="E1489" s="46"/>
      <c r="F1489" s="46"/>
    </row>
    <row r="1490" spans="1:6" ht="25.5" customHeight="1" outlineLevel="1" x14ac:dyDescent="0.2">
      <c r="A1490" s="46">
        <v>7</v>
      </c>
      <c r="B1490" s="51" t="s">
        <v>1586</v>
      </c>
      <c r="C1490" s="46"/>
      <c r="D1490" s="46"/>
      <c r="E1490" s="46"/>
      <c r="F1490" s="46"/>
    </row>
    <row r="1491" spans="1:6" ht="12.75" customHeight="1" outlineLevel="1" x14ac:dyDescent="0.2">
      <c r="A1491" s="46"/>
      <c r="B1491" s="46"/>
      <c r="C1491" s="46"/>
      <c r="D1491" s="46"/>
      <c r="E1491" s="46"/>
      <c r="F1491" s="46"/>
    </row>
    <row r="1492" spans="1:6" ht="12.75" customHeight="1" outlineLevel="1" x14ac:dyDescent="0.2">
      <c r="A1492" s="89" t="s">
        <v>1587</v>
      </c>
      <c r="B1492" s="89"/>
      <c r="C1492" s="89"/>
      <c r="D1492" s="89"/>
      <c r="E1492" s="89"/>
      <c r="F1492" s="89"/>
    </row>
    <row r="1493" spans="1:6" ht="38.25" customHeight="1" outlineLevel="1" x14ac:dyDescent="0.2">
      <c r="A1493" s="46">
        <v>1</v>
      </c>
      <c r="B1493" s="51" t="inlineStr">
        <is>
          <t>TextHeight — строка таблицы «Настройки оформления схемы» на листе Config. В столбце арматуры это Plot.RebarLabels.TextHeight, в столбце размеров — Plot.Dimensions.TextHeight. Высота текста. При TextUnits=mm задается в миллиметрах сечения; при TextUnits=pt - в пунктах Excel и не зависит от габарита сечения.</t>
        </is>
      </c>
      <c r="C1493" s="46"/>
      <c r="D1493" s="46"/>
      <c r="E1493" s="46"/>
      <c r="F1493" s="46"/>
    </row>
    <row r="1494" spans="1:6" ht="12.75" customHeight="1" outlineLevel="1" x14ac:dyDescent="0.2">
      <c r="A1494" s="46">
        <v>2</v>
      </c>
      <c r="B1494" s="51" t="s">
        <v>1589</v>
      </c>
      <c r="C1494" s="46"/>
      <c r="D1494" s="46"/>
      <c r="E1494" s="46"/>
      <c r="F1494" s="46"/>
    </row>
    <row r="1495" spans="1:6" ht="25.5" customHeight="1" outlineLevel="1" x14ac:dyDescent="0.2">
      <c r="A1495" s="46">
        <v>3</v>
      </c>
      <c r="B1495" s="51" t="s">
        <v>1590</v>
      </c>
      <c r="C1495" s="46"/>
      <c r="D1495" s="46"/>
      <c r="E1495" s="46"/>
      <c r="F1495" s="46"/>
    </row>
    <row r="1496" spans="1:6" ht="25.5" customHeight="1" outlineLevel="1" x14ac:dyDescent="0.2">
      <c r="A1496" s="46">
        <v>4</v>
      </c>
      <c r="B1496" s="51" t="inlineStr">
        <is>
          <t>Если TextUnits = mm, значение переводится из миллиметров сечения в пункты Excel с учетом масштаба рабочей области схемы. Поэтому при одном и том же окне схемы крупное сечение даст визуально меньший текст, а маленькое — больший.</t>
        </is>
      </c>
      <c r="C1496" s="46"/>
      <c r="D1496" s="46"/>
      <c r="E1496" s="46"/>
      <c r="F1496" s="46"/>
    </row>
    <row r="1497" spans="1:6" ht="25.5" customHeight="1" outlineLevel="1" x14ac:dyDescent="0.2">
      <c r="A1497" s="46">
        <v>5</v>
      </c>
      <c r="B1497" s="51" t="inlineStr">
        <is>
          <t>Если TextUnits = pt, значение сразу задает размер шрифта Excel в пунктах. В этом режиме текст почти не зависит от реальных габаритов сечения, поэтому его удобнее читать при сравнении разных сечений.</t>
        </is>
      </c>
      <c r="C1497" s="46"/>
      <c r="D1497" s="46"/>
      <c r="E1497" s="46"/>
      <c r="F1497" s="46"/>
    </row>
    <row r="1498" spans="1:6" ht="12.75" customHeight="1" outlineLevel="1" x14ac:dyDescent="0.2">
      <c r="A1498" s="46">
        <v>6</v>
      </c>
      <c r="B1498" s="51" t="s">
        <v>1593</v>
      </c>
      <c r="C1498" s="46"/>
      <c r="D1498" s="46"/>
      <c r="E1498" s="46"/>
      <c r="F1498" s="46"/>
    </row>
    <row r="1499" spans="1:6" ht="12.75" customHeight="1" outlineLevel="1" x14ac:dyDescent="0.2">
      <c r="A1499" s="46"/>
      <c r="B1499" s="46"/>
      <c r="C1499" s="46"/>
      <c r="D1499" s="46"/>
      <c r="E1499" s="46"/>
      <c r="F1499" s="46"/>
    </row>
    <row r="1500" spans="1:6" ht="12.75" customHeight="1" outlineLevel="1" x14ac:dyDescent="0.2">
      <c r="A1500" s="89" t="s">
        <v>1594</v>
      </c>
      <c r="B1500" s="89"/>
      <c r="C1500" s="89"/>
      <c r="D1500" s="89"/>
      <c r="E1500" s="89"/>
      <c r="F1500" s="89"/>
    </row>
    <row r="1501" spans="1:6" ht="38.25" customHeight="1" outlineLevel="1" x14ac:dyDescent="0.2">
      <c r="A1501" s="46">
        <v>1</v>
      </c>
      <c r="B1501" s="51" t="inlineStr">
        <is>
          <t>TextGap — строка таблицы «Настройки оформления схемы» на листе Config. В столбце арматуры это Plot.RebarLabels.TextGap, в столбце размеров — Plot.Dimensions.TextGap. Зазор между линией аннотации и текстом. Единицы выбираются строкой TextUnits для соответствующего типа аннотаций.</t>
        </is>
      </c>
      <c r="C1501" s="46"/>
      <c r="D1501" s="46"/>
      <c r="E1501" s="46"/>
      <c r="F1501" s="46"/>
    </row>
    <row r="1502" spans="1:6" ht="12.75" customHeight="1" outlineLevel="1" x14ac:dyDescent="0.2">
      <c r="A1502" s="46">
        <v>2</v>
      </c>
      <c r="B1502" s="51" t="s">
        <v>1596</v>
      </c>
      <c r="C1502" s="46"/>
      <c r="D1502" s="46"/>
      <c r="E1502" s="46"/>
      <c r="F1502" s="46"/>
    </row>
    <row r="1503" spans="1:6" ht="25.5" customHeight="1" outlineLevel="1" x14ac:dyDescent="0.2">
      <c r="A1503" s="46">
        <v>3</v>
      </c>
      <c r="B1503" s="51" t="s">
        <v>1597</v>
      </c>
      <c r="C1503" s="46"/>
      <c r="D1503" s="46"/>
      <c r="E1503" s="46"/>
      <c r="F1503" s="46"/>
    </row>
    <row r="1504" spans="1:6" ht="25.5" customHeight="1" outlineLevel="1" x14ac:dyDescent="0.2">
      <c r="A1504" s="46">
        <v>4</v>
      </c>
      <c r="B1504" s="51" t="s">
        <v>1598</v>
      </c>
      <c r="C1504" s="46"/>
      <c r="D1504" s="46"/>
      <c r="E1504" s="46"/>
      <c r="F1504" s="46"/>
    </row>
    <row r="1505" spans="1:6" ht="25.5" customHeight="1" outlineLevel="1" x14ac:dyDescent="0.2">
      <c r="A1505" s="46">
        <v>5</v>
      </c>
      <c r="B1505" s="51" t="s">
        <v>1599</v>
      </c>
      <c r="C1505" s="46"/>
      <c r="D1505" s="46"/>
      <c r="E1505" s="46"/>
      <c r="F1505" s="46"/>
    </row>
    <row r="1506" spans="1:6" ht="12.75" customHeight="1" outlineLevel="1" x14ac:dyDescent="0.2">
      <c r="A1506" s="46"/>
      <c r="B1506" s="46"/>
      <c r="C1506" s="46"/>
      <c r="D1506" s="46"/>
      <c r="E1506" s="46"/>
      <c r="F1506" s="46"/>
    </row>
    <row r="1507" spans="1:6" ht="12.75" customHeight="1" outlineLevel="1" x14ac:dyDescent="0.2">
      <c r="A1507" s="89" t="s">
        <v>1600</v>
      </c>
      <c r="B1507" s="89"/>
      <c r="C1507" s="89"/>
      <c r="D1507" s="89"/>
      <c r="E1507" s="89"/>
      <c r="F1507" s="89"/>
    </row>
    <row r="1508" spans="1:6" ht="12.75" customHeight="1" outlineLevel="1" x14ac:dyDescent="0.2">
      <c r="A1508" s="46">
        <v>1</v>
      </c>
      <c r="B1508" s="51" t="inlineStr">
        <is>
          <t>ArrowType — строка столбца «Размерные линии» на листе Config: Plot.Dimensions.ArrowType. Тип стрелки размерной линии.</t>
        </is>
      </c>
      <c r="C1508" s="46"/>
      <c r="D1508" s="46"/>
      <c r="E1508" s="46"/>
      <c r="F1508" s="46"/>
    </row>
    <row r="1509" spans="1:6" ht="25.5" customHeight="1" outlineLevel="1" x14ac:dyDescent="0.2">
      <c r="A1509" s="46">
        <v>2</v>
      </c>
      <c r="B1509" s="51" t="s">
        <v>1602</v>
      </c>
      <c r="C1509" s="46"/>
      <c r="D1509" s="46"/>
      <c r="E1509" s="46"/>
      <c r="F1509" s="46"/>
    </row>
    <row r="1510" spans="1:6" ht="12.75" customHeight="1" outlineLevel="1" x14ac:dyDescent="0.2">
      <c r="A1510" s="46">
        <v>3</v>
      </c>
      <c r="B1510" s="51" t="s">
        <v>1603</v>
      </c>
      <c r="C1510" s="46"/>
      <c r="D1510" s="46"/>
      <c r="E1510" s="46"/>
      <c r="F1510" s="46"/>
    </row>
    <row r="1511" spans="1:6" ht="12.75" customHeight="1" outlineLevel="1" x14ac:dyDescent="0.2">
      <c r="A1511" s="46"/>
      <c r="B1511" s="46"/>
      <c r="C1511" s="46"/>
      <c r="D1511" s="46"/>
      <c r="E1511" s="46"/>
      <c r="F1511" s="46"/>
    </row>
    <row r="1512" spans="1:6" ht="12.75" customHeight="1" outlineLevel="1" x14ac:dyDescent="0.2">
      <c r="A1512" s="89" t="s">
        <v>1604</v>
      </c>
      <c r="B1512" s="89"/>
      <c r="C1512" s="89"/>
      <c r="D1512" s="89"/>
      <c r="E1512" s="89"/>
      <c r="F1512" s="89"/>
    </row>
    <row r="1513" spans="1:6" ht="12.75" customHeight="1" outlineLevel="1" x14ac:dyDescent="0.2">
      <c r="A1513" s="46">
        <v>1</v>
      </c>
      <c r="B1513" s="51" t="inlineStr">
        <is>
          <t>ArrowSize — строка столбца «Размерные линии» на листе Config: Plot.Dimensions.ArrowSize. Размер стрелок размерной линии.</t>
        </is>
      </c>
      <c r="C1513" s="46"/>
      <c r="D1513" s="46"/>
      <c r="E1513" s="46"/>
      <c r="F1513" s="46"/>
    </row>
    <row r="1514" spans="1:6" ht="12.75" customHeight="1" outlineLevel="1" x14ac:dyDescent="0.2">
      <c r="A1514" s="46">
        <v>2</v>
      </c>
      <c r="B1514" s="51" t="s">
        <v>1606</v>
      </c>
      <c r="C1514" s="46"/>
      <c r="D1514" s="46"/>
      <c r="E1514" s="46"/>
      <c r="F1514" s="46"/>
    </row>
    <row r="1515" spans="1:6" ht="12.75" customHeight="1" outlineLevel="1" x14ac:dyDescent="0.2">
      <c r="A1515" s="46">
        <v>3</v>
      </c>
      <c r="B1515" s="51" t="s">
        <v>1607</v>
      </c>
      <c r="C1515" s="46"/>
      <c r="D1515" s="46"/>
      <c r="E1515" s="46"/>
      <c r="F1515" s="46"/>
    </row>
    <row r="1516" spans="1:6" ht="12.75" customHeight="1" outlineLevel="1" x14ac:dyDescent="0.2">
      <c r="A1516" s="46"/>
      <c r="B1516" s="46"/>
      <c r="C1516" s="46"/>
      <c r="D1516" s="46"/>
      <c r="E1516" s="46"/>
      <c r="F1516" s="46"/>
    </row>
    <row r="1517" spans="1:6" ht="12.75" customHeight="1" outlineLevel="1" x14ac:dyDescent="0.2">
      <c r="A1517" s="89" t="s">
        <v>1608</v>
      </c>
      <c r="B1517" s="89"/>
      <c r="C1517" s="89"/>
      <c r="D1517" s="89"/>
      <c r="E1517" s="89"/>
      <c r="F1517" s="89"/>
    </row>
    <row r="1518" spans="1:6" ht="38.25" customHeight="1" outlineLevel="1" x14ac:dyDescent="0.2">
      <c r="A1518" s="46">
        <v>1</v>
      </c>
      <c r="B1518" s="51" t="inlineStr">
        <is>
          <t>Color — строка таблицы «Настройки оформления схемы» на листе Config. В столбце арматуры это Plot.RebarLabels.Color, в столбце размеров — Plot.Dimensions.Color. Цвет текста и основной линии: три целых RGB-компонента 0–255. Значение 0,0,0 означает черный цвет.</t>
        </is>
      </c>
      <c r="C1518" s="46"/>
      <c r="D1518" s="46"/>
      <c r="E1518" s="46"/>
      <c r="F1518" s="46"/>
    </row>
    <row r="1519" spans="1:6" ht="12.75" customHeight="1" outlineLevel="1" x14ac:dyDescent="0.2">
      <c r="A1519" s="46">
        <v>2</v>
      </c>
      <c r="B1519" s="51" t="s">
        <v>1610</v>
      </c>
      <c r="C1519" s="46"/>
      <c r="D1519" s="46"/>
      <c r="E1519" s="46"/>
      <c r="F1519" s="46"/>
    </row>
    <row r="1520" spans="1:6" ht="25.5" customHeight="1" outlineLevel="1" x14ac:dyDescent="0.2">
      <c r="A1520" s="46">
        <v>3</v>
      </c>
      <c r="B1520" s="51" t="s">
        <v>1611</v>
      </c>
      <c r="C1520" s="46"/>
      <c r="D1520" s="46"/>
      <c r="E1520" s="46"/>
      <c r="F1520" s="46"/>
    </row>
    <row r="1521" spans="1:6" ht="12.75" customHeight="1" outlineLevel="1" x14ac:dyDescent="0.2">
      <c r="A1521" s="46"/>
      <c r="B1521" s="46"/>
      <c r="C1521" s="46"/>
      <c r="D1521" s="46"/>
      <c r="E1521" s="46"/>
      <c r="F1521" s="46"/>
    </row>
    <row r="1522" spans="1:6" ht="12.75" customHeight="1" outlineLevel="1" x14ac:dyDescent="0.2">
      <c r="A1522" s="89" t="s">
        <v>1612</v>
      </c>
      <c r="B1522" s="89"/>
      <c r="C1522" s="89"/>
      <c r="D1522" s="89"/>
      <c r="E1522" s="89"/>
      <c r="F1522" s="89"/>
    </row>
    <row r="1523" spans="1:6" ht="25.5" customHeight="1" outlineLevel="1" x14ac:dyDescent="0.2">
      <c r="A1523" s="46">
        <v>1</v>
      </c>
      <c r="B1523" s="51" t="inlineStr">
        <is>
          <t>ExtensionLineColor — строка столбца «Размерные линии» на листе Config: Plot.Dimensions.ExtensionLineColor. Цвет выносных линий размеров: три целых RGB-компонента 0–255. Значение 0,0,0 означает черный цвет.</t>
        </is>
      </c>
      <c r="C1523" s="46"/>
      <c r="D1523" s="46"/>
      <c r="E1523" s="46"/>
      <c r="F1523" s="46"/>
    </row>
    <row r="1524" spans="1:6" ht="25.5" customHeight="1" outlineLevel="1" x14ac:dyDescent="0.2">
      <c r="A1524" s="46">
        <v>2</v>
      </c>
      <c r="B1524" s="51" t="s">
        <v>1614</v>
      </c>
      <c r="C1524" s="46"/>
      <c r="D1524" s="46"/>
      <c r="E1524" s="46"/>
      <c r="F1524" s="46"/>
    </row>
    <row r="1525" spans="1:6" ht="12.75" customHeight="1" outlineLevel="1" x14ac:dyDescent="0.2">
      <c r="A1525" s="46">
        <v>3</v>
      </c>
      <c r="B1525" s="51" t="s">
        <v>1615</v>
      </c>
      <c r="C1525" s="46"/>
      <c r="D1525" s="46"/>
      <c r="E1525" s="46"/>
      <c r="F1525" s="46"/>
    </row>
    <row r="1526" spans="1:6" ht="12.75" customHeight="1" outlineLevel="1" x14ac:dyDescent="0.2">
      <c r="A1526" s="46"/>
      <c r="B1526" s="46"/>
      <c r="C1526" s="46"/>
      <c r="D1526" s="46"/>
      <c r="E1526" s="46"/>
      <c r="F1526" s="46"/>
    </row>
    <row r="1527" spans="1:6" ht="12.75" customHeight="1" outlineLevel="1" x14ac:dyDescent="0.2">
      <c r="A1527" s="89" t="s">
        <v>1616</v>
      </c>
      <c r="B1527" s="89"/>
      <c r="C1527" s="89"/>
      <c r="D1527" s="89"/>
      <c r="E1527" s="89"/>
      <c r="F1527" s="89"/>
    </row>
    <row r="1528" spans="1:6" ht="25.5" customHeight="1" outlineLevel="1" x14ac:dyDescent="0.2">
      <c r="A1528" s="46">
        <v>1</v>
      </c>
      <c r="B1528" s="51" t="s">
        <v>1617</v>
      </c>
      <c r="C1528" s="46"/>
      <c r="D1528" s="46"/>
      <c r="E1528" s="46"/>
      <c r="F1528" s="46"/>
    </row>
    <row r="1529" spans="1:6" ht="25.5" customHeight="1" outlineLevel="1" x14ac:dyDescent="0.2">
      <c r="A1529" s="46">
        <v>2</v>
      </c>
      <c r="B1529" s="51" t="s">
        <v>1618</v>
      </c>
      <c r="C1529" s="46"/>
      <c r="D1529" s="46"/>
      <c r="E1529" s="46"/>
      <c r="F1529" s="46"/>
    </row>
    <row r="1530" spans="1:6" ht="12.75" customHeight="1" outlineLevel="1" x14ac:dyDescent="0.2">
      <c r="A1530" s="46"/>
      <c r="B1530" s="46"/>
      <c r="C1530" s="46"/>
      <c r="D1530" s="46"/>
      <c r="E1530" s="46"/>
      <c r="F1530" s="46"/>
    </row>
    <row r="1531" spans="1:6" ht="12.75" customHeight="1" outlineLevel="1" x14ac:dyDescent="0.2">
      <c r="A1531" s="89" t="s">
        <v>336</v>
      </c>
      <c r="B1531" s="89"/>
      <c r="C1531" s="89"/>
      <c r="D1531" s="89"/>
      <c r="E1531" s="89"/>
      <c r="F1531" s="89"/>
    </row>
    <row r="1532" spans="1:6" ht="25.5" customHeight="1" outlineLevel="1" x14ac:dyDescent="0.2">
      <c r="A1532" s="46">
        <v>1</v>
      </c>
      <c r="B1532" s="51" t="s">
        <v>337</v>
      </c>
      <c r="C1532" s="46"/>
      <c r="D1532" s="46"/>
      <c r="E1532" s="46"/>
      <c r="F1532" s="46"/>
    </row>
    <row r="1533" spans="1:6" ht="12.75" customHeight="1" outlineLevel="1" x14ac:dyDescent="0.2">
      <c r="A1533" s="46">
        <v>2</v>
      </c>
      <c r="B1533" s="51" t="s">
        <v>1619</v>
      </c>
      <c r="C1533" s="46"/>
      <c r="D1533" s="46"/>
      <c r="E1533" s="46"/>
      <c r="F1533" s="46"/>
    </row>
    <row r="1534" spans="1:6" ht="38.25" customHeight="1" outlineLevel="1" x14ac:dyDescent="0.2">
      <c r="A1534" s="46">
        <v>3</v>
      </c>
      <c r="B1534" s="51" t="inlineStr">
        <is>
          <t>Эти сопротивления используются для прочности и устойчивости и не заменяются сопротивлениями II группы. В расчетном профиле на листе Config настройка MaterialModel.Strength.ConcreteTension = Ignore выключает растянутую ветвь бетона, а UseDiagram учитывает ее.</t>
        </is>
      </c>
      <c r="C1534" s="46"/>
      <c r="D1534" s="46"/>
      <c r="E1534" s="46"/>
      <c r="F1534" s="46"/>
    </row>
    <row r="1535" spans="1:6" ht="25.5" customHeight="1" outlineLevel="1" x14ac:dyDescent="0.2">
      <c r="A1535" s="46">
        <v>4</v>
      </c>
      <c r="B1535" s="51" t="s">
        <v>1621</v>
      </c>
      <c r="C1535" s="46"/>
      <c r="D1535" s="46"/>
      <c r="E1535" s="46"/>
      <c r="F1535" s="46"/>
    </row>
    <row r="1536" spans="1:6" ht="12.75" customHeight="1" outlineLevel="1" x14ac:dyDescent="0.2">
      <c r="A1536" s="46"/>
      <c r="B1536" s="46"/>
      <c r="C1536" s="46"/>
      <c r="D1536" s="46"/>
      <c r="E1536" s="46"/>
      <c r="F1536" s="46"/>
    </row>
    <row r="1537" spans="1:6" ht="12.75" customHeight="1" outlineLevel="1" x14ac:dyDescent="0.2">
      <c r="A1537" s="89" t="s">
        <v>338</v>
      </c>
      <c r="B1537" s="89"/>
      <c r="C1537" s="89"/>
      <c r="D1537" s="89"/>
      <c r="E1537" s="89"/>
      <c r="F1537" s="89"/>
    </row>
    <row r="1538" spans="1:6" ht="25.5" customHeight="1" outlineLevel="1" x14ac:dyDescent="0.2">
      <c r="A1538" s="46">
        <v>1</v>
      </c>
      <c r="B1538" s="51" t="s">
        <v>339</v>
      </c>
      <c r="C1538" s="46"/>
      <c r="D1538" s="46"/>
      <c r="E1538" s="46"/>
      <c r="F1538" s="46"/>
    </row>
    <row r="1539" spans="1:6" ht="12.75" customHeight="1" outlineLevel="1" x14ac:dyDescent="0.2">
      <c r="A1539" s="46">
        <v>2</v>
      </c>
      <c r="B1539" s="51" t="s">
        <v>1622</v>
      </c>
      <c r="C1539" s="46"/>
      <c r="D1539" s="46"/>
      <c r="E1539" s="46"/>
      <c r="F1539" s="46"/>
    </row>
    <row r="1540" spans="1:6" ht="25.5" customHeight="1" outlineLevel="1" x14ac:dyDescent="0.2">
      <c r="A1540" s="46">
        <v>3</v>
      </c>
      <c r="B1540" s="51" t="s">
        <v>1623</v>
      </c>
      <c r="C1540" s="46"/>
      <c r="D1540" s="46"/>
      <c r="E1540" s="46"/>
      <c r="F1540" s="46"/>
    </row>
    <row r="1541" spans="1:6" ht="25.5" customHeight="1" outlineLevel="1" x14ac:dyDescent="0.2">
      <c r="A1541" s="46">
        <v>4</v>
      </c>
      <c r="B1541" s="51" t="s">
        <v>1624</v>
      </c>
      <c r="C1541" s="46"/>
      <c r="D1541" s="46"/>
      <c r="E1541" s="46"/>
      <c r="F1541" s="46"/>
    </row>
    <row r="1542" spans="1:6" ht="12.75" customHeight="1" outlineLevel="1" x14ac:dyDescent="0.2">
      <c r="A1542" s="46"/>
      <c r="B1542" s="46"/>
      <c r="C1542" s="46"/>
      <c r="D1542" s="46"/>
      <c r="E1542" s="46"/>
      <c r="F1542" s="46"/>
    </row>
    <row r="1543" spans="1:6" ht="12.75" customHeight="1" outlineLevel="1" x14ac:dyDescent="0.2">
      <c r="A1543" s="89" t="s">
        <v>340</v>
      </c>
      <c r="B1543" s="89"/>
      <c r="C1543" s="89"/>
      <c r="D1543" s="89"/>
      <c r="E1543" s="89"/>
      <c r="F1543" s="89"/>
    </row>
    <row r="1544" spans="1:6" ht="25.5" customHeight="1" outlineLevel="1" x14ac:dyDescent="0.2">
      <c r="A1544" s="46">
        <v>1</v>
      </c>
      <c r="B1544" s="51" t="s">
        <v>341</v>
      </c>
      <c r="C1544" s="46"/>
      <c r="D1544" s="46"/>
      <c r="E1544" s="46"/>
      <c r="F1544" s="46"/>
    </row>
    <row r="1545" spans="1:6" ht="12.75" customHeight="1" outlineLevel="1" x14ac:dyDescent="0.2">
      <c r="A1545" s="46">
        <v>2</v>
      </c>
      <c r="B1545" s="51" t="s">
        <v>1625</v>
      </c>
      <c r="C1545" s="46"/>
      <c r="D1545" s="46"/>
      <c r="E1545" s="46"/>
      <c r="F1545" s="46"/>
    </row>
    <row r="1546" spans="1:6" ht="25.5" customHeight="1" outlineLevel="1" x14ac:dyDescent="0.2">
      <c r="A1546" s="46">
        <v>3</v>
      </c>
      <c r="B1546" s="51" t="s">
        <v>1626</v>
      </c>
      <c r="C1546" s="46"/>
      <c r="D1546" s="46"/>
      <c r="E1546" s="46"/>
      <c r="F1546" s="46"/>
    </row>
    <row r="1547" spans="1:6" ht="12.75" customHeight="1" outlineLevel="1" x14ac:dyDescent="0.2">
      <c r="A1547" s="46">
        <v>4</v>
      </c>
      <c r="B1547" s="51" t="s">
        <v>1627</v>
      </c>
      <c r="C1547" s="46"/>
      <c r="D1547" s="46"/>
      <c r="E1547" s="46"/>
      <c r="F1547" s="46"/>
    </row>
    <row r="1548" spans="1:6" ht="38.25" customHeight="1" outlineLevel="1" x14ac:dyDescent="0.2">
      <c r="A1548" s="46">
        <v>5</v>
      </c>
      <c r="B1548" s="51" t="s">
        <v>1628</v>
      </c>
      <c r="C1548" s="46"/>
      <c r="D1548" s="46"/>
      <c r="E1548" s="46"/>
      <c r="F1548" s="46"/>
    </row>
    <row r="1549" spans="1:6" ht="12.75" customHeight="1" outlineLevel="1" x14ac:dyDescent="0.2">
      <c r="A1549" s="46"/>
      <c r="B1549" s="46"/>
      <c r="C1549" s="46"/>
      <c r="D1549" s="46"/>
      <c r="E1549" s="46"/>
      <c r="F1549" s="46"/>
    </row>
    <row r="1550" spans="1:6" ht="12.75" customHeight="1" outlineLevel="1" x14ac:dyDescent="0.2">
      <c r="A1550" s="89" t="s">
        <v>342</v>
      </c>
      <c r="B1550" s="89"/>
      <c r="C1550" s="89"/>
      <c r="D1550" s="89"/>
      <c r="E1550" s="89"/>
      <c r="F1550" s="89"/>
    </row>
    <row r="1551" spans="1:6" ht="12.75" customHeight="1" outlineLevel="1" x14ac:dyDescent="0.2">
      <c r="A1551" s="46">
        <v>1</v>
      </c>
      <c r="B1551" s="51" t="s">
        <v>343</v>
      </c>
      <c r="C1551" s="46"/>
      <c r="D1551" s="46"/>
      <c r="E1551" s="46"/>
      <c r="F1551" s="46"/>
    </row>
    <row r="1552" spans="1:6" ht="12.75" customHeight="1" outlineLevel="1" x14ac:dyDescent="0.2">
      <c r="A1552" s="46">
        <v>2</v>
      </c>
      <c r="B1552" s="51" t="s">
        <v>1629</v>
      </c>
      <c r="C1552" s="46"/>
      <c r="D1552" s="46"/>
      <c r="E1552" s="46"/>
      <c r="F1552" s="46"/>
    </row>
    <row r="1553" spans="1:6" ht="25.5" customHeight="1" outlineLevel="1" x14ac:dyDescent="0.2">
      <c r="A1553" s="46">
        <v>3</v>
      </c>
      <c r="B1553" s="51" t="s">
        <v>1630</v>
      </c>
      <c r="C1553" s="46"/>
      <c r="D1553" s="46"/>
      <c r="E1553" s="46"/>
      <c r="F1553" s="46"/>
    </row>
    <row r="1554" spans="1:6" ht="12.75" customHeight="1" outlineLevel="1" x14ac:dyDescent="0.2">
      <c r="A1554" s="46">
        <v>4</v>
      </c>
      <c r="B1554" s="51" t="s">
        <v>1631</v>
      </c>
      <c r="C1554" s="46"/>
      <c r="D1554" s="46"/>
      <c r="E1554" s="46"/>
      <c r="F1554" s="46"/>
    </row>
    <row r="1555" spans="1:6" ht="12.75" customHeight="1" outlineLevel="1" x14ac:dyDescent="0.2">
      <c r="A1555" s="46"/>
      <c r="B1555" s="46"/>
      <c r="C1555" s="46"/>
      <c r="D1555" s="46"/>
      <c r="E1555" s="46"/>
      <c r="F1555" s="46"/>
    </row>
    <row r="1556" spans="1:6" ht="12.75" customHeight="1" outlineLevel="1" x14ac:dyDescent="0.2">
      <c r="A1556" s="89" t="s">
        <v>344</v>
      </c>
      <c r="B1556" s="89"/>
      <c r="C1556" s="89"/>
      <c r="D1556" s="89"/>
      <c r="E1556" s="89"/>
      <c r="F1556" s="89"/>
    </row>
    <row r="1557" spans="1:6" ht="25.5" customHeight="1" outlineLevel="1" x14ac:dyDescent="0.2">
      <c r="A1557" s="46">
        <v>1</v>
      </c>
      <c r="B1557" s="51" t="s">
        <v>345</v>
      </c>
      <c r="C1557" s="46"/>
      <c r="D1557" s="46"/>
      <c r="E1557" s="46"/>
      <c r="F1557" s="46"/>
    </row>
    <row r="1558" spans="1:6" ht="25.5" customHeight="1" outlineLevel="1" x14ac:dyDescent="0.2">
      <c r="A1558" s="46">
        <v>2</v>
      </c>
      <c r="B1558" s="51" t="s">
        <v>1632</v>
      </c>
      <c r="C1558" s="46"/>
      <c r="D1558" s="46"/>
      <c r="E1558" s="46"/>
      <c r="F1558" s="46"/>
    </row>
    <row r="1559" spans="1:6" ht="25.5" customHeight="1" outlineLevel="1" x14ac:dyDescent="0.2">
      <c r="A1559" s="46">
        <v>3</v>
      </c>
      <c r="B1559" s="51" t="s">
        <v>1633</v>
      </c>
      <c r="C1559" s="46"/>
      <c r="D1559" s="46"/>
      <c r="E1559" s="46"/>
      <c r="F1559" s="46"/>
    </row>
    <row r="1560" spans="1:6" ht="25.5" customHeight="1" outlineLevel="1" x14ac:dyDescent="0.2">
      <c r="A1560" s="46">
        <v>4</v>
      </c>
      <c r="B1560" s="51" t="s">
        <v>1634</v>
      </c>
      <c r="C1560" s="46"/>
      <c r="D1560" s="46"/>
      <c r="E1560" s="46"/>
      <c r="F1560" s="46"/>
    </row>
    <row r="1561" spans="1:6" ht="25.5" customHeight="1" outlineLevel="1" x14ac:dyDescent="0.2">
      <c r="A1561" s="46">
        <v>5</v>
      </c>
      <c r="B1561" s="51" t="s">
        <v>1635</v>
      </c>
      <c r="C1561" s="46"/>
      <c r="D1561" s="46"/>
      <c r="E1561" s="46"/>
      <c r="F1561" s="46"/>
    </row>
    <row r="1562" spans="1:6" ht="12.75" customHeight="1" outlineLevel="1" x14ac:dyDescent="0.2">
      <c r="A1562" s="46"/>
      <c r="B1562" s="46"/>
      <c r="C1562" s="46"/>
      <c r="D1562" s="46"/>
      <c r="E1562" s="46"/>
      <c r="F1562" s="46"/>
    </row>
    <row r="1563" spans="1:6" ht="12.75" customHeight="1" outlineLevel="1" x14ac:dyDescent="0.2">
      <c r="A1563" s="89" t="s">
        <v>346</v>
      </c>
      <c r="B1563" s="89"/>
      <c r="C1563" s="89"/>
      <c r="D1563" s="89"/>
      <c r="E1563" s="89"/>
      <c r="F1563" s="89"/>
    </row>
    <row r="1564" spans="1:6" ht="25.5" customHeight="1" outlineLevel="1" x14ac:dyDescent="0.2">
      <c r="A1564" s="46">
        <v>1</v>
      </c>
      <c r="B1564" s="51" t="s">
        <v>347</v>
      </c>
      <c r="C1564" s="46"/>
      <c r="D1564" s="46"/>
      <c r="E1564" s="46"/>
      <c r="F1564" s="46"/>
    </row>
    <row r="1565" spans="1:6" ht="40.35" customHeight="1" outlineLevel="1" x14ac:dyDescent="0.2">
      <c r="A1565" s="46">
        <v>2</v>
      </c>
      <c r="B1565" s="51" t="inlineStr">
        <is>
          <t>Здесь задаются деформации начала плато трёхлинейной диаграммы, отдельно для сжатия и растяжения. Общие правила ввода деформаций и нормативные ссылки приведены в разделе Concrete.TwoLine.Eb1Red; численные значения разных точек диаграммы задаются независимо.</t>
        </is>
      </c>
      <c r="C1565" s="46"/>
      <c r="D1565" s="46"/>
      <c r="E1565" s="46"/>
      <c r="F1565" s="46"/>
    </row>
    <row r="1566" spans="1:6" ht="12.75" customHeight="1" outlineLevel="1" x14ac:dyDescent="0.2">
      <c r="A1566" s="46"/>
      <c r="B1566" s="46"/>
      <c r="C1566" s="46"/>
      <c r="D1566" s="46"/>
      <c r="E1566" s="46"/>
      <c r="F1566" s="46"/>
    </row>
    <row r="1567" spans="1:6" ht="12.75" customHeight="1" outlineLevel="1" x14ac:dyDescent="0.2">
      <c r="A1567" s="89" t="s">
        <v>348</v>
      </c>
      <c r="B1567" s="89"/>
      <c r="C1567" s="89"/>
      <c r="D1567" s="89"/>
      <c r="E1567" s="89"/>
      <c r="F1567" s="89"/>
    </row>
    <row r="1568" spans="1:6" ht="25.5" customHeight="1" outlineLevel="1" x14ac:dyDescent="0.2">
      <c r="A1568" s="46">
        <v>1</v>
      </c>
      <c r="B1568" s="51" t="s">
        <v>349</v>
      </c>
      <c r="C1568" s="46"/>
      <c r="D1568" s="46"/>
      <c r="E1568" s="46"/>
      <c r="F1568" s="46"/>
    </row>
    <row r="1569" spans="1:6" ht="40.35" customHeight="1" outlineLevel="1" x14ac:dyDescent="0.2">
      <c r="A1569" s="46">
        <v>2</v>
      </c>
      <c r="B1569" s="51" t="inlineStr">
        <is>
          <t>Здесь задаются предельные деформации бетонной диаграммы, отдельно для сжатия и растяжения. Общие правила ввода деформаций и нормативные ссылки приведены в разделе Concrete.TwoLine.Eb1Red; эти пределы используются и для TwoLine, и для ThreeLine.</t>
        </is>
      </c>
      <c r="C1569" s="46"/>
      <c r="D1569" s="46"/>
      <c r="E1569" s="46"/>
      <c r="F1569" s="46"/>
    </row>
    <row r="1570" spans="1:6" ht="12.75" customHeight="1" outlineLevel="1" x14ac:dyDescent="0.2">
      <c r="A1570" s="46"/>
      <c r="B1570" s="46"/>
      <c r="C1570" s="46"/>
      <c r="D1570" s="46"/>
      <c r="E1570" s="46"/>
      <c r="F1570" s="46"/>
    </row>
    <row r="1571" spans="1:6" ht="12.75" customHeight="1" outlineLevel="1" x14ac:dyDescent="0.2">
      <c r="A1571" s="89" t="s">
        <v>326</v>
      </c>
      <c r="B1571" s="89"/>
      <c r="C1571" s="89"/>
      <c r="D1571" s="89"/>
      <c r="E1571" s="89"/>
      <c r="F1571" s="89"/>
    </row>
    <row r="1572" spans="1:6" ht="12.75" customHeight="1" outlineLevel="1" x14ac:dyDescent="0.2">
      <c r="A1572" s="46">
        <v>1</v>
      </c>
      <c r="B1572" s="51" t="s">
        <v>327</v>
      </c>
      <c r="C1572" s="46"/>
      <c r="D1572" s="46"/>
      <c r="E1572" s="46"/>
      <c r="F1572" s="46"/>
    </row>
    <row r="1573" spans="1:6" ht="12.75" customHeight="1" outlineLevel="1" x14ac:dyDescent="0.2">
      <c r="A1573" s="46">
        <v>2</v>
      </c>
      <c r="B1573" s="51" t="s">
        <v>1636</v>
      </c>
      <c r="C1573" s="46"/>
      <c r="D1573" s="46"/>
      <c r="E1573" s="46"/>
      <c r="F1573" s="46"/>
    </row>
    <row r="1574" spans="1:6" ht="25.5" customHeight="1" outlineLevel="1" x14ac:dyDescent="0.2">
      <c r="A1574" s="46">
        <v>3</v>
      </c>
      <c r="B1574" s="51" t="s">
        <v>1637</v>
      </c>
      <c r="C1574" s="46"/>
      <c r="D1574" s="46"/>
      <c r="E1574" s="46"/>
      <c r="F1574" s="46"/>
    </row>
    <row r="1575" spans="1:6" ht="12.75" customHeight="1" outlineLevel="1" x14ac:dyDescent="0.2">
      <c r="A1575" s="46">
        <v>4</v>
      </c>
      <c r="B1575" s="51" t="s">
        <v>1638</v>
      </c>
      <c r="C1575" s="46"/>
      <c r="D1575" s="46"/>
      <c r="E1575" s="46"/>
      <c r="F1575" s="46"/>
    </row>
    <row r="1576" spans="1:6" ht="12.75" customHeight="1" outlineLevel="1" x14ac:dyDescent="0.2">
      <c r="A1576" s="46"/>
      <c r="B1576" s="46"/>
      <c r="C1576" s="46"/>
      <c r="D1576" s="46"/>
      <c r="E1576" s="46"/>
      <c r="F1576" s="46"/>
    </row>
    <row r="1577" spans="1:6" ht="12.75" customHeight="1" outlineLevel="1" x14ac:dyDescent="0.2">
      <c r="A1577" s="89" t="s">
        <v>328</v>
      </c>
      <c r="B1577" s="89"/>
      <c r="C1577" s="89"/>
      <c r="D1577" s="89"/>
      <c r="E1577" s="89"/>
      <c r="F1577" s="89"/>
    </row>
    <row r="1578" spans="1:6" ht="25.5" customHeight="1" outlineLevel="1" x14ac:dyDescent="0.2">
      <c r="A1578" s="46">
        <v>1</v>
      </c>
      <c r="B1578" s="51" t="s">
        <v>329</v>
      </c>
      <c r="C1578" s="46"/>
      <c r="D1578" s="46"/>
      <c r="E1578" s="46"/>
      <c r="F1578" s="46"/>
    </row>
    <row r="1579" spans="1:6" ht="12.75" customHeight="1" outlineLevel="1" x14ac:dyDescent="0.2">
      <c r="A1579" s="46">
        <v>2</v>
      </c>
      <c r="B1579" s="51" t="s">
        <v>1639</v>
      </c>
      <c r="C1579" s="46"/>
      <c r="D1579" s="46"/>
      <c r="E1579" s="46"/>
      <c r="F1579" s="46"/>
    </row>
    <row r="1580" spans="1:6" ht="25.5" customHeight="1" outlineLevel="1" x14ac:dyDescent="0.2">
      <c r="A1580" s="46">
        <v>3</v>
      </c>
      <c r="B1580" s="51" t="s">
        <v>1640</v>
      </c>
      <c r="C1580" s="46"/>
      <c r="D1580" s="46"/>
      <c r="E1580" s="46"/>
      <c r="F1580" s="46"/>
    </row>
    <row r="1581" spans="1:6" ht="25.5" customHeight="1" outlineLevel="1" x14ac:dyDescent="0.2">
      <c r="A1581" s="46">
        <v>4</v>
      </c>
      <c r="B1581" s="51" t="s">
        <v>1641</v>
      </c>
      <c r="C1581" s="46"/>
      <c r="D1581" s="46"/>
      <c r="E1581" s="46"/>
      <c r="F1581" s="46"/>
    </row>
    <row r="1582" spans="1:6" ht="12.75" customHeight="1" outlineLevel="1" x14ac:dyDescent="0.2">
      <c r="A1582" s="46"/>
      <c r="B1582" s="46"/>
      <c r="C1582" s="46"/>
      <c r="D1582" s="46"/>
      <c r="E1582" s="46"/>
      <c r="F1582" s="46"/>
    </row>
    <row r="1583" spans="1:6" ht="12.75" customHeight="1" outlineLevel="1" x14ac:dyDescent="0.2">
      <c r="A1583" s="89" t="s">
        <v>330</v>
      </c>
      <c r="B1583" s="89"/>
      <c r="C1583" s="89"/>
      <c r="D1583" s="89"/>
      <c r="E1583" s="89"/>
      <c r="F1583" s="89"/>
    </row>
    <row r="1584" spans="1:6" ht="25.5" customHeight="1" outlineLevel="1" x14ac:dyDescent="0.2">
      <c r="A1584" s="46">
        <v>1</v>
      </c>
      <c r="B1584" s="51" t="s">
        <v>331</v>
      </c>
      <c r="C1584" s="46"/>
      <c r="D1584" s="46"/>
      <c r="E1584" s="46"/>
      <c r="F1584" s="46"/>
    </row>
    <row r="1585" spans="1:6" ht="12.75" customHeight="1" outlineLevel="1" x14ac:dyDescent="0.2">
      <c r="A1585" s="46">
        <v>2</v>
      </c>
      <c r="B1585" s="51" t="s">
        <v>1642</v>
      </c>
      <c r="C1585" s="46"/>
      <c r="D1585" s="46"/>
      <c r="E1585" s="46"/>
      <c r="F1585" s="46"/>
    </row>
    <row r="1586" spans="1:6" ht="25.5" customHeight="1" outlineLevel="1" x14ac:dyDescent="0.2">
      <c r="A1586" s="46">
        <v>3</v>
      </c>
      <c r="B1586" s="51" t="s">
        <v>1643</v>
      </c>
      <c r="C1586" s="46"/>
      <c r="D1586" s="46"/>
      <c r="E1586" s="46"/>
      <c r="F1586" s="46"/>
    </row>
    <row r="1587" spans="1:6" ht="12.75" customHeight="1" outlineLevel="1" x14ac:dyDescent="0.2">
      <c r="A1587" s="46">
        <v>4</v>
      </c>
      <c r="B1587" s="51" t="s">
        <v>1644</v>
      </c>
      <c r="C1587" s="46"/>
      <c r="D1587" s="46"/>
      <c r="E1587" s="46"/>
      <c r="F1587" s="46"/>
    </row>
    <row r="1588" spans="1:6" ht="12.75" customHeight="1" outlineLevel="1" x14ac:dyDescent="0.2">
      <c r="A1588" s="46"/>
      <c r="B1588" s="46"/>
      <c r="C1588" s="46"/>
      <c r="D1588" s="46"/>
      <c r="E1588" s="46"/>
      <c r="F1588" s="46"/>
    </row>
    <row r="1589" spans="1:6" ht="12.75" customHeight="1" outlineLevel="1" x14ac:dyDescent="0.2">
      <c r="A1589" s="89" t="s">
        <v>332</v>
      </c>
      <c r="B1589" s="89"/>
      <c r="C1589" s="89"/>
      <c r="D1589" s="89"/>
      <c r="E1589" s="89"/>
      <c r="F1589" s="89"/>
    </row>
    <row r="1590" spans="1:6" ht="25.5" customHeight="1" outlineLevel="1" x14ac:dyDescent="0.2">
      <c r="A1590" s="46">
        <v>1</v>
      </c>
      <c r="B1590" s="51" t="s">
        <v>333</v>
      </c>
      <c r="C1590" s="46"/>
      <c r="D1590" s="46"/>
      <c r="E1590" s="46"/>
      <c r="F1590" s="46"/>
    </row>
    <row r="1591" spans="1:6" ht="25.5" customHeight="1" outlineLevel="1" x14ac:dyDescent="0.2">
      <c r="A1591" s="46">
        <v>2</v>
      </c>
      <c r="B1591" s="51" t="s">
        <v>1645</v>
      </c>
      <c r="C1591" s="46"/>
      <c r="D1591" s="46"/>
      <c r="E1591" s="46"/>
      <c r="F1591" s="46"/>
    </row>
    <row r="1592" spans="1:6" ht="25.5" customHeight="1" outlineLevel="1" x14ac:dyDescent="0.2">
      <c r="A1592" s="46">
        <v>3</v>
      </c>
      <c r="B1592" s="51" t="s">
        <v>1646</v>
      </c>
      <c r="C1592" s="46"/>
      <c r="D1592" s="46"/>
      <c r="E1592" s="46"/>
      <c r="F1592" s="46"/>
    </row>
    <row r="1593" spans="1:6" ht="25.5" customHeight="1" outlineLevel="1" x14ac:dyDescent="0.2">
      <c r="A1593" s="46">
        <v>4</v>
      </c>
      <c r="B1593" s="51" t="s">
        <v>1647</v>
      </c>
      <c r="C1593" s="46"/>
      <c r="D1593" s="46"/>
      <c r="E1593" s="46"/>
      <c r="F1593" s="46"/>
    </row>
    <row r="1594" spans="1:6" ht="12.75" customHeight="1" outlineLevel="1" x14ac:dyDescent="0.2">
      <c r="A1594" s="46"/>
      <c r="B1594" s="46"/>
      <c r="C1594" s="46"/>
      <c r="D1594" s="46"/>
      <c r="E1594" s="46"/>
      <c r="F1594" s="46"/>
    </row>
    <row r="1595" spans="1:6" ht="12.75" customHeight="1" outlineLevel="1" x14ac:dyDescent="0.2">
      <c r="A1595" s="89" t="s">
        <v>334</v>
      </c>
      <c r="B1595" s="89"/>
      <c r="C1595" s="89"/>
      <c r="D1595" s="89"/>
      <c r="E1595" s="89"/>
      <c r="F1595" s="89"/>
    </row>
    <row r="1596" spans="1:6" ht="25.5" customHeight="1" outlineLevel="1" x14ac:dyDescent="0.2">
      <c r="A1596" s="46">
        <v>1</v>
      </c>
      <c r="B1596" s="51" t="s">
        <v>335</v>
      </c>
      <c r="C1596" s="46"/>
      <c r="D1596" s="46"/>
      <c r="E1596" s="46"/>
      <c r="F1596" s="46"/>
    </row>
    <row r="1597" spans="1:6" ht="40.35" customHeight="1" outlineLevel="1" x14ac:dyDescent="0.2">
      <c r="A1597" s="46">
        <v>2</v>
      </c>
      <c r="B1597" s="51" t="inlineStr">
        <is>
          <t>Здесь задаются предельные деформации трёхлинейной диаграммы арматуры, отдельно для сжатия и растяжения. Общие правила ввода и ограничение одной моделью арматуры на сечение описаны в разделе Steel.TwoLine.Es2; пределы двух диаграмм задаются независимо.</t>
        </is>
      </c>
      <c r="C1597" s="46"/>
      <c r="D1597" s="46"/>
      <c r="E1597" s="46"/>
      <c r="F1597" s="46"/>
    </row>
    <row r="1598" spans="1:7" ht="12.75" customHeight="1" x14ac:dyDescent="0.2" outlineLevel="1">
      <c r="A1598" s="46"/>
      <c r="B1598" s="46"/>
      <c r="C1598" s="46"/>
      <c r="D1598" s="46"/>
      <c r="E1598" s="46"/>
      <c r="F1598" s="46"/>
    </row>
    <row r="1599" spans="1:7" ht="12.75" customHeight="1" x14ac:dyDescent="0.25" outlineLevel="1">
      <c r="A1599" s="89" t="inlineStr">
        <is>
          <t>General.ReformatResultsEnabled</t>
        </is>
      </c>
      <c r="B1599" s="89"/>
      <c r="C1599" s="89"/>
      <c r="D1599" s="89"/>
      <c r="E1599" s="89"/>
      <c r="F1599" s="89"/>
    </row>
    <row r="1600" spans="1:7" ht="25.5" customHeight="1" x14ac:dyDescent="0.2" outlineLevel="1">
      <c r="A1600" s="46" t="inlineStr">
        <is>
          <t>1</t>
        </is>
      </c>
      <c r="B1600" s="51" t="inlineStr">
        <is>
          <t>Повторно оформлять таблицы Results и их шапки. Yes — полное оформление; No — сохранять готовое, обновляя данные, единицы, цвета статусов и необходимое оформление новых строк.</t>
        </is>
      </c>
      <c r="C1600" s="46"/>
      <c r="D1600" s="46"/>
      <c r="E1600" s="46"/>
      <c r="F1600" s="46"/>
    </row>
    <row r="1601" spans="1:7" ht="12.75" customHeight="1" x14ac:dyDescent="0.2" outlineLevel="1">
      <c r="A1601" s="46" t="inlineStr">
        <is>
          <t>2</t>
        </is>
      </c>
      <c r="B1601" s="51" t="inlineStr">
        <is>
          <t>Yes заново оформляет таблицы Results и их шапки после формирования сечения и расчета. Это значение по умолчанию.</t>
        </is>
      </c>
      <c r="C1601" s="46"/>
      <c r="D1601" s="46"/>
      <c r="E1601" s="46"/>
      <c r="F1601" s="46"/>
    </row>
    <row r="1602" spans="1:7" ht="25.5" customHeight="1" x14ac:dyDescent="0.2" outlineLevel="1">
      <c r="A1602" s="46" t="inlineStr">
        <is>
          <t>3</t>
        </is>
      </c>
      <c r="B1602" s="51" t="inlineStr">
        <is>
          <t>No сохраняет готовые шрифты, рамки, выравнивание и объединения шапок. Данные, актуальные единицы, цвета расчетных статусов и необходимое оформление новых строк обновляются.</t>
        </is>
      </c>
      <c r="C1602" s="46"/>
      <c r="D1602" s="46"/>
      <c r="E1602" s="46"/>
      <c r="F1602" s="46"/>
    </row>
    <row r="1603" spans="1:7" ht="25.5" customHeight="1" x14ac:dyDescent="0.2" outlineLevel="1">
      <c r="A1603" s="46" t="inlineStr">
        <is>
          <t>4</t>
        </is>
      </c>
      <c r="B1603" s="51" t="inlineStr">
        <is>
          <t>Если изменилась шапка или таблице потребовались еще не оформленные строки, соответствующий блок получает полное оформление один раз. Форматирование не хранится в отдельном кэше и проверяется по самой таблице.</t>
        </is>
      </c>
      <c r="C1603" s="46"/>
      <c r="D1603" s="46"/>
      <c r="E1603" s="46"/>
      <c r="F1603" s="46"/>
    </row>
    <row r="1604" spans="1:7" ht="25.5" customHeight="1" x14ac:dyDescent="0.2" outlineLevel="1">
      <c r="A1604" s="46" t="inlineStr">
        <is>
          <t>5</t>
        </is>
      </c>
      <c r="B1604" s="51" t="inlineStr">
        <is>
          <t>Настройка не отключает расчетные проверки, подробные численные результаты, текстовый отчет или схему. После ручного изменения оформления выберите Yes, чтобы восстановить штатный вид таблиц.</t>
        </is>
      </c>
      <c r="C1604" s="46"/>
      <c r="D1604" s="46"/>
      <c r="E1604" s="46"/>
      <c r="F1604" s="46"/>
    </row>
    <row r="1605" spans="1:7" ht="25.5" customHeight="1" x14ac:dyDescent="0.2" outlineLevel="1">
      <c r="A1605" s="46" t="inlineStr">
        <is>
          <t>6</t>
        </is>
      </c>
      <c r="B1605" s="51" t="inlineStr">
        <is>
          <t>Выберите Yes или No. Пустое, ошибочное значение и отсутствие настройки останавливают действие до изменения Results с указанием места ошибки на Config.</t>
        </is>
      </c>
      <c r="C1605" s="46"/>
      <c r="D1605" s="46"/>
      <c r="E1605" s="46"/>
      <c r="F1605" s="46"/>
    </row>
    <row r="1606" spans="1:7" ht="12.75" customHeight="1" x14ac:dyDescent="0.2" outlineLevel="1">
      <c r="A1606" s="46"/>
      <c r="B1606" s="51"/>
      <c r="C1606" s="46"/>
      <c r="D1606" s="46"/>
      <c r="E1606" s="46"/>
      <c r="F1606" s="46"/>
    </row>
  </sheetData>
  <mergeCells count="700">
    <mergeCell ref="A570:F570"/>
    <mergeCell ref="A571:F571"/>
    <mergeCell ref="A568:F568"/>
    <mergeCell ref="A569:F569"/>
    <mergeCell ref="A566:F566"/>
    <mergeCell ref="A567:F567"/>
    <mergeCell ref="A563:F563"/>
    <mergeCell ref="A564:F564"/>
    <mergeCell ref="A565:F565"/>
    <mergeCell ref="A558:F558"/>
    <mergeCell ref="A559:F559"/>
    <mergeCell ref="A560:F560"/>
    <mergeCell ref="A561:F561"/>
    <mergeCell ref="A562:F562"/>
    <mergeCell ref="A555:F555"/>
    <mergeCell ref="A556:F556"/>
    <mergeCell ref="A557:F557"/>
    <mergeCell ref="A549:F549"/>
    <mergeCell ref="A552:F552"/>
    <mergeCell ref="A553:F553"/>
    <mergeCell ref="A554:F554"/>
    <mergeCell ref="A542:F542"/>
    <mergeCell ref="A543:F543"/>
    <mergeCell ref="A545:F545"/>
    <mergeCell ref="A546:F546"/>
    <mergeCell ref="A547:F547"/>
    <mergeCell ref="A548:F548"/>
    <mergeCell ref="A536:F536"/>
    <mergeCell ref="A537:F537"/>
    <mergeCell ref="A538:F538"/>
    <mergeCell ref="A539:F539"/>
    <mergeCell ref="A540:F540"/>
    <mergeCell ref="A541:F541"/>
    <mergeCell ref="A529:F529"/>
    <mergeCell ref="A530:F530"/>
    <mergeCell ref="A531:F531"/>
    <mergeCell ref="A532:F532"/>
    <mergeCell ref="A533:F533"/>
    <mergeCell ref="A534:F534"/>
    <mergeCell ref="A522:F522"/>
    <mergeCell ref="A523:F523"/>
    <mergeCell ref="A524:F524"/>
    <mergeCell ref="A525:F525"/>
    <mergeCell ref="A527:F527"/>
    <mergeCell ref="A528:F528"/>
    <mergeCell ref="A515:F515"/>
    <mergeCell ref="A516:F516"/>
    <mergeCell ref="A517:F517"/>
    <mergeCell ref="A518:F518"/>
    <mergeCell ref="A519:F519"/>
    <mergeCell ref="A521:F521"/>
    <mergeCell ref="A508:F508"/>
    <mergeCell ref="A510:F510"/>
    <mergeCell ref="A511:F511"/>
    <mergeCell ref="A512:F512"/>
    <mergeCell ref="A513:F513"/>
    <mergeCell ref="A514:F514"/>
    <mergeCell ref="A1567:F1567"/>
    <mergeCell ref="A1571:F1571"/>
    <mergeCell ref="A1577:F1577"/>
    <mergeCell ref="A1583:F1583"/>
    <mergeCell ref="A1589:F1589"/>
    <mergeCell ref="A1595:F1595"/>
    <mergeCell ref="A1531:F1531"/>
    <mergeCell ref="A1537:F1537"/>
    <mergeCell ref="A1543:F1543"/>
    <mergeCell ref="A1550:F1550"/>
    <mergeCell ref="A1556:F1556"/>
    <mergeCell ref="A1563:F1563"/>
    <mergeCell ref="A1500:F1500"/>
    <mergeCell ref="A1507:F1507"/>
    <mergeCell ref="A1512:F1512"/>
    <mergeCell ref="A1517:F1517"/>
    <mergeCell ref="A1522:F1522"/>
    <mergeCell ref="A1527:F1527"/>
    <mergeCell ref="A1459:F1459"/>
    <mergeCell ref="A1468:F1468"/>
    <mergeCell ref="A1473:F1473"/>
    <mergeCell ref="A1478:F1478"/>
    <mergeCell ref="A1483:F1483"/>
    <mergeCell ref="A1492:F1492"/>
    <mergeCell ref="A1430:F1430"/>
    <mergeCell ref="A1437:F1437"/>
    <mergeCell ref="A1441:F1441"/>
    <mergeCell ref="A1445:F1445"/>
    <mergeCell ref="A1449:F1449"/>
    <mergeCell ref="A1454:F1454"/>
    <mergeCell ref="A1392:F1392"/>
    <mergeCell ref="A1399:F1399"/>
    <mergeCell ref="A1405:F1405"/>
    <mergeCell ref="A1411:F1411"/>
    <mergeCell ref="A1417:F1417"/>
    <mergeCell ref="A1424:F1424"/>
    <mergeCell ref="A1350:F1350"/>
    <mergeCell ref="A1357:F1357"/>
    <mergeCell ref="A1363:F1363"/>
    <mergeCell ref="A1370:F1370"/>
    <mergeCell ref="A1377:F1377"/>
    <mergeCell ref="A1384:F1384"/>
    <mergeCell ref="A1320:F1320"/>
    <mergeCell ref="A1324:F1324"/>
    <mergeCell ref="A1328:F1328"/>
    <mergeCell ref="A1332:F1332"/>
    <mergeCell ref="A1336:F1336"/>
    <mergeCell ref="A1342:F1342"/>
    <mergeCell ref="A1288:F1288"/>
    <mergeCell ref="A1293:F1293"/>
    <mergeCell ref="A1302:F1302"/>
    <mergeCell ref="A1306:F1306"/>
    <mergeCell ref="A1310:F1310"/>
    <mergeCell ref="A1314:F1314"/>
    <mergeCell ref="A1244:F1244"/>
    <mergeCell ref="A1252:F1252"/>
    <mergeCell ref="A1259:F1259"/>
    <mergeCell ref="A1267:F1267"/>
    <mergeCell ref="A1274:F1274"/>
    <mergeCell ref="A1281:F1281"/>
    <mergeCell ref="A1201:F1201"/>
    <mergeCell ref="A1207:F1207"/>
    <mergeCell ref="A1213:F1213"/>
    <mergeCell ref="A1219:F1219"/>
    <mergeCell ref="A1228:F1228"/>
    <mergeCell ref="A1237:F1237"/>
    <mergeCell ref="A1166:F1166"/>
    <mergeCell ref="A1171:F1171"/>
    <mergeCell ref="A1176:F1176"/>
    <mergeCell ref="A1181:F1181"/>
    <mergeCell ref="A1186:F1186"/>
    <mergeCell ref="A1191:F1191"/>
    <mergeCell ref="A1130:F1130"/>
    <mergeCell ref="A1136:F1136"/>
    <mergeCell ref="A1141:F1141"/>
    <mergeCell ref="A1149:F1149"/>
    <mergeCell ref="A1155:F1155"/>
    <mergeCell ref="A1161:F1161"/>
    <mergeCell ref="A1093:F1093"/>
    <mergeCell ref="A1100:F1100"/>
    <mergeCell ref="A1106:F1106"/>
    <mergeCell ref="A1114:F1114"/>
    <mergeCell ref="A1120:F1120"/>
    <mergeCell ref="A1125:F1125"/>
    <mergeCell ref="A1059:F1059"/>
    <mergeCell ref="A1064:F1064"/>
    <mergeCell ref="A1069:F1069"/>
    <mergeCell ref="A1074:F1074"/>
    <mergeCell ref="A1079:F1079"/>
    <mergeCell ref="A1084:F1084"/>
    <mergeCell ref="A1014:F1014"/>
    <mergeCell ref="A1022:F1022"/>
    <mergeCell ref="A1032:F1032"/>
    <mergeCell ref="A1036:F1036"/>
    <mergeCell ref="A1043:F1043"/>
    <mergeCell ref="A1054:F1054"/>
    <mergeCell ref="A970:F970"/>
    <mergeCell ref="A979:F979"/>
    <mergeCell ref="A989:F989"/>
    <mergeCell ref="A993:F993"/>
    <mergeCell ref="A1001:F1001"/>
    <mergeCell ref="A1010:F1010"/>
    <mergeCell ref="A915:F915"/>
    <mergeCell ref="A922:F922"/>
    <mergeCell ref="A930:F930"/>
    <mergeCell ref="A938:F938"/>
    <mergeCell ref="A950:F950"/>
    <mergeCell ref="A962:F962"/>
    <mergeCell ref="A869:F869"/>
    <mergeCell ref="A875:F875"/>
    <mergeCell ref="A881:F881"/>
    <mergeCell ref="A889:F889"/>
    <mergeCell ref="A899:F899"/>
    <mergeCell ref="A907:F907"/>
    <mergeCell ref="A833:F833"/>
    <mergeCell ref="A837:F837"/>
    <mergeCell ref="A844:F844"/>
    <mergeCell ref="A851:F851"/>
    <mergeCell ref="A857:F857"/>
    <mergeCell ref="A863:F863"/>
    <mergeCell ref="A783:F783"/>
    <mergeCell ref="A792:F792"/>
    <mergeCell ref="A799:F799"/>
    <mergeCell ref="A809:F809"/>
    <mergeCell ref="A813:F813"/>
    <mergeCell ref="A824:F824"/>
    <mergeCell ref="A732:F732"/>
    <mergeCell ref="A741:F741"/>
    <mergeCell ref="A748:F748"/>
    <mergeCell ref="A758:F758"/>
    <mergeCell ref="A766:F766"/>
    <mergeCell ref="A773:F773"/>
    <mergeCell ref="A683:F683"/>
    <mergeCell ref="A692:F692"/>
    <mergeCell ref="A702:F702"/>
    <mergeCell ref="A710:F710"/>
    <mergeCell ref="A717:F717"/>
    <mergeCell ref="A724:F724"/>
    <mergeCell ref="A631:F631"/>
    <mergeCell ref="A638:F638"/>
    <mergeCell ref="A646:F646"/>
    <mergeCell ref="A655:F655"/>
    <mergeCell ref="A663:F663"/>
    <mergeCell ref="A677:F677"/>
    <mergeCell ref="A491:F491"/>
    <mergeCell ref="A492:F492"/>
    <mergeCell ref="A572:F572"/>
    <mergeCell ref="A588:F588"/>
    <mergeCell ref="A599:F599"/>
    <mergeCell ref="A607:F607"/>
    <mergeCell ref="A485:F485"/>
    <mergeCell ref="A486:F486"/>
    <mergeCell ref="A487:F487"/>
    <mergeCell ref="A488:F488"/>
    <mergeCell ref="A489:F489"/>
    <mergeCell ref="A490:F490"/>
    <mergeCell ref="A502:F502"/>
    <mergeCell ref="A503:F503"/>
    <mergeCell ref="A504:F504"/>
    <mergeCell ref="A505:F505"/>
    <mergeCell ref="A506:F506"/>
    <mergeCell ref="A507:F507"/>
    <mergeCell ref="A495:F495"/>
    <mergeCell ref="A496:F496"/>
    <mergeCell ref="A497:F497"/>
    <mergeCell ref="A498:F498"/>
    <mergeCell ref="A499:F499"/>
    <mergeCell ref="A501:F501"/>
    <mergeCell ref="A479:F479"/>
    <mergeCell ref="A480:F480"/>
    <mergeCell ref="A481:F481"/>
    <mergeCell ref="A482:F482"/>
    <mergeCell ref="A483:F483"/>
    <mergeCell ref="A484:F484"/>
    <mergeCell ref="A473:F473"/>
    <mergeCell ref="A474:F474"/>
    <mergeCell ref="A475:F475"/>
    <mergeCell ref="A476:F476"/>
    <mergeCell ref="A477:F477"/>
    <mergeCell ref="A478:F478"/>
    <mergeCell ref="A467:F467"/>
    <mergeCell ref="A468:F468"/>
    <mergeCell ref="A469:F469"/>
    <mergeCell ref="A470:F470"/>
    <mergeCell ref="A471:F471"/>
    <mergeCell ref="A472:F472"/>
    <mergeCell ref="A461:F461"/>
    <mergeCell ref="A462:F462"/>
    <mergeCell ref="A463:F463"/>
    <mergeCell ref="A464:F464"/>
    <mergeCell ref="A465:F465"/>
    <mergeCell ref="A466:F466"/>
    <mergeCell ref="A455:F455"/>
    <mergeCell ref="A456:F456"/>
    <mergeCell ref="A457:F457"/>
    <mergeCell ref="A458:F458"/>
    <mergeCell ref="A459:F459"/>
    <mergeCell ref="A460:F460"/>
    <mergeCell ref="A449:F449"/>
    <mergeCell ref="A450:F450"/>
    <mergeCell ref="A451:F451"/>
    <mergeCell ref="A452:F452"/>
    <mergeCell ref="A453:F453"/>
    <mergeCell ref="A454:F454"/>
    <mergeCell ref="A443:F443"/>
    <mergeCell ref="A444:F444"/>
    <mergeCell ref="A445:F445"/>
    <mergeCell ref="A446:F446"/>
    <mergeCell ref="A447:F447"/>
    <mergeCell ref="A448:F448"/>
    <mergeCell ref="A437:F437"/>
    <mergeCell ref="A438:F438"/>
    <mergeCell ref="A439:F439"/>
    <mergeCell ref="A440:F440"/>
    <mergeCell ref="A441:F441"/>
    <mergeCell ref="A442:F442"/>
    <mergeCell ref="A431:F431"/>
    <mergeCell ref="A432:F432"/>
    <mergeCell ref="A433:F433"/>
    <mergeCell ref="A434:F434"/>
    <mergeCell ref="A435:F435"/>
    <mergeCell ref="A436:F436"/>
    <mergeCell ref="A425:F425"/>
    <mergeCell ref="A426:F426"/>
    <mergeCell ref="A427:F427"/>
    <mergeCell ref="A428:F428"/>
    <mergeCell ref="A429:F429"/>
    <mergeCell ref="A430:F430"/>
    <mergeCell ref="A419:F419"/>
    <mergeCell ref="A420:F420"/>
    <mergeCell ref="A421:F421"/>
    <mergeCell ref="A422:F422"/>
    <mergeCell ref="A423:F423"/>
    <mergeCell ref="A424:F424"/>
    <mergeCell ref="A413:F413"/>
    <mergeCell ref="A414:F414"/>
    <mergeCell ref="A415:F415"/>
    <mergeCell ref="A416:F416"/>
    <mergeCell ref="A417:F417"/>
    <mergeCell ref="A418:F418"/>
    <mergeCell ref="A407:F407"/>
    <mergeCell ref="A408:F408"/>
    <mergeCell ref="A409:F409"/>
    <mergeCell ref="A410:F410"/>
    <mergeCell ref="A411:F411"/>
    <mergeCell ref="A412:F412"/>
    <mergeCell ref="A401:F401"/>
    <mergeCell ref="A402:F402"/>
    <mergeCell ref="A403:F403"/>
    <mergeCell ref="A404:F404"/>
    <mergeCell ref="A405:F405"/>
    <mergeCell ref="A406:F406"/>
    <mergeCell ref="A393:F393"/>
    <mergeCell ref="A394:F394"/>
    <mergeCell ref="A397:F397"/>
    <mergeCell ref="A398:F398"/>
    <mergeCell ref="A399:F399"/>
    <mergeCell ref="A400:F400"/>
    <mergeCell ref="A387:F387"/>
    <mergeCell ref="A388:F388"/>
    <mergeCell ref="A389:F389"/>
    <mergeCell ref="A390:F390"/>
    <mergeCell ref="A391:F391"/>
    <mergeCell ref="A392:F392"/>
    <mergeCell ref="A381:F381"/>
    <mergeCell ref="A382:F382"/>
    <mergeCell ref="A383:F383"/>
    <mergeCell ref="A384:F384"/>
    <mergeCell ref="A385:F385"/>
    <mergeCell ref="A386:F386"/>
    <mergeCell ref="A375:F375"/>
    <mergeCell ref="A376:F376"/>
    <mergeCell ref="A377:F377"/>
    <mergeCell ref="A378:F378"/>
    <mergeCell ref="A379:F379"/>
    <mergeCell ref="A380:F380"/>
    <mergeCell ref="A369:F369"/>
    <mergeCell ref="A370:F370"/>
    <mergeCell ref="A371:F371"/>
    <mergeCell ref="A372:F372"/>
    <mergeCell ref="A373:F373"/>
    <mergeCell ref="A374:F374"/>
    <mergeCell ref="A363:F363"/>
    <mergeCell ref="A364:F364"/>
    <mergeCell ref="A365:F365"/>
    <mergeCell ref="A366:F366"/>
    <mergeCell ref="A367:F367"/>
    <mergeCell ref="A368:F368"/>
    <mergeCell ref="A357:F357"/>
    <mergeCell ref="A358:F358"/>
    <mergeCell ref="A359:F359"/>
    <mergeCell ref="A360:F360"/>
    <mergeCell ref="A361:F361"/>
    <mergeCell ref="A362:F362"/>
    <mergeCell ref="A351:F351"/>
    <mergeCell ref="A352:F352"/>
    <mergeCell ref="A353:F353"/>
    <mergeCell ref="A354:F354"/>
    <mergeCell ref="A355:F355"/>
    <mergeCell ref="A356:F356"/>
    <mergeCell ref="A345:F345"/>
    <mergeCell ref="A346:F346"/>
    <mergeCell ref="A347:F347"/>
    <mergeCell ref="A348:F348"/>
    <mergeCell ref="A349:F349"/>
    <mergeCell ref="A350:F350"/>
    <mergeCell ref="A339:F339"/>
    <mergeCell ref="A340:F340"/>
    <mergeCell ref="A341:F341"/>
    <mergeCell ref="A342:F342"/>
    <mergeCell ref="A343:F343"/>
    <mergeCell ref="A344:F344"/>
    <mergeCell ref="A333:F333"/>
    <mergeCell ref="A334:F334"/>
    <mergeCell ref="A335:F335"/>
    <mergeCell ref="A336:F336"/>
    <mergeCell ref="A337:F337"/>
    <mergeCell ref="A338:F338"/>
    <mergeCell ref="A327:F327"/>
    <mergeCell ref="A328:F328"/>
    <mergeCell ref="A329:F329"/>
    <mergeCell ref="A330:F330"/>
    <mergeCell ref="A331:F331"/>
    <mergeCell ref="A332:F332"/>
    <mergeCell ref="A321:F321"/>
    <mergeCell ref="A322:F322"/>
    <mergeCell ref="A323:F323"/>
    <mergeCell ref="A324:F324"/>
    <mergeCell ref="A325:F325"/>
    <mergeCell ref="A326:F326"/>
    <mergeCell ref="A315:F315"/>
    <mergeCell ref="A316:F316"/>
    <mergeCell ref="A317:F317"/>
    <mergeCell ref="A318:F318"/>
    <mergeCell ref="A319:F319"/>
    <mergeCell ref="A320:F320"/>
    <mergeCell ref="A309:F309"/>
    <mergeCell ref="A310:F310"/>
    <mergeCell ref="A311:F311"/>
    <mergeCell ref="A312:F312"/>
    <mergeCell ref="A313:F313"/>
    <mergeCell ref="A314:F314"/>
    <mergeCell ref="A303:F303"/>
    <mergeCell ref="A304:F304"/>
    <mergeCell ref="A305:F305"/>
    <mergeCell ref="A306:F306"/>
    <mergeCell ref="A307:F307"/>
    <mergeCell ref="A308:F308"/>
    <mergeCell ref="A297:F297"/>
    <mergeCell ref="A298:F298"/>
    <mergeCell ref="A299:F299"/>
    <mergeCell ref="A300:F300"/>
    <mergeCell ref="A301:F301"/>
    <mergeCell ref="A302:F302"/>
    <mergeCell ref="A291:F291"/>
    <mergeCell ref="A292:F292"/>
    <mergeCell ref="A293:F293"/>
    <mergeCell ref="A294:F294"/>
    <mergeCell ref="A295:F295"/>
    <mergeCell ref="A296:F296"/>
    <mergeCell ref="A285:F285"/>
    <mergeCell ref="A286:F286"/>
    <mergeCell ref="A287:F287"/>
    <mergeCell ref="A288:F288"/>
    <mergeCell ref="A289:F289"/>
    <mergeCell ref="A290:F290"/>
    <mergeCell ref="A279:F279"/>
    <mergeCell ref="A280:F280"/>
    <mergeCell ref="A281:F281"/>
    <mergeCell ref="A282:F282"/>
    <mergeCell ref="A283:F283"/>
    <mergeCell ref="A284:F284"/>
    <mergeCell ref="A271:F271"/>
    <mergeCell ref="A272:F272"/>
    <mergeCell ref="A273:F273"/>
    <mergeCell ref="A276:F276"/>
    <mergeCell ref="A277:F277"/>
    <mergeCell ref="A278:F278"/>
    <mergeCell ref="A265:F265"/>
    <mergeCell ref="A266:F266"/>
    <mergeCell ref="A267:F267"/>
    <mergeCell ref="A268:F268"/>
    <mergeCell ref="A269:F269"/>
    <mergeCell ref="A270:F270"/>
    <mergeCell ref="A259:F259"/>
    <mergeCell ref="A260:F260"/>
    <mergeCell ref="A261:F261"/>
    <mergeCell ref="A262:F262"/>
    <mergeCell ref="A263:F263"/>
    <mergeCell ref="A264:F264"/>
    <mergeCell ref="A253:F253"/>
    <mergeCell ref="A254:F254"/>
    <mergeCell ref="A255:F255"/>
    <mergeCell ref="A256:F256"/>
    <mergeCell ref="A257:F257"/>
    <mergeCell ref="A258:F258"/>
    <mergeCell ref="A247:F247"/>
    <mergeCell ref="A248:F248"/>
    <mergeCell ref="A249:F249"/>
    <mergeCell ref="A250:F250"/>
    <mergeCell ref="A251:F251"/>
    <mergeCell ref="A252:F252"/>
    <mergeCell ref="A241:F241"/>
    <mergeCell ref="A242:F242"/>
    <mergeCell ref="A243:F243"/>
    <mergeCell ref="A244:F244"/>
    <mergeCell ref="A245:F245"/>
    <mergeCell ref="A246:F246"/>
    <mergeCell ref="A235:F235"/>
    <mergeCell ref="A236:F236"/>
    <mergeCell ref="A237:F237"/>
    <mergeCell ref="A238:F238"/>
    <mergeCell ref="A239:F239"/>
    <mergeCell ref="A240:F240"/>
    <mergeCell ref="A229:F229"/>
    <mergeCell ref="A230:F230"/>
    <mergeCell ref="A231:F231"/>
    <mergeCell ref="A232:F232"/>
    <mergeCell ref="A233:F233"/>
    <mergeCell ref="A234:F234"/>
    <mergeCell ref="A223:F223"/>
    <mergeCell ref="A224:F224"/>
    <mergeCell ref="A225:F225"/>
    <mergeCell ref="A226:F226"/>
    <mergeCell ref="A227:F227"/>
    <mergeCell ref="A228:F228"/>
    <mergeCell ref="A217:F217"/>
    <mergeCell ref="A218:F218"/>
    <mergeCell ref="A219:F219"/>
    <mergeCell ref="A220:F220"/>
    <mergeCell ref="A221:F221"/>
    <mergeCell ref="A222:F222"/>
    <mergeCell ref="A211:F211"/>
    <mergeCell ref="A212:F212"/>
    <mergeCell ref="A213:F213"/>
    <mergeCell ref="A214:F214"/>
    <mergeCell ref="A215:F215"/>
    <mergeCell ref="A216:F216"/>
    <mergeCell ref="A205:F205"/>
    <mergeCell ref="A206:F206"/>
    <mergeCell ref="A207:F207"/>
    <mergeCell ref="A208:F208"/>
    <mergeCell ref="A209:F209"/>
    <mergeCell ref="A210:F210"/>
    <mergeCell ref="A199:F199"/>
    <mergeCell ref="A200:F200"/>
    <mergeCell ref="A201:F201"/>
    <mergeCell ref="A202:F202"/>
    <mergeCell ref="A203:F203"/>
    <mergeCell ref="A204:F204"/>
    <mergeCell ref="A193:F193"/>
    <mergeCell ref="A194:F194"/>
    <mergeCell ref="A195:F195"/>
    <mergeCell ref="A196:F196"/>
    <mergeCell ref="A197:F197"/>
    <mergeCell ref="A198:F198"/>
    <mergeCell ref="A187:F187"/>
    <mergeCell ref="A188:F188"/>
    <mergeCell ref="A189:F189"/>
    <mergeCell ref="A190:F190"/>
    <mergeCell ref="A191:F191"/>
    <mergeCell ref="A192:F192"/>
    <mergeCell ref="A181:F181"/>
    <mergeCell ref="A182:F182"/>
    <mergeCell ref="A183:F183"/>
    <mergeCell ref="A184:F184"/>
    <mergeCell ref="A185:F185"/>
    <mergeCell ref="A186:F186"/>
    <mergeCell ref="A175:F175"/>
    <mergeCell ref="A176:F176"/>
    <mergeCell ref="A177:F177"/>
    <mergeCell ref="A178:F178"/>
    <mergeCell ref="A179:F179"/>
    <mergeCell ref="A180:F180"/>
    <mergeCell ref="A167:F167"/>
    <mergeCell ref="A168:F168"/>
    <mergeCell ref="A169:F169"/>
    <mergeCell ref="A170:F170"/>
    <mergeCell ref="A171:F171"/>
    <mergeCell ref="A172:F172"/>
    <mergeCell ref="A161:F161"/>
    <mergeCell ref="A162:F162"/>
    <mergeCell ref="A163:F163"/>
    <mergeCell ref="A164:F164"/>
    <mergeCell ref="A165:F165"/>
    <mergeCell ref="A166:F166"/>
    <mergeCell ref="A155:F155"/>
    <mergeCell ref="A156:F156"/>
    <mergeCell ref="A157:F157"/>
    <mergeCell ref="A158:F158"/>
    <mergeCell ref="A159:F159"/>
    <mergeCell ref="A160:F160"/>
    <mergeCell ref="A149:F149"/>
    <mergeCell ref="A150:F150"/>
    <mergeCell ref="A151:F151"/>
    <mergeCell ref="A152:F152"/>
    <mergeCell ref="A153:F153"/>
    <mergeCell ref="A154:F154"/>
    <mergeCell ref="A143:F143"/>
    <mergeCell ref="A144:F144"/>
    <mergeCell ref="A145:F145"/>
    <mergeCell ref="A146:F146"/>
    <mergeCell ref="A147:F147"/>
    <mergeCell ref="A148:F148"/>
    <mergeCell ref="A137:F137"/>
    <mergeCell ref="A138:F138"/>
    <mergeCell ref="A139:F139"/>
    <mergeCell ref="A140:F140"/>
    <mergeCell ref="A141:F141"/>
    <mergeCell ref="A142:F142"/>
    <mergeCell ref="A131:F131"/>
    <mergeCell ref="A132:F132"/>
    <mergeCell ref="A133:F133"/>
    <mergeCell ref="A134:F134"/>
    <mergeCell ref="A135:F135"/>
    <mergeCell ref="A136:F136"/>
    <mergeCell ref="A123:F123"/>
    <mergeCell ref="A124:F124"/>
    <mergeCell ref="A125:F125"/>
    <mergeCell ref="A126:F126"/>
    <mergeCell ref="A127:F127"/>
    <mergeCell ref="A130:F130"/>
    <mergeCell ref="A117:F117"/>
    <mergeCell ref="A118:F118"/>
    <mergeCell ref="A119:F119"/>
    <mergeCell ref="A120:F120"/>
    <mergeCell ref="A121:F121"/>
    <mergeCell ref="A122:F122"/>
    <mergeCell ref="A111:F111"/>
    <mergeCell ref="A112:F112"/>
    <mergeCell ref="A113:F113"/>
    <mergeCell ref="A114:F114"/>
    <mergeCell ref="A115:F115"/>
    <mergeCell ref="A116:F116"/>
    <mergeCell ref="A105:F105"/>
    <mergeCell ref="A106:F106"/>
    <mergeCell ref="A107:F107"/>
    <mergeCell ref="A108:F108"/>
    <mergeCell ref="A109:F109"/>
    <mergeCell ref="A110:F110"/>
    <mergeCell ref="A99:F99"/>
    <mergeCell ref="A100:F100"/>
    <mergeCell ref="A101:F101"/>
    <mergeCell ref="A102:F102"/>
    <mergeCell ref="A103:F103"/>
    <mergeCell ref="A104:F104"/>
    <mergeCell ref="A93:F93"/>
    <mergeCell ref="A94:F94"/>
    <mergeCell ref="A95:F95"/>
    <mergeCell ref="A96:F96"/>
    <mergeCell ref="A97:F97"/>
    <mergeCell ref="A98:F98"/>
    <mergeCell ref="A87:F87"/>
    <mergeCell ref="A88:F88"/>
    <mergeCell ref="A89:F89"/>
    <mergeCell ref="A90:F90"/>
    <mergeCell ref="A91:F91"/>
    <mergeCell ref="A92:F92"/>
    <mergeCell ref="A79:F79"/>
    <mergeCell ref="A80:F80"/>
    <mergeCell ref="A81:F81"/>
    <mergeCell ref="A82:F82"/>
    <mergeCell ref="A83:F83"/>
    <mergeCell ref="A86:F86"/>
    <mergeCell ref="A73:F73"/>
    <mergeCell ref="A74:F74"/>
    <mergeCell ref="A75:F75"/>
    <mergeCell ref="A76:F76"/>
    <mergeCell ref="A77:F77"/>
    <mergeCell ref="A78:F78"/>
    <mergeCell ref="A67:F67"/>
    <mergeCell ref="A68:F68"/>
    <mergeCell ref="A69:F69"/>
    <mergeCell ref="A70:F70"/>
    <mergeCell ref="A71:F71"/>
    <mergeCell ref="A72:F72"/>
    <mergeCell ref="A61:F61"/>
    <mergeCell ref="A62:F62"/>
    <mergeCell ref="A63:F63"/>
    <mergeCell ref="A64:F64"/>
    <mergeCell ref="A65:F65"/>
    <mergeCell ref="A66:F66"/>
    <mergeCell ref="A55:F55"/>
    <mergeCell ref="A56:F56"/>
    <mergeCell ref="A57:F57"/>
    <mergeCell ref="A58:F58"/>
    <mergeCell ref="A59:F59"/>
    <mergeCell ref="A60:F60"/>
    <mergeCell ref="A49:F49"/>
    <mergeCell ref="A50:F50"/>
    <mergeCell ref="A51:F51"/>
    <mergeCell ref="A52:F52"/>
    <mergeCell ref="A53:F53"/>
    <mergeCell ref="A54:F54"/>
    <mergeCell ref="A43:F43"/>
    <mergeCell ref="A44:F44"/>
    <mergeCell ref="A45:F45"/>
    <mergeCell ref="A46:F46"/>
    <mergeCell ref="A47:F47"/>
    <mergeCell ref="A48:F48"/>
    <mergeCell ref="A37:F37"/>
    <mergeCell ref="A38:F38"/>
    <mergeCell ref="A39:F39"/>
    <mergeCell ref="A40:F40"/>
    <mergeCell ref="A41:F41"/>
    <mergeCell ref="A42:F42"/>
    <mergeCell ref="A31:F31"/>
    <mergeCell ref="A32:F32"/>
    <mergeCell ref="A33:F33"/>
    <mergeCell ref="A34:F34"/>
    <mergeCell ref="A35:F35"/>
    <mergeCell ref="A36:F36"/>
    <mergeCell ref="A11:F11"/>
    <mergeCell ref="A12:F12"/>
    <mergeCell ref="A25:F25"/>
    <mergeCell ref="A26:F26"/>
    <mergeCell ref="A27:F27"/>
    <mergeCell ref="A28:F28"/>
    <mergeCell ref="A29:F29"/>
    <mergeCell ref="A30:F30"/>
    <mergeCell ref="A19:F19"/>
    <mergeCell ref="A20:F20"/>
    <mergeCell ref="A21:F21"/>
    <mergeCell ref="A22:F22"/>
    <mergeCell ref="A23:F23"/>
    <mergeCell ref="A24:F24"/>
    <mergeCell ref="A1599:F1599"/>
    <mergeCell ref="A1:F1"/>
    <mergeCell ref="A2:F2"/>
    <mergeCell ref="A3:F3"/>
    <mergeCell ref="A4:F4"/>
    <mergeCell ref="A5:F5"/>
    <mergeCell ref="A6:F6"/>
    <mergeCell ref="A13:F13"/>
    <mergeCell ref="A14:F14"/>
    <mergeCell ref="A15:F15"/>
    <mergeCell ref="A16:F16"/>
    <mergeCell ref="A17:F17"/>
    <mergeCell ref="A18:F18"/>
    <mergeCell ref="A7:F7"/>
    <mergeCell ref="A8:F8"/>
    <mergeCell ref="A9:F9"/>
    <mergeCell ref="A10:F10"/>
  </mergeCells>
  <hyperlinks>
    <hyperlink ref="B708" location="'Справка'!A692" display="Подробнее: общие правила заполнения Main/Extra и формирования сечения." xr:uid="{00000000-0004-0000-0200-000001000000}"/>
    <hyperlink ref="B715" location="'Справка'!A692" display="Подробнее: общие правила заполнения Main/Extra и формирования сечения." xr:uid="{00000000-0004-0000-0200-000002000000}"/>
    <hyperlink ref="B722" location="'Справка'!A692" display="Подробнее: общие правила заполнения Main/Extra и формирования сечения." xr:uid="{00000000-0004-0000-0200-000003000000}"/>
    <hyperlink ref="B730" location="'Справка'!A692" display="Подробнее: общие правила заполнения Main/Extra и формирования сечения." xr:uid="{00000000-0004-0000-0200-000004000000}"/>
  </hyperlink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3C7770-AB97-4989-9E69-66554A1E4C5D}">
  <sheetPr codeName="Лист4"/>
  <dimension ref="A1:AJ60"/>
  <sheetViews>
    <sheetView tabSelected="1" workbookViewId="0">
      <selection activeCell="AK25" sqref="AJ23:AK25"/>
    </sheetView>
  </sheetViews>
  <sheetFormatPr defaultRowHeight="15" customHeight="1"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ht="15" customHeight="1"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ht="15" customHeight="1"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ht="15" customHeight="1"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ht="15" customHeight="1"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ht="15" customHeight="1"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ht="15" customHeight="1"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ht="15" customHeight="1"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ht="15" customHeight="1"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ht="15" customHeight="1"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ht="15" customHeight="1"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F75C67-0EDA-4FEC-8B28-6A268F181565}">
  <sheetPr codeName="Лист5"/>
  <dimension ref="A1:DE1056"/>
  <sheetViews>
    <sheetView topLeftCell="BO129" workbookViewId="0">
      <selection activeCell="CM156" sqref="CM156"/>
    </sheetView>
  </sheetViews>
  <sheetFormatPr defaultRowHeight="15" customHeight="1" x14ac:dyDescent="0.25"/>
  <cols>
    <col min="1" max="90" width="10.7109375" customWidth="1"/>
    <col min="93" max="93" width="9.28515625" bestFit="1" customWidth="1"/>
    <col min="98" max="98" width="9.28515625" bestFit="1" customWidth="1"/>
    <col min="102" max="104" width="9.28515625" bestFit="1" customWidth="1"/>
    <col min="105" max="105" width="9.7109375" bestFit="1" customWidth="1"/>
    <col min="107" max="107" width="9.28515625" bestFit="1" customWidth="1"/>
  </cols>
  <sheetData>
    <row r="1" spans="1:31" ht="15" customHeight="1" x14ac:dyDescent="0.25">
      <c r="A1" s="115">
        <v>1</v>
      </c>
      <c r="B1" s="116" t="s">
        <v>2084</v>
      </c>
      <c r="C1" s="116"/>
      <c r="D1" s="116"/>
      <c r="E1" s="116"/>
      <c r="F1" s="98"/>
      <c r="G1" s="117">
        <v>2</v>
      </c>
      <c r="H1" s="116" t="s">
        <v>2085</v>
      </c>
      <c r="I1" s="116"/>
      <c r="J1" s="116"/>
      <c r="K1" s="116"/>
      <c r="L1" s="116"/>
      <c r="M1" s="116"/>
      <c r="N1" s="98"/>
      <c r="O1" s="98"/>
      <c r="P1" s="98"/>
      <c r="Q1" s="98"/>
      <c r="R1" s="98"/>
      <c r="S1" s="98"/>
      <c r="T1" s="98"/>
      <c r="U1" s="98"/>
      <c r="V1" s="98"/>
      <c r="W1" s="98"/>
      <c r="X1" s="98"/>
      <c r="Y1" s="98"/>
      <c r="Z1" s="98"/>
      <c r="AD1" s="3"/>
      <c r="AE1" s="3"/>
    </row>
    <row r="2" spans="1:31" ht="15" customHeight="1" x14ac:dyDescent="0.25">
      <c r="A2" s="115"/>
      <c r="B2" s="116" t="s">
        <v>2086</v>
      </c>
      <c r="C2" s="116"/>
      <c r="D2" s="116"/>
      <c r="E2" s="116"/>
      <c r="F2" s="98"/>
      <c r="G2" s="117">
        <v>15</v>
      </c>
      <c r="H2" s="116" t="s">
        <v>2087</v>
      </c>
      <c r="I2" s="116"/>
      <c r="J2" s="116"/>
      <c r="K2" s="116"/>
      <c r="L2" s="116"/>
      <c r="M2" s="116"/>
      <c r="N2" s="98"/>
      <c r="O2" s="98"/>
      <c r="P2" s="98"/>
      <c r="Q2" s="98"/>
      <c r="R2" s="98"/>
      <c r="S2" s="98"/>
      <c r="T2" s="98"/>
      <c r="U2" s="98"/>
      <c r="V2" s="98"/>
      <c r="W2" s="98"/>
      <c r="X2" s="98"/>
      <c r="Y2" s="98"/>
      <c r="Z2" s="98"/>
    </row>
    <row r="3" spans="1:31" ht="15" customHeight="1" x14ac:dyDescent="0.25">
      <c r="A3" s="115">
        <v>5</v>
      </c>
      <c r="B3" s="116" t="s">
        <v>2088</v>
      </c>
      <c r="C3" s="116"/>
      <c r="D3" s="116"/>
      <c r="E3" s="116"/>
      <c r="F3" s="98"/>
      <c r="G3" s="117">
        <v>8</v>
      </c>
      <c r="H3" s="116" t="s">
        <v>2089</v>
      </c>
      <c r="I3" s="116"/>
      <c r="J3" s="116"/>
      <c r="K3" s="116"/>
      <c r="L3" s="116"/>
      <c r="M3" s="116"/>
      <c r="N3" s="98"/>
      <c r="O3" s="98"/>
      <c r="P3" s="98"/>
      <c r="Q3" s="98"/>
      <c r="R3" s="98"/>
      <c r="S3" s="98"/>
      <c r="T3" s="98"/>
      <c r="U3" s="98"/>
      <c r="V3" s="98"/>
      <c r="W3" s="98"/>
      <c r="X3" s="98"/>
      <c r="Y3" s="98"/>
      <c r="Z3" s="98"/>
    </row>
    <row r="4" spans="1:31" ht="15" customHeight="1" x14ac:dyDescent="0.25">
      <c r="A4" s="115">
        <v>0.921875</v>
      </c>
      <c r="B4" s="116" t="s">
        <v>2090</v>
      </c>
      <c r="C4" s="116"/>
      <c r="D4" s="116"/>
      <c r="E4" s="116"/>
      <c r="F4" s="98"/>
      <c r="G4" s="98"/>
      <c r="H4" s="98"/>
      <c r="I4" s="98"/>
      <c r="J4" s="98"/>
      <c r="K4" s="98"/>
      <c r="L4" s="98"/>
      <c r="M4" s="98"/>
      <c r="N4" s="98"/>
      <c r="O4" s="98"/>
      <c r="P4" s="98"/>
      <c r="Q4" s="98"/>
      <c r="R4" s="98"/>
      <c r="S4" s="98"/>
      <c r="T4" s="98"/>
      <c r="U4" s="98"/>
      <c r="V4" s="98"/>
      <c r="W4" s="98"/>
      <c r="X4" s="98"/>
      <c r="Y4" s="98"/>
      <c r="Z4" s="98"/>
    </row>
    <row r="5" spans="1:31" ht="15" customHeight="1" x14ac:dyDescent="0.25">
      <c r="A5" s="98"/>
      <c r="B5" s="98"/>
      <c r="C5" s="98"/>
      <c r="D5" s="98"/>
      <c r="E5" s="98"/>
      <c r="F5" s="98"/>
      <c r="G5" s="98"/>
      <c r="H5" s="98"/>
      <c r="I5" s="98"/>
      <c r="J5" s="98"/>
      <c r="K5" s="98"/>
      <c r="L5" s="98"/>
      <c r="M5" s="98"/>
      <c r="N5" s="98"/>
      <c r="O5" s="98"/>
      <c r="P5" s="98"/>
      <c r="Q5" s="98"/>
      <c r="R5" s="98"/>
      <c r="S5" s="98"/>
      <c r="T5" s="98"/>
      <c r="U5" s="98"/>
      <c r="V5" s="98"/>
      <c r="W5" s="98"/>
      <c r="X5" s="98"/>
      <c r="Y5" s="98"/>
      <c r="Z5" s="98"/>
    </row>
    <row r="6" spans="1:31" ht="15" customHeight="1" x14ac:dyDescent="0.25">
      <c r="A6" s="120" t="s">
        <v>2097</v>
      </c>
      <c r="B6" s="120" t="s">
        <v>311</v>
      </c>
      <c r="C6" s="120" t="s">
        <v>2098</v>
      </c>
      <c r="D6" s="120" t="s">
        <v>2099</v>
      </c>
      <c r="E6" s="99"/>
      <c r="F6" s="120" t="s">
        <v>2091</v>
      </c>
      <c r="G6" s="120"/>
      <c r="H6" s="120"/>
      <c r="I6" s="120"/>
      <c r="J6" s="120"/>
      <c r="K6" s="120"/>
      <c r="L6" s="120"/>
      <c r="M6" s="120"/>
      <c r="N6" s="120"/>
      <c r="O6" s="120"/>
      <c r="P6" s="99"/>
      <c r="Q6" s="120" t="s">
        <v>2092</v>
      </c>
      <c r="R6" s="120"/>
      <c r="S6" s="120"/>
      <c r="T6" s="120"/>
      <c r="U6" s="120"/>
      <c r="V6" s="120"/>
      <c r="W6" s="120"/>
      <c r="X6" s="120"/>
      <c r="Y6" s="120"/>
      <c r="Z6" s="120"/>
      <c r="AB6" s="105" t="s">
        <v>2136</v>
      </c>
      <c r="AC6" s="106"/>
    </row>
    <row r="7" spans="1:31" ht="15" customHeight="1" x14ac:dyDescent="0.25">
      <c r="A7" s="120"/>
      <c r="B7" s="120"/>
      <c r="C7" s="120"/>
      <c r="D7" s="120"/>
      <c r="E7" s="99"/>
      <c r="F7" s="120" t="s">
        <v>2093</v>
      </c>
      <c r="G7" s="120"/>
      <c r="H7" s="120" t="s">
        <v>2094</v>
      </c>
      <c r="I7" s="120"/>
      <c r="J7" s="120" t="s">
        <v>2095</v>
      </c>
      <c r="K7" s="120"/>
      <c r="L7" s="120"/>
      <c r="M7" s="120"/>
      <c r="N7" s="120" t="s">
        <v>2096</v>
      </c>
      <c r="O7" s="120"/>
      <c r="P7" s="99"/>
      <c r="Q7" s="120" t="s">
        <v>2093</v>
      </c>
      <c r="R7" s="120"/>
      <c r="S7" s="120" t="s">
        <v>2094</v>
      </c>
      <c r="T7" s="120"/>
      <c r="U7" s="120" t="s">
        <v>2095</v>
      </c>
      <c r="V7" s="120"/>
      <c r="W7" s="120"/>
      <c r="X7" s="120"/>
      <c r="Y7" s="120" t="s">
        <v>2096</v>
      </c>
      <c r="Z7" s="120"/>
      <c r="AB7" s="107" t="s">
        <v>2137</v>
      </c>
      <c r="AC7" s="108" t="s">
        <v>371</v>
      </c>
    </row>
    <row r="8" spans="1:31" ht="15" customHeight="1" x14ac:dyDescent="0.25">
      <c r="A8" s="120"/>
      <c r="B8" s="120"/>
      <c r="C8" s="120"/>
      <c r="D8" s="120"/>
      <c r="E8" s="99"/>
      <c r="F8" s="120" t="s">
        <v>2100</v>
      </c>
      <c r="G8" s="120" t="s">
        <v>2101</v>
      </c>
      <c r="H8" s="120" t="s">
        <v>2102</v>
      </c>
      <c r="I8" s="120" t="s">
        <v>2103</v>
      </c>
      <c r="J8" s="120" t="s">
        <v>2104</v>
      </c>
      <c r="K8" s="120"/>
      <c r="L8" s="120" t="s">
        <v>2105</v>
      </c>
      <c r="M8" s="120"/>
      <c r="N8" s="120" t="s">
        <v>2104</v>
      </c>
      <c r="O8" s="120" t="s">
        <v>2105</v>
      </c>
      <c r="P8" s="99"/>
      <c r="Q8" s="120" t="s">
        <v>2100</v>
      </c>
      <c r="R8" s="120" t="s">
        <v>2101</v>
      </c>
      <c r="S8" s="120" t="s">
        <v>2102</v>
      </c>
      <c r="T8" s="120" t="s">
        <v>2103</v>
      </c>
      <c r="U8" s="120" t="s">
        <v>2104</v>
      </c>
      <c r="V8" s="120"/>
      <c r="W8" s="120" t="s">
        <v>2105</v>
      </c>
      <c r="X8" s="120"/>
      <c r="Y8" s="120" t="s">
        <v>2104</v>
      </c>
      <c r="Z8" s="120" t="s">
        <v>2105</v>
      </c>
      <c r="AB8" s="109" t="s">
        <v>1063</v>
      </c>
      <c r="AC8" s="110" t="s">
        <v>2138</v>
      </c>
    </row>
    <row r="9" spans="1:31" ht="15" customHeight="1" x14ac:dyDescent="0.25">
      <c r="A9" s="120"/>
      <c r="B9" s="120"/>
      <c r="C9" s="120"/>
      <c r="D9" s="120"/>
      <c r="E9" s="99"/>
      <c r="F9" s="120"/>
      <c r="G9" s="120"/>
      <c r="H9" s="120"/>
      <c r="I9" s="120"/>
      <c r="J9" s="125" t="s">
        <v>2106</v>
      </c>
      <c r="K9" s="125" t="s">
        <v>2107</v>
      </c>
      <c r="L9" s="125" t="s">
        <v>2106</v>
      </c>
      <c r="M9" s="125" t="s">
        <v>2107</v>
      </c>
      <c r="N9" s="120"/>
      <c r="O9" s="120"/>
      <c r="P9" s="99"/>
      <c r="Q9" s="120"/>
      <c r="R9" s="120"/>
      <c r="S9" s="120"/>
      <c r="T9" s="120"/>
      <c r="U9" s="125" t="s">
        <v>2106</v>
      </c>
      <c r="V9" s="125" t="s">
        <v>2107</v>
      </c>
      <c r="W9" s="125" t="s">
        <v>2106</v>
      </c>
      <c r="X9" s="125" t="s">
        <v>2107</v>
      </c>
      <c r="Y9" s="120"/>
      <c r="Z9" s="120"/>
      <c r="AB9" s="111" t="s">
        <v>1065</v>
      </c>
      <c r="AC9" s="110" t="s">
        <v>2139</v>
      </c>
    </row>
    <row r="10" spans="1:31" ht="15" customHeight="1" x14ac:dyDescent="0.25">
      <c r="A10" s="120"/>
      <c r="B10" s="120"/>
      <c r="C10" s="120"/>
      <c r="D10" s="120"/>
      <c r="E10" s="99"/>
      <c r="F10" s="120"/>
      <c r="G10" s="120"/>
      <c r="H10" s="120"/>
      <c r="I10" s="120"/>
      <c r="J10" s="125" t="s">
        <v>2108</v>
      </c>
      <c r="K10" s="125" t="s">
        <v>2109</v>
      </c>
      <c r="L10" s="125" t="s">
        <v>2108</v>
      </c>
      <c r="M10" s="125" t="s">
        <v>2109</v>
      </c>
      <c r="N10" s="125" t="s">
        <v>2110</v>
      </c>
      <c r="O10" s="125" t="s">
        <v>2110</v>
      </c>
      <c r="P10" s="99"/>
      <c r="Q10" s="120"/>
      <c r="R10" s="120"/>
      <c r="S10" s="120"/>
      <c r="T10" s="120"/>
      <c r="U10" s="125" t="s">
        <v>2108</v>
      </c>
      <c r="V10" s="125" t="s">
        <v>2109</v>
      </c>
      <c r="W10" s="125" t="s">
        <v>2108</v>
      </c>
      <c r="X10" s="125" t="s">
        <v>2109</v>
      </c>
      <c r="Y10" s="125" t="s">
        <v>2110</v>
      </c>
      <c r="Z10" s="125" t="s">
        <v>2110</v>
      </c>
      <c r="AB10" s="111" t="s">
        <v>1067</v>
      </c>
      <c r="AC10" s="110" t="s">
        <v>2140</v>
      </c>
    </row>
    <row r="11" spans="1:31" ht="15" customHeight="1" x14ac:dyDescent="0.25">
      <c r="A11" s="121" t="s">
        <v>2111</v>
      </c>
      <c r="B11" s="121" t="s">
        <v>2112</v>
      </c>
      <c r="C11" s="121" t="s">
        <v>2113</v>
      </c>
      <c r="D11" s="121" t="s">
        <v>2114</v>
      </c>
      <c r="E11" s="100"/>
      <c r="F11" s="121" t="s">
        <v>2115</v>
      </c>
      <c r="G11" s="121" t="s">
        <v>2116</v>
      </c>
      <c r="H11" s="121" t="s">
        <v>2117</v>
      </c>
      <c r="I11" s="121" t="s">
        <v>2118</v>
      </c>
      <c r="J11" s="121" t="s">
        <v>2119</v>
      </c>
      <c r="K11" s="121" t="s">
        <v>2120</v>
      </c>
      <c r="L11" s="121" t="s">
        <v>2121</v>
      </c>
      <c r="M11" s="121" t="s">
        <v>2122</v>
      </c>
      <c r="N11" s="121" t="s">
        <v>2123</v>
      </c>
      <c r="O11" s="121" t="s">
        <v>2124</v>
      </c>
      <c r="P11" s="100"/>
      <c r="Q11" s="121" t="s">
        <v>2125</v>
      </c>
      <c r="R11" s="121" t="s">
        <v>2126</v>
      </c>
      <c r="S11" s="121" t="s">
        <v>2127</v>
      </c>
      <c r="T11" s="121" t="s">
        <v>2128</v>
      </c>
      <c r="U11" s="121" t="s">
        <v>2129</v>
      </c>
      <c r="V11" s="121" t="s">
        <v>2130</v>
      </c>
      <c r="W11" s="121" t="s">
        <v>2131</v>
      </c>
      <c r="X11" s="121" t="s">
        <v>2132</v>
      </c>
      <c r="Y11" s="121" t="s">
        <v>2133</v>
      </c>
      <c r="Z11" s="121" t="s">
        <v>2134</v>
      </c>
      <c r="AB11" s="112" t="s">
        <v>1069</v>
      </c>
      <c r="AC11" s="110" t="s">
        <v>2141</v>
      </c>
    </row>
    <row r="12" spans="1:31" ht="15" customHeight="1" x14ac:dyDescent="0.25">
      <c r="A12" s="107" t="s">
        <v>2135</v>
      </c>
      <c r="B12" s="107" t="s">
        <v>9</v>
      </c>
      <c r="C12" s="107" t="s">
        <v>9</v>
      </c>
      <c r="D12" s="107" t="s">
        <v>9</v>
      </c>
      <c r="E12" s="101"/>
      <c r="F12" s="107">
        <v>1</v>
      </c>
      <c r="G12" s="107">
        <v>1</v>
      </c>
      <c r="H12" s="107">
        <v>1</v>
      </c>
      <c r="I12" s="107">
        <v>1</v>
      </c>
      <c r="J12" s="107">
        <v>1</v>
      </c>
      <c r="K12" s="107"/>
      <c r="L12" s="107"/>
      <c r="M12" s="107">
        <v>1</v>
      </c>
      <c r="N12" s="107"/>
      <c r="O12" s="107"/>
      <c r="P12" s="101"/>
      <c r="Q12" s="128">
        <v>19.309327553619017</v>
      </c>
      <c r="R12" s="128">
        <v>6.9961981507191222</v>
      </c>
      <c r="S12" s="128">
        <v>11.11749096537287</v>
      </c>
      <c r="T12" s="128">
        <v>3.8072172555900123</v>
      </c>
      <c r="U12" s="128">
        <v>14.665758946842463</v>
      </c>
      <c r="V12" s="128"/>
      <c r="W12" s="128"/>
      <c r="X12" s="128">
        <v>39.736808178369301</v>
      </c>
      <c r="Y12" s="128"/>
      <c r="Z12" s="128"/>
      <c r="AB12" s="113" t="s">
        <v>1071</v>
      </c>
      <c r="AC12" s="110" t="s">
        <v>2142</v>
      </c>
    </row>
    <row r="13" spans="1:31" ht="15" customHeight="1" x14ac:dyDescent="0.25">
      <c r="A13" s="122">
        <v>1</v>
      </c>
      <c r="B13" s="123"/>
      <c r="C13" s="123"/>
      <c r="D13" s="127" t="s">
        <v>1063</v>
      </c>
      <c r="E13" s="102"/>
      <c r="F13" s="127" t="s">
        <v>1063</v>
      </c>
      <c r="G13" s="127" t="s">
        <v>1063</v>
      </c>
      <c r="H13" s="127" t="s">
        <v>1063</v>
      </c>
      <c r="I13" s="127" t="s">
        <v>1063</v>
      </c>
      <c r="J13" s="127" t="s">
        <v>1063</v>
      </c>
      <c r="K13" s="126" t="s">
        <v>1075</v>
      </c>
      <c r="L13" s="126" t="s">
        <v>1075</v>
      </c>
      <c r="M13" s="127" t="s">
        <v>1063</v>
      </c>
      <c r="N13" s="126" t="s">
        <v>1075</v>
      </c>
      <c r="O13" s="126" t="s">
        <v>1075</v>
      </c>
      <c r="P13" s="102"/>
      <c r="Q13" s="129">
        <v>19.309327553619017</v>
      </c>
      <c r="R13" s="129">
        <v>6.9961981507191222</v>
      </c>
      <c r="S13" s="129">
        <v>11.11749096537287</v>
      </c>
      <c r="T13" s="129">
        <v>3.8072172555900123</v>
      </c>
      <c r="U13" s="129">
        <v>14.665758946842463</v>
      </c>
      <c r="V13" s="129"/>
      <c r="W13" s="129"/>
      <c r="X13" s="129">
        <v>39.736808178369301</v>
      </c>
      <c r="Y13" s="129"/>
      <c r="Z13" s="129"/>
      <c r="AB13" s="112" t="s">
        <v>1073</v>
      </c>
      <c r="AC13" s="110" t="s">
        <v>2143</v>
      </c>
    </row>
    <row r="14" spans="1:31" ht="15" customHeight="1" x14ac:dyDescent="0.25">
      <c r="A14" s="122"/>
      <c r="B14" s="123"/>
      <c r="C14" s="123"/>
      <c r="D14" s="122"/>
      <c r="E14" s="102"/>
      <c r="F14" s="122"/>
      <c r="G14" s="122"/>
      <c r="H14" s="122"/>
      <c r="I14" s="122"/>
      <c r="J14" s="122"/>
      <c r="K14" s="122"/>
      <c r="L14" s="122"/>
      <c r="M14" s="122"/>
      <c r="N14" s="122"/>
      <c r="O14" s="122"/>
      <c r="P14" s="102"/>
      <c r="Q14" s="129"/>
      <c r="R14" s="129"/>
      <c r="S14" s="129"/>
      <c r="T14" s="129"/>
      <c r="U14" s="129"/>
      <c r="V14" s="129"/>
      <c r="W14" s="129"/>
      <c r="X14" s="129"/>
      <c r="Y14" s="129"/>
      <c r="Z14" s="129"/>
      <c r="AB14" s="114" t="s">
        <v>1075</v>
      </c>
      <c r="AC14" s="110" t="s">
        <v>2144</v>
      </c>
    </row>
    <row r="15" spans="1:31" ht="15" customHeight="1" x14ac:dyDescent="0.25">
      <c r="A15" s="122"/>
      <c r="B15" s="123"/>
      <c r="C15" s="123"/>
      <c r="D15" s="122"/>
      <c r="E15" s="102"/>
      <c r="F15" s="122"/>
      <c r="G15" s="122"/>
      <c r="H15" s="122"/>
      <c r="I15" s="122"/>
      <c r="J15" s="122"/>
      <c r="K15" s="122"/>
      <c r="L15" s="122"/>
      <c r="M15" s="122"/>
      <c r="N15" s="122"/>
      <c r="O15" s="122"/>
      <c r="P15" s="102"/>
      <c r="Q15" s="129"/>
      <c r="R15" s="129"/>
      <c r="S15" s="129"/>
      <c r="T15" s="129"/>
      <c r="U15" s="129"/>
      <c r="V15" s="129"/>
      <c r="W15" s="129"/>
      <c r="X15" s="129"/>
      <c r="Y15" s="129"/>
      <c r="Z15" s="129"/>
    </row>
    <row r="16" spans="1:31" ht="15" customHeight="1" x14ac:dyDescent="0.25">
      <c r="A16" s="122"/>
      <c r="B16" s="123"/>
      <c r="C16" s="123"/>
      <c r="D16" s="122"/>
      <c r="E16" s="102"/>
      <c r="F16" s="122"/>
      <c r="G16" s="122"/>
      <c r="H16" s="122"/>
      <c r="I16" s="122"/>
      <c r="J16" s="122"/>
      <c r="K16" s="122"/>
      <c r="L16" s="122"/>
      <c r="M16" s="122"/>
      <c r="N16" s="122"/>
      <c r="O16" s="122"/>
      <c r="P16" s="102"/>
      <c r="Q16" s="129"/>
      <c r="R16" s="129"/>
      <c r="S16" s="129"/>
      <c r="T16" s="129"/>
      <c r="U16" s="129"/>
      <c r="V16" s="129"/>
      <c r="W16" s="129"/>
      <c r="X16" s="129"/>
      <c r="Y16" s="129"/>
      <c r="Z16" s="129"/>
    </row>
    <row r="17" spans="1:26" ht="15" customHeight="1" x14ac:dyDescent="0.25">
      <c r="A17" s="122"/>
      <c r="B17" s="123"/>
      <c r="C17" s="123"/>
      <c r="D17" s="122"/>
      <c r="E17" s="102"/>
      <c r="F17" s="122"/>
      <c r="G17" s="122"/>
      <c r="H17" s="122"/>
      <c r="I17" s="122"/>
      <c r="J17" s="122"/>
      <c r="K17" s="122"/>
      <c r="L17" s="122"/>
      <c r="M17" s="122"/>
      <c r="N17" s="122"/>
      <c r="O17" s="122"/>
      <c r="P17" s="102"/>
      <c r="Q17" s="129"/>
      <c r="R17" s="129"/>
      <c r="S17" s="129"/>
      <c r="T17" s="129"/>
      <c r="U17" s="129"/>
      <c r="V17" s="129"/>
      <c r="W17" s="129"/>
      <c r="X17" s="129"/>
      <c r="Y17" s="129"/>
      <c r="Z17" s="129"/>
    </row>
    <row r="18" spans="1:26" ht="15" customHeight="1" x14ac:dyDescent="0.25">
      <c r="A18" s="122"/>
      <c r="B18" s="123"/>
      <c r="C18" s="123"/>
      <c r="D18" s="122"/>
      <c r="E18" s="102"/>
      <c r="F18" s="122"/>
      <c r="G18" s="122"/>
      <c r="H18" s="122"/>
      <c r="I18" s="122"/>
      <c r="J18" s="122"/>
      <c r="K18" s="122"/>
      <c r="L18" s="122"/>
      <c r="M18" s="122"/>
      <c r="N18" s="122"/>
      <c r="O18" s="122"/>
      <c r="P18" s="102"/>
      <c r="Q18" s="129"/>
      <c r="R18" s="129"/>
      <c r="S18" s="129"/>
      <c r="T18" s="129"/>
      <c r="U18" s="129"/>
      <c r="V18" s="129"/>
      <c r="W18" s="129"/>
      <c r="X18" s="129"/>
      <c r="Y18" s="129"/>
      <c r="Z18" s="129"/>
    </row>
    <row r="19" spans="1:26" ht="15" customHeight="1" x14ac:dyDescent="0.25">
      <c r="A19" s="122"/>
      <c r="B19" s="123"/>
      <c r="C19" s="123"/>
      <c r="D19" s="122"/>
      <c r="E19" s="102"/>
      <c r="F19" s="122"/>
      <c r="G19" s="122"/>
      <c r="H19" s="122"/>
      <c r="I19" s="122"/>
      <c r="J19" s="122"/>
      <c r="K19" s="122"/>
      <c r="L19" s="122"/>
      <c r="M19" s="122"/>
      <c r="N19" s="122"/>
      <c r="O19" s="122"/>
      <c r="P19" s="102"/>
      <c r="Q19" s="129"/>
      <c r="R19" s="129"/>
      <c r="S19" s="129"/>
      <c r="T19" s="129"/>
      <c r="U19" s="129"/>
      <c r="V19" s="129"/>
      <c r="W19" s="129"/>
      <c r="X19" s="129"/>
      <c r="Y19" s="129"/>
      <c r="Z19" s="129"/>
    </row>
    <row r="20" spans="1:26" ht="15" customHeight="1" x14ac:dyDescent="0.25">
      <c r="A20" s="122"/>
      <c r="B20" s="123"/>
      <c r="C20" s="123"/>
      <c r="D20" s="122"/>
      <c r="E20" s="102"/>
      <c r="F20" s="122"/>
      <c r="G20" s="122"/>
      <c r="H20" s="122"/>
      <c r="I20" s="122"/>
      <c r="J20" s="122"/>
      <c r="K20" s="122"/>
      <c r="L20" s="122"/>
      <c r="M20" s="122"/>
      <c r="N20" s="122"/>
      <c r="O20" s="122"/>
      <c r="P20" s="102"/>
      <c r="Q20" s="129"/>
      <c r="R20" s="129"/>
      <c r="S20" s="129"/>
      <c r="T20" s="129"/>
      <c r="U20" s="129"/>
      <c r="V20" s="129"/>
      <c r="W20" s="129"/>
      <c r="X20" s="129"/>
      <c r="Y20" s="129"/>
      <c r="Z20" s="129"/>
    </row>
    <row r="21" spans="1:26" ht="15" customHeight="1" x14ac:dyDescent="0.25">
      <c r="A21" s="122"/>
      <c r="B21" s="123"/>
      <c r="C21" s="123"/>
      <c r="D21" s="122"/>
      <c r="E21" s="102"/>
      <c r="F21" s="122"/>
      <c r="G21" s="122"/>
      <c r="H21" s="122"/>
      <c r="I21" s="122"/>
      <c r="J21" s="122"/>
      <c r="K21" s="122"/>
      <c r="L21" s="122"/>
      <c r="M21" s="122"/>
      <c r="N21" s="122"/>
      <c r="O21" s="122"/>
      <c r="P21" s="102"/>
      <c r="Q21" s="129"/>
      <c r="R21" s="129"/>
      <c r="S21" s="129"/>
      <c r="T21" s="129"/>
      <c r="U21" s="129"/>
      <c r="V21" s="129"/>
      <c r="W21" s="129"/>
      <c r="X21" s="129"/>
      <c r="Y21" s="129"/>
      <c r="Z21" s="129"/>
    </row>
    <row r="22" spans="1:26" ht="15" customHeight="1" x14ac:dyDescent="0.25">
      <c r="A22" s="122"/>
      <c r="B22" s="123"/>
      <c r="C22" s="123"/>
      <c r="D22" s="122"/>
      <c r="E22" s="102"/>
      <c r="F22" s="122"/>
      <c r="G22" s="122"/>
      <c r="H22" s="122"/>
      <c r="I22" s="122"/>
      <c r="J22" s="122"/>
      <c r="K22" s="122"/>
      <c r="L22" s="122"/>
      <c r="M22" s="122"/>
      <c r="N22" s="122"/>
      <c r="O22" s="122"/>
      <c r="P22" s="102"/>
      <c r="Q22" s="129"/>
      <c r="R22" s="129"/>
      <c r="S22" s="129"/>
      <c r="T22" s="129"/>
      <c r="U22" s="129"/>
      <c r="V22" s="129"/>
      <c r="W22" s="129"/>
      <c r="X22" s="129"/>
      <c r="Y22" s="129"/>
      <c r="Z22" s="129"/>
    </row>
    <row r="23" spans="1:26" ht="15" customHeight="1" x14ac:dyDescent="0.25">
      <c r="A23" s="122"/>
      <c r="B23" s="123"/>
      <c r="C23" s="123"/>
      <c r="D23" s="122"/>
      <c r="E23" s="102"/>
      <c r="F23" s="122"/>
      <c r="G23" s="122"/>
      <c r="H23" s="122"/>
      <c r="I23" s="122"/>
      <c r="J23" s="122"/>
      <c r="K23" s="122"/>
      <c r="L23" s="122"/>
      <c r="M23" s="122"/>
      <c r="N23" s="122"/>
      <c r="O23" s="122"/>
      <c r="P23" s="102"/>
      <c r="Q23" s="129"/>
      <c r="R23" s="129"/>
      <c r="S23" s="129"/>
      <c r="T23" s="129"/>
      <c r="U23" s="129"/>
      <c r="V23" s="129"/>
      <c r="W23" s="129"/>
      <c r="X23" s="129"/>
      <c r="Y23" s="129"/>
      <c r="Z23" s="129"/>
    </row>
    <row r="24" spans="1:26" ht="15" customHeight="1" x14ac:dyDescent="0.25">
      <c r="A24" s="122"/>
      <c r="B24" s="123"/>
      <c r="C24" s="123"/>
      <c r="D24" s="122"/>
      <c r="E24" s="102"/>
      <c r="F24" s="122"/>
      <c r="G24" s="122"/>
      <c r="H24" s="122"/>
      <c r="I24" s="122"/>
      <c r="J24" s="122"/>
      <c r="K24" s="122"/>
      <c r="L24" s="122"/>
      <c r="M24" s="122"/>
      <c r="N24" s="122"/>
      <c r="O24" s="122"/>
      <c r="P24" s="102"/>
      <c r="Q24" s="129"/>
      <c r="R24" s="129"/>
      <c r="S24" s="129"/>
      <c r="T24" s="129"/>
      <c r="U24" s="129"/>
      <c r="V24" s="129"/>
      <c r="W24" s="129"/>
      <c r="X24" s="129"/>
      <c r="Y24" s="129"/>
      <c r="Z24" s="129"/>
    </row>
    <row r="25" spans="1:26" ht="15" customHeight="1" x14ac:dyDescent="0.25">
      <c r="A25" s="122"/>
      <c r="B25" s="123"/>
      <c r="C25" s="123"/>
      <c r="D25" s="122"/>
      <c r="E25" s="102"/>
      <c r="F25" s="122"/>
      <c r="G25" s="122"/>
      <c r="H25" s="122"/>
      <c r="I25" s="122"/>
      <c r="J25" s="122"/>
      <c r="K25" s="122"/>
      <c r="L25" s="122"/>
      <c r="M25" s="122"/>
      <c r="N25" s="122"/>
      <c r="O25" s="122"/>
      <c r="P25" s="102"/>
      <c r="Q25" s="129"/>
      <c r="R25" s="129"/>
      <c r="S25" s="129"/>
      <c r="T25" s="129"/>
      <c r="U25" s="129"/>
      <c r="V25" s="129"/>
      <c r="W25" s="129"/>
      <c r="X25" s="129"/>
      <c r="Y25" s="129"/>
      <c r="Z25" s="129"/>
    </row>
    <row r="26" spans="1:26" ht="15" customHeight="1" x14ac:dyDescent="0.25">
      <c r="A26" s="122"/>
      <c r="B26" s="123"/>
      <c r="C26" s="123"/>
      <c r="D26" s="122"/>
      <c r="E26" s="102"/>
      <c r="F26" s="122"/>
      <c r="G26" s="122"/>
      <c r="H26" s="122"/>
      <c r="I26" s="122"/>
      <c r="J26" s="122"/>
      <c r="K26" s="122"/>
      <c r="L26" s="122"/>
      <c r="M26" s="122"/>
      <c r="N26" s="122"/>
      <c r="O26" s="122"/>
      <c r="P26" s="102"/>
      <c r="Q26" s="129"/>
      <c r="R26" s="129"/>
      <c r="S26" s="129"/>
      <c r="T26" s="129"/>
      <c r="U26" s="129"/>
      <c r="V26" s="129"/>
      <c r="W26" s="129"/>
      <c r="X26" s="129"/>
      <c r="Y26" s="129"/>
      <c r="Z26" s="129"/>
    </row>
    <row r="27" spans="1:26" ht="15" customHeight="1" x14ac:dyDescent="0.25">
      <c r="A27" s="122"/>
      <c r="B27" s="123"/>
      <c r="C27" s="123"/>
      <c r="D27" s="122"/>
      <c r="E27" s="102"/>
      <c r="F27" s="122"/>
      <c r="G27" s="122"/>
      <c r="H27" s="122"/>
      <c r="I27" s="122"/>
      <c r="J27" s="122"/>
      <c r="K27" s="122"/>
      <c r="L27" s="122"/>
      <c r="M27" s="122"/>
      <c r="N27" s="122"/>
      <c r="O27" s="122"/>
      <c r="P27" s="102"/>
      <c r="Q27" s="129"/>
      <c r="R27" s="129"/>
      <c r="S27" s="129"/>
      <c r="T27" s="129"/>
      <c r="U27" s="129"/>
      <c r="V27" s="129"/>
      <c r="W27" s="129"/>
      <c r="X27" s="129"/>
      <c r="Y27" s="129"/>
      <c r="Z27" s="129"/>
    </row>
    <row r="28" spans="1:26" ht="15" customHeight="1" x14ac:dyDescent="0.25">
      <c r="A28" s="122"/>
      <c r="B28" s="123"/>
      <c r="C28" s="123"/>
      <c r="D28" s="122"/>
      <c r="E28" s="102"/>
      <c r="F28" s="122"/>
      <c r="G28" s="122"/>
      <c r="H28" s="122"/>
      <c r="I28" s="122"/>
      <c r="J28" s="122"/>
      <c r="K28" s="122"/>
      <c r="L28" s="122"/>
      <c r="M28" s="122"/>
      <c r="N28" s="122"/>
      <c r="O28" s="122"/>
      <c r="P28" s="102"/>
      <c r="Q28" s="129"/>
      <c r="R28" s="129"/>
      <c r="S28" s="129"/>
      <c r="T28" s="129"/>
      <c r="U28" s="129"/>
      <c r="V28" s="129"/>
      <c r="W28" s="129"/>
      <c r="X28" s="129"/>
      <c r="Y28" s="129"/>
      <c r="Z28" s="129"/>
    </row>
    <row r="29" spans="1:26" ht="15" customHeight="1" x14ac:dyDescent="0.25">
      <c r="A29" s="122"/>
      <c r="B29" s="123"/>
      <c r="C29" s="123"/>
      <c r="D29" s="122"/>
      <c r="E29" s="102"/>
      <c r="F29" s="122"/>
      <c r="G29" s="122"/>
      <c r="H29" s="122"/>
      <c r="I29" s="122"/>
      <c r="J29" s="122"/>
      <c r="K29" s="122"/>
      <c r="L29" s="122"/>
      <c r="M29" s="122"/>
      <c r="N29" s="122"/>
      <c r="O29" s="122"/>
      <c r="P29" s="102"/>
      <c r="Q29" s="129"/>
      <c r="R29" s="129"/>
      <c r="S29" s="129"/>
      <c r="T29" s="129"/>
      <c r="U29" s="129"/>
      <c r="V29" s="129"/>
      <c r="W29" s="129"/>
      <c r="X29" s="129"/>
      <c r="Y29" s="129"/>
      <c r="Z29" s="129"/>
    </row>
    <row r="30" spans="1:26" ht="15" customHeight="1" x14ac:dyDescent="0.25">
      <c r="A30" s="122"/>
      <c r="B30" s="123"/>
      <c r="C30" s="123"/>
      <c r="D30" s="122"/>
      <c r="E30" s="102"/>
      <c r="F30" s="122"/>
      <c r="G30" s="122"/>
      <c r="H30" s="122"/>
      <c r="I30" s="122"/>
      <c r="J30" s="122"/>
      <c r="K30" s="122"/>
      <c r="L30" s="122"/>
      <c r="M30" s="122"/>
      <c r="N30" s="122"/>
      <c r="O30" s="122"/>
      <c r="P30" s="102"/>
      <c r="Q30" s="129"/>
      <c r="R30" s="129"/>
      <c r="S30" s="129"/>
      <c r="T30" s="129"/>
      <c r="U30" s="129"/>
      <c r="V30" s="129"/>
      <c r="W30" s="129"/>
      <c r="X30" s="129"/>
      <c r="Y30" s="129"/>
      <c r="Z30" s="129"/>
    </row>
    <row r="31" spans="1:26" ht="15" customHeight="1" x14ac:dyDescent="0.25">
      <c r="A31" s="122"/>
      <c r="B31" s="123"/>
      <c r="C31" s="123"/>
      <c r="D31" s="122"/>
      <c r="E31" s="102"/>
      <c r="F31" s="122"/>
      <c r="G31" s="122"/>
      <c r="H31" s="122"/>
      <c r="I31" s="122"/>
      <c r="J31" s="122"/>
      <c r="K31" s="122"/>
      <c r="L31" s="122"/>
      <c r="M31" s="122"/>
      <c r="N31" s="122"/>
      <c r="O31" s="122"/>
      <c r="P31" s="102"/>
      <c r="Q31" s="129"/>
      <c r="R31" s="129"/>
      <c r="S31" s="129"/>
      <c r="T31" s="129"/>
      <c r="U31" s="129"/>
      <c r="V31" s="129"/>
      <c r="W31" s="129"/>
      <c r="X31" s="129"/>
      <c r="Y31" s="129"/>
      <c r="Z31" s="129"/>
    </row>
    <row r="32" spans="1:26" ht="15" customHeight="1" x14ac:dyDescent="0.25">
      <c r="A32" s="122"/>
      <c r="B32" s="123"/>
      <c r="C32" s="123"/>
      <c r="D32" s="122"/>
      <c r="E32" s="102"/>
      <c r="F32" s="122"/>
      <c r="G32" s="122"/>
      <c r="H32" s="122"/>
      <c r="I32" s="122"/>
      <c r="J32" s="122"/>
      <c r="K32" s="122"/>
      <c r="L32" s="122"/>
      <c r="M32" s="122"/>
      <c r="N32" s="122"/>
      <c r="O32" s="122"/>
      <c r="P32" s="102"/>
      <c r="Q32" s="129"/>
      <c r="R32" s="129"/>
      <c r="S32" s="129"/>
      <c r="T32" s="129"/>
      <c r="U32" s="129"/>
      <c r="V32" s="129"/>
      <c r="W32" s="129"/>
      <c r="X32" s="129"/>
      <c r="Y32" s="129"/>
      <c r="Z32" s="129"/>
    </row>
    <row r="33" spans="1:49" ht="15" customHeight="1" x14ac:dyDescent="0.25">
      <c r="A33" s="122"/>
      <c r="B33" s="123"/>
      <c r="C33" s="123"/>
      <c r="D33" s="122"/>
      <c r="E33" s="102"/>
      <c r="F33" s="122"/>
      <c r="G33" s="122"/>
      <c r="H33" s="122"/>
      <c r="I33" s="122"/>
      <c r="J33" s="122"/>
      <c r="K33" s="122"/>
      <c r="L33" s="122"/>
      <c r="M33" s="122"/>
      <c r="N33" s="122"/>
      <c r="O33" s="122"/>
      <c r="P33" s="102"/>
      <c r="Q33" s="129"/>
      <c r="R33" s="129"/>
      <c r="S33" s="129"/>
      <c r="T33" s="129"/>
      <c r="U33" s="129"/>
      <c r="V33" s="129"/>
      <c r="W33" s="129"/>
      <c r="X33" s="129"/>
      <c r="Y33" s="129"/>
      <c r="Z33" s="129"/>
    </row>
    <row r="34" spans="1:49" ht="15" customHeight="1" x14ac:dyDescent="0.25">
      <c r="A34" s="122"/>
      <c r="B34" s="123"/>
      <c r="C34" s="123"/>
      <c r="D34" s="122"/>
      <c r="E34" s="102"/>
      <c r="F34" s="122"/>
      <c r="G34" s="122"/>
      <c r="H34" s="122"/>
      <c r="I34" s="122"/>
      <c r="J34" s="122"/>
      <c r="K34" s="122"/>
      <c r="L34" s="122"/>
      <c r="M34" s="122"/>
      <c r="N34" s="122"/>
      <c r="O34" s="122"/>
      <c r="P34" s="102"/>
      <c r="Q34" s="129"/>
      <c r="R34" s="129"/>
      <c r="S34" s="129"/>
      <c r="T34" s="129"/>
      <c r="U34" s="129"/>
      <c r="V34" s="129"/>
      <c r="W34" s="129"/>
      <c r="X34" s="129"/>
      <c r="Y34" s="129"/>
      <c r="Z34" s="129"/>
    </row>
    <row r="35" spans="1:49" ht="15" customHeight="1" x14ac:dyDescent="0.25">
      <c r="A35" s="122"/>
      <c r="B35" s="123"/>
      <c r="C35" s="123"/>
      <c r="D35" s="122"/>
      <c r="E35" s="102"/>
      <c r="F35" s="122"/>
      <c r="G35" s="122"/>
      <c r="H35" s="122"/>
      <c r="I35" s="122"/>
      <c r="J35" s="122"/>
      <c r="K35" s="122"/>
      <c r="L35" s="122"/>
      <c r="M35" s="122"/>
      <c r="N35" s="122"/>
      <c r="O35" s="122"/>
      <c r="P35" s="102"/>
      <c r="Q35" s="129"/>
      <c r="R35" s="129"/>
      <c r="S35" s="129"/>
      <c r="T35" s="129"/>
      <c r="U35" s="129"/>
      <c r="V35" s="129"/>
      <c r="W35" s="129"/>
      <c r="X35" s="129"/>
      <c r="Y35" s="129"/>
      <c r="Z35" s="129"/>
    </row>
    <row r="36" spans="1:49" ht="15" customHeight="1" x14ac:dyDescent="0.25">
      <c r="A36" s="122"/>
      <c r="B36" s="123"/>
      <c r="C36" s="123"/>
      <c r="D36" s="122"/>
      <c r="E36" s="102"/>
      <c r="F36" s="122"/>
      <c r="G36" s="122"/>
      <c r="H36" s="122"/>
      <c r="I36" s="122"/>
      <c r="J36" s="122"/>
      <c r="K36" s="122"/>
      <c r="L36" s="122"/>
      <c r="M36" s="122"/>
      <c r="N36" s="122"/>
      <c r="O36" s="122"/>
      <c r="P36" s="102"/>
      <c r="Q36" s="129"/>
      <c r="R36" s="129"/>
      <c r="S36" s="129"/>
      <c r="T36" s="129"/>
      <c r="U36" s="129"/>
      <c r="V36" s="129"/>
      <c r="W36" s="129"/>
      <c r="X36" s="129"/>
      <c r="Y36" s="129"/>
      <c r="Z36" s="129"/>
    </row>
    <row r="37" spans="1:49" ht="15" customHeight="1" x14ac:dyDescent="0.25">
      <c r="A37" s="122"/>
      <c r="B37" s="123"/>
      <c r="C37" s="123"/>
      <c r="D37" s="122"/>
      <c r="E37" s="102"/>
      <c r="F37" s="122"/>
      <c r="G37" s="122"/>
      <c r="H37" s="122"/>
      <c r="I37" s="122"/>
      <c r="J37" s="122"/>
      <c r="K37" s="122"/>
      <c r="L37" s="122"/>
      <c r="M37" s="122"/>
      <c r="N37" s="122"/>
      <c r="O37" s="122"/>
      <c r="P37" s="102"/>
      <c r="Q37" s="129"/>
      <c r="R37" s="129"/>
      <c r="S37" s="129"/>
      <c r="T37" s="129"/>
      <c r="U37" s="129"/>
      <c r="V37" s="129"/>
      <c r="W37" s="129"/>
      <c r="X37" s="129"/>
      <c r="Y37" s="129"/>
      <c r="Z37" s="129"/>
    </row>
    <row r="38" spans="1:49" ht="15" customHeight="1" x14ac:dyDescent="0.25">
      <c r="A38" s="122"/>
      <c r="B38" s="123"/>
      <c r="C38" s="123"/>
      <c r="D38" s="122"/>
      <c r="E38" s="102"/>
      <c r="F38" s="122"/>
      <c r="G38" s="122"/>
      <c r="H38" s="122"/>
      <c r="I38" s="122"/>
      <c r="J38" s="122"/>
      <c r="K38" s="122"/>
      <c r="L38" s="122"/>
      <c r="M38" s="122"/>
      <c r="N38" s="122"/>
      <c r="O38" s="122"/>
      <c r="P38" s="102"/>
      <c r="Q38" s="129"/>
      <c r="R38" s="129"/>
      <c r="S38" s="129"/>
      <c r="T38" s="129"/>
      <c r="U38" s="129"/>
      <c r="V38" s="129"/>
      <c r="W38" s="129"/>
      <c r="X38" s="129"/>
      <c r="Y38" s="129"/>
      <c r="Z38" s="129"/>
    </row>
    <row r="39" spans="1:49" ht="15" customHeight="1" x14ac:dyDescent="0.25">
      <c r="A39" s="122"/>
      <c r="B39" s="123"/>
      <c r="C39" s="123"/>
      <c r="D39" s="122"/>
      <c r="E39" s="102"/>
      <c r="F39" s="122"/>
      <c r="G39" s="122"/>
      <c r="H39" s="122"/>
      <c r="I39" s="122"/>
      <c r="J39" s="122"/>
      <c r="K39" s="122"/>
      <c r="L39" s="122"/>
      <c r="M39" s="122"/>
      <c r="N39" s="122"/>
      <c r="O39" s="122"/>
      <c r="P39" s="102"/>
      <c r="Q39" s="129"/>
      <c r="R39" s="129"/>
      <c r="S39" s="129"/>
      <c r="T39" s="129"/>
      <c r="U39" s="129"/>
      <c r="V39" s="129"/>
      <c r="W39" s="129"/>
      <c r="X39" s="129"/>
      <c r="Y39" s="129"/>
      <c r="Z39" s="129"/>
    </row>
    <row r="40" spans="1:49" ht="15" customHeight="1" x14ac:dyDescent="0.25">
      <c r="A40" s="122"/>
      <c r="B40" s="123"/>
      <c r="C40" s="123"/>
      <c r="D40" s="122"/>
      <c r="E40" s="102"/>
      <c r="F40" s="122"/>
      <c r="G40" s="122"/>
      <c r="H40" s="122"/>
      <c r="I40" s="122"/>
      <c r="J40" s="122"/>
      <c r="K40" s="122"/>
      <c r="L40" s="122"/>
      <c r="M40" s="122"/>
      <c r="N40" s="122"/>
      <c r="O40" s="122"/>
      <c r="P40" s="102"/>
      <c r="Q40" s="129"/>
      <c r="R40" s="129"/>
      <c r="S40" s="129"/>
      <c r="T40" s="129"/>
      <c r="U40" s="129"/>
      <c r="V40" s="129"/>
      <c r="W40" s="129"/>
      <c r="X40" s="129"/>
      <c r="Y40" s="129"/>
      <c r="Z40" s="129"/>
    </row>
    <row r="41" spans="1:49" ht="15" customHeight="1" x14ac:dyDescent="0.25">
      <c r="A41" s="122"/>
      <c r="B41" s="123"/>
      <c r="C41" s="123"/>
      <c r="D41" s="122"/>
      <c r="E41" s="102"/>
      <c r="F41" s="122"/>
      <c r="G41" s="122"/>
      <c r="H41" s="122"/>
      <c r="I41" s="122"/>
      <c r="J41" s="122"/>
      <c r="K41" s="122"/>
      <c r="L41" s="122"/>
      <c r="M41" s="122"/>
      <c r="N41" s="122"/>
      <c r="O41" s="122"/>
      <c r="P41" s="102"/>
      <c r="Q41" s="129"/>
      <c r="R41" s="129"/>
      <c r="S41" s="129"/>
      <c r="T41" s="129"/>
      <c r="U41" s="129"/>
      <c r="V41" s="129"/>
      <c r="W41" s="129"/>
      <c r="X41" s="129"/>
      <c r="Y41" s="129"/>
      <c r="Z41" s="129"/>
    </row>
    <row r="42" spans="1:49" ht="15" customHeight="1" x14ac:dyDescent="0.25">
      <c r="A42" s="122"/>
      <c r="B42" s="123"/>
      <c r="C42" s="123"/>
      <c r="D42" s="122"/>
      <c r="E42" s="102"/>
      <c r="F42" s="122"/>
      <c r="G42" s="122"/>
      <c r="H42" s="122"/>
      <c r="I42" s="122"/>
      <c r="J42" s="122"/>
      <c r="K42" s="122"/>
      <c r="L42" s="122"/>
      <c r="M42" s="122"/>
      <c r="N42" s="122"/>
      <c r="O42" s="122"/>
      <c r="P42" s="102"/>
      <c r="Q42" s="129"/>
      <c r="R42" s="129"/>
      <c r="S42" s="129"/>
      <c r="T42" s="129"/>
      <c r="U42" s="129"/>
      <c r="V42" s="129"/>
      <c r="W42" s="129"/>
      <c r="X42" s="129"/>
      <c r="Y42" s="129"/>
      <c r="Z42" s="129"/>
    </row>
    <row r="44" spans="1:49" ht="15" customHeight="1" x14ac:dyDescent="0.25">
      <c r="A44" s="57" t="s">
        <v>2208</v>
      </c>
      <c r="B44" s="56"/>
      <c r="C44" s="56"/>
      <c r="D44" s="56"/>
      <c r="E44" s="56"/>
      <c r="F44" s="56"/>
      <c r="G44" s="56"/>
      <c r="H44" s="56"/>
      <c r="I44" s="56"/>
      <c r="J44" s="56"/>
      <c r="K44" s="56"/>
      <c r="L44" s="56"/>
      <c r="M44" s="56"/>
      <c r="N44" s="56"/>
      <c r="O44" s="56"/>
      <c r="P44" s="56"/>
      <c r="Q44" s="56"/>
      <c r="R44" s="56"/>
      <c r="S44" s="56"/>
      <c r="T44" s="56"/>
      <c r="U44" s="56"/>
      <c r="V44" s="56"/>
      <c r="W44" s="56"/>
      <c r="X44" s="56"/>
      <c r="Y44" s="56"/>
      <c r="Z44" s="56"/>
      <c r="AA44" s="56"/>
      <c r="AB44" s="56"/>
      <c r="AC44" s="56"/>
      <c r="AD44" s="56"/>
      <c r="AE44" s="56"/>
      <c r="AF44" s="56"/>
      <c r="AG44" s="56"/>
      <c r="AH44" s="56"/>
      <c r="AI44" s="56"/>
      <c r="AJ44" s="56"/>
      <c r="AK44" s="56"/>
      <c r="AL44" s="56"/>
      <c r="AM44" s="56"/>
      <c r="AN44" s="56"/>
      <c r="AO44" s="56"/>
      <c r="AP44" s="56"/>
      <c r="AQ44" s="56"/>
      <c r="AR44" s="56"/>
      <c r="AS44" s="56"/>
      <c r="AT44" s="56"/>
      <c r="AU44" s="56"/>
      <c r="AV44" s="56"/>
      <c r="AW44" s="56"/>
    </row>
    <row r="45" spans="1:49" ht="15" customHeight="1" x14ac:dyDescent="0.25">
      <c r="A45" s="118" t="s">
        <v>2097</v>
      </c>
      <c r="B45" s="118" t="s">
        <v>2098</v>
      </c>
      <c r="C45" s="118" t="s">
        <v>2099</v>
      </c>
      <c r="D45" s="118" t="s">
        <v>2145</v>
      </c>
      <c r="E45" s="118"/>
      <c r="F45" s="118"/>
      <c r="G45" s="118" t="s">
        <v>2146</v>
      </c>
      <c r="H45" s="118"/>
      <c r="I45" s="118"/>
      <c r="J45" s="130"/>
      <c r="K45" s="118" t="s">
        <v>2147</v>
      </c>
      <c r="L45" s="118"/>
      <c r="M45" s="118"/>
      <c r="N45" s="118"/>
      <c r="O45" s="118" t="s">
        <v>2148</v>
      </c>
      <c r="P45" s="118"/>
      <c r="Q45" s="118"/>
      <c r="R45" s="118"/>
      <c r="S45" s="118"/>
      <c r="T45" s="118"/>
      <c r="U45" s="118"/>
      <c r="V45" s="118"/>
      <c r="W45" s="118"/>
      <c r="X45" s="118"/>
      <c r="Y45" s="118"/>
      <c r="Z45" s="118"/>
      <c r="AA45" s="118"/>
      <c r="AB45" s="118"/>
      <c r="AC45" s="118"/>
      <c r="AD45" s="118"/>
      <c r="AE45" s="130"/>
      <c r="AF45" s="118" t="s">
        <v>2149</v>
      </c>
      <c r="AG45" s="118"/>
      <c r="AH45" s="118"/>
      <c r="AI45" s="118"/>
      <c r="AJ45" s="118"/>
      <c r="AK45" s="118"/>
      <c r="AL45" s="118"/>
      <c r="AM45" s="118"/>
      <c r="AN45" s="118"/>
      <c r="AO45" s="118"/>
      <c r="AP45" s="118"/>
      <c r="AQ45" s="118"/>
      <c r="AR45" s="118"/>
      <c r="AS45" s="118"/>
      <c r="AT45" s="118"/>
      <c r="AU45" s="118"/>
      <c r="AV45" s="118"/>
      <c r="AW45" s="118"/>
    </row>
    <row r="46" spans="1:49" ht="15" customHeight="1" x14ac:dyDescent="0.25">
      <c r="A46" s="118"/>
      <c r="B46" s="118"/>
      <c r="C46" s="118"/>
      <c r="D46" s="118"/>
      <c r="E46" s="118"/>
      <c r="F46" s="118"/>
      <c r="G46" s="118"/>
      <c r="H46" s="118"/>
      <c r="I46" s="118"/>
      <c r="J46" s="130"/>
      <c r="K46" s="118"/>
      <c r="L46" s="118"/>
      <c r="M46" s="118"/>
      <c r="N46" s="118"/>
      <c r="O46" s="118" t="s">
        <v>2150</v>
      </c>
      <c r="P46" s="118"/>
      <c r="Q46" s="118"/>
      <c r="R46" s="118" t="s">
        <v>2151</v>
      </c>
      <c r="S46" s="118"/>
      <c r="T46" s="118"/>
      <c r="U46" s="118"/>
      <c r="V46" s="118" t="s">
        <v>2152</v>
      </c>
      <c r="W46" s="118"/>
      <c r="X46" s="118"/>
      <c r="Y46" s="118"/>
      <c r="Z46" s="118" t="s">
        <v>2153</v>
      </c>
      <c r="AA46" s="118"/>
      <c r="AB46" s="118"/>
      <c r="AC46" s="118"/>
      <c r="AD46" s="118"/>
      <c r="AE46" s="130"/>
      <c r="AF46" s="118" t="s">
        <v>2150</v>
      </c>
      <c r="AG46" s="118"/>
      <c r="AH46" s="118"/>
      <c r="AI46" s="118" t="s">
        <v>2154</v>
      </c>
      <c r="AJ46" s="118"/>
      <c r="AK46" s="118"/>
      <c r="AL46" s="118" t="s">
        <v>2155</v>
      </c>
      <c r="AM46" s="118"/>
      <c r="AN46" s="118"/>
      <c r="AO46" s="118"/>
      <c r="AP46" s="118" t="s">
        <v>2151</v>
      </c>
      <c r="AQ46" s="118"/>
      <c r="AR46" s="118"/>
      <c r="AS46" s="118"/>
      <c r="AT46" s="118" t="s">
        <v>2156</v>
      </c>
      <c r="AU46" s="118"/>
      <c r="AV46" s="118"/>
      <c r="AW46" s="118"/>
    </row>
    <row r="47" spans="1:49" ht="15" customHeight="1" x14ac:dyDescent="0.25">
      <c r="A47" s="131"/>
      <c r="B47" s="131"/>
      <c r="C47" s="131"/>
      <c r="D47" s="119" t="s">
        <v>2157</v>
      </c>
      <c r="E47" s="119" t="s">
        <v>2158</v>
      </c>
      <c r="F47" s="119" t="s">
        <v>2159</v>
      </c>
      <c r="G47" s="119" t="s">
        <v>2160</v>
      </c>
      <c r="H47" s="119" t="s">
        <v>2161</v>
      </c>
      <c r="I47" s="119" t="s">
        <v>2162</v>
      </c>
      <c r="J47" s="132"/>
      <c r="K47" s="119" t="s">
        <v>2163</v>
      </c>
      <c r="L47" s="119" t="s">
        <v>2164</v>
      </c>
      <c r="M47" s="119" t="s">
        <v>2165</v>
      </c>
      <c r="N47" s="119" t="s">
        <v>2166</v>
      </c>
      <c r="O47" s="119" t="s">
        <v>2167</v>
      </c>
      <c r="P47" s="119" t="s">
        <v>2168</v>
      </c>
      <c r="Q47" s="119" t="s">
        <v>2169</v>
      </c>
      <c r="R47" s="119" t="s">
        <v>2170</v>
      </c>
      <c r="S47" s="119" t="s">
        <v>2171</v>
      </c>
      <c r="T47" s="119" t="s">
        <v>2172</v>
      </c>
      <c r="U47" s="119" t="s">
        <v>2173</v>
      </c>
      <c r="V47" s="119" t="s">
        <v>2174</v>
      </c>
      <c r="W47" s="119" t="s">
        <v>2175</v>
      </c>
      <c r="X47" s="119" t="s">
        <v>2176</v>
      </c>
      <c r="Y47" s="119" t="s">
        <v>2177</v>
      </c>
      <c r="Z47" s="119" t="s">
        <v>2178</v>
      </c>
      <c r="AA47" s="119" t="s">
        <v>2179</v>
      </c>
      <c r="AB47" s="119" t="s">
        <v>2180</v>
      </c>
      <c r="AC47" s="119" t="s">
        <v>2125</v>
      </c>
      <c r="AD47" s="119" t="s">
        <v>2181</v>
      </c>
      <c r="AE47" s="132"/>
      <c r="AF47" s="119" t="s">
        <v>2167</v>
      </c>
      <c r="AG47" s="119" t="s">
        <v>2168</v>
      </c>
      <c r="AH47" s="119" t="s">
        <v>2169</v>
      </c>
      <c r="AI47" s="119" t="s">
        <v>2182</v>
      </c>
      <c r="AJ47" s="119" t="s">
        <v>2183</v>
      </c>
      <c r="AK47" s="119" t="s">
        <v>2184</v>
      </c>
      <c r="AL47" s="119" t="s">
        <v>2185</v>
      </c>
      <c r="AM47" s="119" t="s">
        <v>2186</v>
      </c>
      <c r="AN47" s="119" t="s">
        <v>2187</v>
      </c>
      <c r="AO47" s="119" t="s">
        <v>2188</v>
      </c>
      <c r="AP47" s="119" t="s">
        <v>2189</v>
      </c>
      <c r="AQ47" s="119" t="s">
        <v>2190</v>
      </c>
      <c r="AR47" s="119" t="s">
        <v>2191</v>
      </c>
      <c r="AS47" s="119" t="s">
        <v>2192</v>
      </c>
      <c r="AT47" s="119" t="s">
        <v>2193</v>
      </c>
      <c r="AU47" s="119" t="s">
        <v>2194</v>
      </c>
      <c r="AV47" s="119" t="s">
        <v>2195</v>
      </c>
      <c r="AW47" s="119" t="s">
        <v>2196</v>
      </c>
    </row>
    <row r="48" spans="1:49" ht="15" customHeight="1" x14ac:dyDescent="0.25">
      <c r="A48" s="103"/>
      <c r="B48" s="103"/>
      <c r="C48" s="103"/>
      <c r="D48" s="104" t="s">
        <v>2197</v>
      </c>
      <c r="E48" s="104" t="s">
        <v>2198</v>
      </c>
      <c r="F48" s="104" t="s">
        <v>2199</v>
      </c>
      <c r="G48" s="104" t="s">
        <v>2197</v>
      </c>
      <c r="H48" s="104" t="s">
        <v>2198</v>
      </c>
      <c r="I48" s="104" t="s">
        <v>2199</v>
      </c>
      <c r="J48" s="95"/>
      <c r="K48" s="104" t="s">
        <v>2211</v>
      </c>
      <c r="L48" s="104" t="s">
        <v>2212</v>
      </c>
      <c r="M48" s="104" t="s">
        <v>2213</v>
      </c>
      <c r="N48" s="104" t="s">
        <v>2214</v>
      </c>
      <c r="O48" s="104" t="s">
        <v>2227</v>
      </c>
      <c r="P48" s="104" t="s">
        <v>2228</v>
      </c>
      <c r="Q48" s="104" t="s">
        <v>2229</v>
      </c>
      <c r="R48" s="104" t="s">
        <v>2215</v>
      </c>
      <c r="S48" s="104" t="s">
        <v>2216</v>
      </c>
      <c r="T48" s="104" t="s">
        <v>2217</v>
      </c>
      <c r="U48" s="104" t="s">
        <v>2218</v>
      </c>
      <c r="V48" s="104" t="s">
        <v>2219</v>
      </c>
      <c r="W48" s="104" t="s">
        <v>2220</v>
      </c>
      <c r="X48" s="104" t="s">
        <v>2221</v>
      </c>
      <c r="Y48" s="104" t="s">
        <v>2222</v>
      </c>
      <c r="Z48" s="104" t="s">
        <v>2200</v>
      </c>
      <c r="AA48" s="104" t="s">
        <v>2201</v>
      </c>
      <c r="AB48" s="104" t="s">
        <v>2202</v>
      </c>
      <c r="AC48" s="104" t="s">
        <v>2203</v>
      </c>
      <c r="AD48" s="104" t="s">
        <v>2204</v>
      </c>
      <c r="AE48" s="95"/>
      <c r="AF48" s="104" t="s">
        <v>2227</v>
      </c>
      <c r="AG48" s="104" t="s">
        <v>2228</v>
      </c>
      <c r="AH48" s="104" t="s">
        <v>2229</v>
      </c>
      <c r="AI48" s="104" t="s">
        <v>2205</v>
      </c>
      <c r="AJ48" s="104" t="s">
        <v>310</v>
      </c>
      <c r="AK48" s="104" t="s">
        <v>2206</v>
      </c>
      <c r="AL48" s="104" t="s">
        <v>2223</v>
      </c>
      <c r="AM48" s="104" t="s">
        <v>2224</v>
      </c>
      <c r="AN48" s="104" t="s">
        <v>2225</v>
      </c>
      <c r="AO48" s="104" t="s">
        <v>2226</v>
      </c>
      <c r="AP48" s="104" t="s">
        <v>2215</v>
      </c>
      <c r="AQ48" s="104" t="s">
        <v>2216</v>
      </c>
      <c r="AR48" s="104" t="s">
        <v>2217</v>
      </c>
      <c r="AS48" s="104" t="s">
        <v>2218</v>
      </c>
      <c r="AT48" s="104" t="s">
        <v>2200</v>
      </c>
      <c r="AU48" s="104" t="s">
        <v>2201</v>
      </c>
      <c r="AV48" s="104" t="s">
        <v>2207</v>
      </c>
      <c r="AW48" s="104" t="s">
        <v>2204</v>
      </c>
    </row>
    <row r="49" spans="1:49" ht="15" customHeight="1" x14ac:dyDescent="0.25">
      <c r="A49" s="96">
        <v>1</v>
      </c>
      <c r="B49" s="135"/>
      <c r="C49" s="156" t="s">
        <v>1063</v>
      </c>
      <c r="D49" s="133">
        <v>10</v>
      </c>
      <c r="E49" s="133">
        <v>10.921274928753226</v>
      </c>
      <c r="F49" s="133">
        <v>0</v>
      </c>
      <c r="G49" s="133">
        <v>10</v>
      </c>
      <c r="H49" s="133">
        <v>10.921274928753226</v>
      </c>
      <c r="I49" s="133">
        <v>0</v>
      </c>
      <c r="J49" s="134"/>
      <c r="K49" s="136">
        <v>-3.5000000000000001E-3</v>
      </c>
      <c r="L49" s="136"/>
      <c r="M49" s="136">
        <v>-2.5000000000000001E-2</v>
      </c>
      <c r="N49" s="136">
        <v>2.5000000000000001E-2</v>
      </c>
      <c r="O49" s="136">
        <v>5.9335187460596451E-5</v>
      </c>
      <c r="P49" s="137">
        <v>1.013030468465584E-6</v>
      </c>
      <c r="Q49" s="137">
        <v>-2.9660398091201125E-23</v>
      </c>
      <c r="R49" s="136">
        <v>-1.8125954879997977E-4</v>
      </c>
      <c r="S49" s="136"/>
      <c r="T49" s="136">
        <v>-1.534012109171762E-4</v>
      </c>
      <c r="U49" s="136">
        <v>2.7207158583836911E-4</v>
      </c>
      <c r="V49" s="133">
        <v>-5.8909353359993419</v>
      </c>
      <c r="W49" s="133"/>
      <c r="X49" s="133">
        <v>-30.680242183435233</v>
      </c>
      <c r="Y49" s="133">
        <v>54.414317167673822</v>
      </c>
      <c r="Z49" s="133">
        <v>0.5</v>
      </c>
      <c r="AA49" s="133">
        <v>0.19142803271211553</v>
      </c>
      <c r="AB49" s="96" t="s">
        <v>2945</v>
      </c>
      <c r="AC49" s="133">
        <v>19.309327553619017</v>
      </c>
      <c r="AD49" s="156" t="s">
        <v>1063</v>
      </c>
      <c r="AE49" s="134"/>
      <c r="AF49" s="136">
        <v>1.1319764366532939E-3</v>
      </c>
      <c r="AG49" s="137">
        <v>1.9503058681972401E-5</v>
      </c>
      <c r="AH49" s="137">
        <v>-1.6806314567038066E-15</v>
      </c>
      <c r="AI49" s="96" t="s">
        <v>2209</v>
      </c>
      <c r="AJ49" s="96" t="s">
        <v>1112</v>
      </c>
      <c r="AK49" s="96" t="s">
        <v>2210</v>
      </c>
      <c r="AL49" s="133">
        <v>6.9961981507191222</v>
      </c>
      <c r="AM49" s="133">
        <v>9.9999995344765047</v>
      </c>
      <c r="AN49" s="133">
        <v>76.407403460038424</v>
      </c>
      <c r="AO49" s="133">
        <v>0</v>
      </c>
      <c r="AP49" s="136">
        <v>-3.5000000006302698E-3</v>
      </c>
      <c r="AQ49" s="136"/>
      <c r="AR49" s="136">
        <v>-2.9636658867889607E-3</v>
      </c>
      <c r="AS49" s="136">
        <v>5.227618760095548E-3</v>
      </c>
      <c r="AT49" s="133">
        <v>0.50000000003446909</v>
      </c>
      <c r="AU49" s="133">
        <v>0.19195903038719217</v>
      </c>
      <c r="AV49" s="133">
        <v>6.9961981507191222</v>
      </c>
      <c r="AW49" s="156" t="s">
        <v>1063</v>
      </c>
    </row>
    <row r="50" spans="1:49" ht="15" customHeight="1" x14ac:dyDescent="0.25">
      <c r="A50" s="96"/>
      <c r="B50" s="135"/>
      <c r="C50" s="96"/>
      <c r="D50" s="133"/>
      <c r="E50" s="133"/>
      <c r="F50" s="133"/>
      <c r="G50" s="133"/>
      <c r="H50" s="133"/>
      <c r="I50" s="133"/>
      <c r="J50" s="134"/>
      <c r="K50" s="136"/>
      <c r="L50" s="136"/>
      <c r="M50" s="136"/>
      <c r="N50" s="136"/>
      <c r="O50" s="136"/>
      <c r="P50" s="137"/>
      <c r="Q50" s="137"/>
      <c r="R50" s="136"/>
      <c r="S50" s="136"/>
      <c r="T50" s="136"/>
      <c r="U50" s="136"/>
      <c r="V50" s="133"/>
      <c r="W50" s="133"/>
      <c r="X50" s="133"/>
      <c r="Y50" s="133"/>
      <c r="Z50" s="133"/>
      <c r="AA50" s="133"/>
      <c r="AB50" s="96"/>
      <c r="AC50" s="133"/>
      <c r="AD50" s="96"/>
      <c r="AE50" s="134"/>
      <c r="AF50" s="136"/>
      <c r="AG50" s="137"/>
      <c r="AH50" s="137"/>
      <c r="AI50" s="96"/>
      <c r="AJ50" s="96"/>
      <c r="AK50" s="96"/>
      <c r="AL50" s="133"/>
      <c r="AM50" s="133"/>
      <c r="AN50" s="133"/>
      <c r="AO50" s="133"/>
      <c r="AP50" s="136"/>
      <c r="AQ50" s="136"/>
      <c r="AR50" s="136"/>
      <c r="AS50" s="136"/>
      <c r="AT50" s="133"/>
      <c r="AU50" s="133"/>
      <c r="AV50" s="133"/>
      <c r="AW50" s="96"/>
    </row>
    <row r="51" spans="1:49" ht="15" customHeight="1" x14ac:dyDescent="0.25">
      <c r="A51" s="96"/>
      <c r="B51" s="135"/>
      <c r="C51" s="96"/>
      <c r="D51" s="133"/>
      <c r="E51" s="133"/>
      <c r="F51" s="133"/>
      <c r="G51" s="133"/>
      <c r="H51" s="133"/>
      <c r="I51" s="133"/>
      <c r="J51" s="134"/>
      <c r="K51" s="136"/>
      <c r="L51" s="136"/>
      <c r="M51" s="136"/>
      <c r="N51" s="136"/>
      <c r="O51" s="136"/>
      <c r="P51" s="137"/>
      <c r="Q51" s="137"/>
      <c r="R51" s="136"/>
      <c r="S51" s="136"/>
      <c r="T51" s="136"/>
      <c r="U51" s="136"/>
      <c r="V51" s="133"/>
      <c r="W51" s="133"/>
      <c r="X51" s="133"/>
      <c r="Y51" s="133"/>
      <c r="Z51" s="133"/>
      <c r="AA51" s="133"/>
      <c r="AB51" s="96"/>
      <c r="AC51" s="133"/>
      <c r="AD51" s="96"/>
      <c r="AE51" s="134"/>
      <c r="AF51" s="136"/>
      <c r="AG51" s="137"/>
      <c r="AH51" s="137"/>
      <c r="AI51" s="96"/>
      <c r="AJ51" s="96"/>
      <c r="AK51" s="96"/>
      <c r="AL51" s="133"/>
      <c r="AM51" s="133"/>
      <c r="AN51" s="133"/>
      <c r="AO51" s="133"/>
      <c r="AP51" s="136"/>
      <c r="AQ51" s="136"/>
      <c r="AR51" s="136"/>
      <c r="AS51" s="136"/>
      <c r="AT51" s="133"/>
      <c r="AU51" s="133"/>
      <c r="AV51" s="133"/>
      <c r="AW51" s="96"/>
    </row>
    <row r="52" spans="1:49" ht="15" customHeight="1" x14ac:dyDescent="0.25">
      <c r="A52" s="96"/>
      <c r="B52" s="135"/>
      <c r="C52" s="96"/>
      <c r="D52" s="133"/>
      <c r="E52" s="133"/>
      <c r="F52" s="133"/>
      <c r="G52" s="133"/>
      <c r="H52" s="133"/>
      <c r="I52" s="133"/>
      <c r="J52" s="134"/>
      <c r="K52" s="136"/>
      <c r="L52" s="136"/>
      <c r="M52" s="136"/>
      <c r="N52" s="136"/>
      <c r="O52" s="136"/>
      <c r="P52" s="137"/>
      <c r="Q52" s="137"/>
      <c r="R52" s="136"/>
      <c r="S52" s="136"/>
      <c r="T52" s="136"/>
      <c r="U52" s="136"/>
      <c r="V52" s="133"/>
      <c r="W52" s="133"/>
      <c r="X52" s="133"/>
      <c r="Y52" s="133"/>
      <c r="Z52" s="133"/>
      <c r="AA52" s="133"/>
      <c r="AB52" s="96"/>
      <c r="AC52" s="133"/>
      <c r="AD52" s="96"/>
      <c r="AE52" s="134"/>
      <c r="AF52" s="136"/>
      <c r="AG52" s="137"/>
      <c r="AH52" s="137"/>
      <c r="AI52" s="96"/>
      <c r="AJ52" s="96"/>
      <c r="AK52" s="96"/>
      <c r="AL52" s="133"/>
      <c r="AM52" s="133"/>
      <c r="AN52" s="133"/>
      <c r="AO52" s="133"/>
      <c r="AP52" s="136"/>
      <c r="AQ52" s="136"/>
      <c r="AR52" s="136"/>
      <c r="AS52" s="136"/>
      <c r="AT52" s="133"/>
      <c r="AU52" s="133"/>
      <c r="AV52" s="133"/>
      <c r="AW52" s="96"/>
    </row>
    <row r="53" spans="1:49" ht="15" customHeight="1" x14ac:dyDescent="0.25">
      <c r="A53" s="96"/>
      <c r="B53" s="135"/>
      <c r="C53" s="96"/>
      <c r="D53" s="133"/>
      <c r="E53" s="133"/>
      <c r="F53" s="133"/>
      <c r="G53" s="133"/>
      <c r="H53" s="133"/>
      <c r="I53" s="133"/>
      <c r="J53" s="134"/>
      <c r="K53" s="136"/>
      <c r="L53" s="136"/>
      <c r="M53" s="136"/>
      <c r="N53" s="136"/>
      <c r="O53" s="136"/>
      <c r="P53" s="137"/>
      <c r="Q53" s="137"/>
      <c r="R53" s="136"/>
      <c r="S53" s="136"/>
      <c r="T53" s="136"/>
      <c r="U53" s="136"/>
      <c r="V53" s="133"/>
      <c r="W53" s="133"/>
      <c r="X53" s="133"/>
      <c r="Y53" s="133"/>
      <c r="Z53" s="133"/>
      <c r="AA53" s="133"/>
      <c r="AB53" s="96"/>
      <c r="AC53" s="133"/>
      <c r="AD53" s="96"/>
      <c r="AE53" s="134"/>
      <c r="AF53" s="136"/>
      <c r="AG53" s="137"/>
      <c r="AH53" s="137"/>
      <c r="AI53" s="96"/>
      <c r="AJ53" s="96"/>
      <c r="AK53" s="96"/>
      <c r="AL53" s="133"/>
      <c r="AM53" s="133"/>
      <c r="AN53" s="133"/>
      <c r="AO53" s="133"/>
      <c r="AP53" s="136"/>
      <c r="AQ53" s="136"/>
      <c r="AR53" s="136"/>
      <c r="AS53" s="136"/>
      <c r="AT53" s="133"/>
      <c r="AU53" s="133"/>
      <c r="AV53" s="133"/>
      <c r="AW53" s="96"/>
    </row>
    <row r="54" spans="1:49" ht="15" customHeight="1" x14ac:dyDescent="0.25">
      <c r="A54" s="96"/>
      <c r="B54" s="135"/>
      <c r="C54" s="96"/>
      <c r="D54" s="133"/>
      <c r="E54" s="133"/>
      <c r="F54" s="133"/>
      <c r="G54" s="133"/>
      <c r="H54" s="133"/>
      <c r="I54" s="133"/>
      <c r="J54" s="134"/>
      <c r="K54" s="136"/>
      <c r="L54" s="136"/>
      <c r="M54" s="136"/>
      <c r="N54" s="136"/>
      <c r="O54" s="136"/>
      <c r="P54" s="137"/>
      <c r="Q54" s="137"/>
      <c r="R54" s="136"/>
      <c r="S54" s="136"/>
      <c r="T54" s="136"/>
      <c r="U54" s="136"/>
      <c r="V54" s="133"/>
      <c r="W54" s="133"/>
      <c r="X54" s="133"/>
      <c r="Y54" s="133"/>
      <c r="Z54" s="133"/>
      <c r="AA54" s="133"/>
      <c r="AB54" s="96"/>
      <c r="AC54" s="133"/>
      <c r="AD54" s="96"/>
      <c r="AE54" s="134"/>
      <c r="AF54" s="136"/>
      <c r="AG54" s="137"/>
      <c r="AH54" s="137"/>
      <c r="AI54" s="96"/>
      <c r="AJ54" s="96"/>
      <c r="AK54" s="96"/>
      <c r="AL54" s="133"/>
      <c r="AM54" s="133"/>
      <c r="AN54" s="133"/>
      <c r="AO54" s="133"/>
      <c r="AP54" s="136"/>
      <c r="AQ54" s="136"/>
      <c r="AR54" s="136"/>
      <c r="AS54" s="136"/>
      <c r="AT54" s="133"/>
      <c r="AU54" s="133"/>
      <c r="AV54" s="133"/>
      <c r="AW54" s="96"/>
    </row>
    <row r="55" spans="1:49" ht="15" customHeight="1" x14ac:dyDescent="0.25">
      <c r="A55" s="96"/>
      <c r="B55" s="135"/>
      <c r="C55" s="96"/>
      <c r="D55" s="133"/>
      <c r="E55" s="133"/>
      <c r="F55" s="133"/>
      <c r="G55" s="133"/>
      <c r="H55" s="133"/>
      <c r="I55" s="133"/>
      <c r="J55" s="134"/>
      <c r="K55" s="136"/>
      <c r="L55" s="136"/>
      <c r="M55" s="136"/>
      <c r="N55" s="136"/>
      <c r="O55" s="136"/>
      <c r="P55" s="137"/>
      <c r="Q55" s="137"/>
      <c r="R55" s="136"/>
      <c r="S55" s="136"/>
      <c r="T55" s="136"/>
      <c r="U55" s="136"/>
      <c r="V55" s="133"/>
      <c r="W55" s="133"/>
      <c r="X55" s="133"/>
      <c r="Y55" s="133"/>
      <c r="Z55" s="133"/>
      <c r="AA55" s="133"/>
      <c r="AB55" s="96"/>
      <c r="AC55" s="133"/>
      <c r="AD55" s="96"/>
      <c r="AE55" s="134"/>
      <c r="AF55" s="136"/>
      <c r="AG55" s="137"/>
      <c r="AH55" s="137"/>
      <c r="AI55" s="96"/>
      <c r="AJ55" s="96"/>
      <c r="AK55" s="96"/>
      <c r="AL55" s="133"/>
      <c r="AM55" s="133"/>
      <c r="AN55" s="133"/>
      <c r="AO55" s="133"/>
      <c r="AP55" s="136"/>
      <c r="AQ55" s="136"/>
      <c r="AR55" s="136"/>
      <c r="AS55" s="136"/>
      <c r="AT55" s="133"/>
      <c r="AU55" s="133"/>
      <c r="AV55" s="133"/>
      <c r="AW55" s="96"/>
    </row>
    <row r="56" spans="1:49" ht="15" customHeight="1" x14ac:dyDescent="0.25">
      <c r="A56" s="96"/>
      <c r="B56" s="135"/>
      <c r="C56" s="96"/>
      <c r="D56" s="133"/>
      <c r="E56" s="133"/>
      <c r="F56" s="133"/>
      <c r="G56" s="133"/>
      <c r="H56" s="133"/>
      <c r="I56" s="133"/>
      <c r="J56" s="134"/>
      <c r="K56" s="136"/>
      <c r="L56" s="136"/>
      <c r="M56" s="136"/>
      <c r="N56" s="136"/>
      <c r="O56" s="136"/>
      <c r="P56" s="137"/>
      <c r="Q56" s="137"/>
      <c r="R56" s="136"/>
      <c r="S56" s="136"/>
      <c r="T56" s="136"/>
      <c r="U56" s="136"/>
      <c r="V56" s="133"/>
      <c r="W56" s="133"/>
      <c r="X56" s="133"/>
      <c r="Y56" s="133"/>
      <c r="Z56" s="133"/>
      <c r="AA56" s="133"/>
      <c r="AB56" s="96"/>
      <c r="AC56" s="133"/>
      <c r="AD56" s="96"/>
      <c r="AE56" s="134"/>
      <c r="AF56" s="136"/>
      <c r="AG56" s="137"/>
      <c r="AH56" s="137"/>
      <c r="AI56" s="96"/>
      <c r="AJ56" s="96"/>
      <c r="AK56" s="96"/>
      <c r="AL56" s="133"/>
      <c r="AM56" s="133"/>
      <c r="AN56" s="133"/>
      <c r="AO56" s="133"/>
      <c r="AP56" s="136"/>
      <c r="AQ56" s="136"/>
      <c r="AR56" s="136"/>
      <c r="AS56" s="136"/>
      <c r="AT56" s="133"/>
      <c r="AU56" s="133"/>
      <c r="AV56" s="133"/>
      <c r="AW56" s="96"/>
    </row>
    <row r="57" spans="1:49" ht="15" customHeight="1" x14ac:dyDescent="0.25">
      <c r="A57" s="96"/>
      <c r="B57" s="135"/>
      <c r="C57" s="96"/>
      <c r="D57" s="133"/>
      <c r="E57" s="133"/>
      <c r="F57" s="133"/>
      <c r="G57" s="133"/>
      <c r="H57" s="133"/>
      <c r="I57" s="133"/>
      <c r="J57" s="134"/>
      <c r="K57" s="136"/>
      <c r="L57" s="136"/>
      <c r="M57" s="136"/>
      <c r="N57" s="136"/>
      <c r="O57" s="136"/>
      <c r="P57" s="137"/>
      <c r="Q57" s="137"/>
      <c r="R57" s="136"/>
      <c r="S57" s="136"/>
      <c r="T57" s="136"/>
      <c r="U57" s="136"/>
      <c r="V57" s="133"/>
      <c r="W57" s="133"/>
      <c r="X57" s="133"/>
      <c r="Y57" s="133"/>
      <c r="Z57" s="133"/>
      <c r="AA57" s="133"/>
      <c r="AB57" s="96"/>
      <c r="AC57" s="133"/>
      <c r="AD57" s="96"/>
      <c r="AE57" s="134"/>
      <c r="AF57" s="136"/>
      <c r="AG57" s="137"/>
      <c r="AH57" s="137"/>
      <c r="AI57" s="96"/>
      <c r="AJ57" s="96"/>
      <c r="AK57" s="96"/>
      <c r="AL57" s="133"/>
      <c r="AM57" s="133"/>
      <c r="AN57" s="133"/>
      <c r="AO57" s="133"/>
      <c r="AP57" s="136"/>
      <c r="AQ57" s="136"/>
      <c r="AR57" s="136"/>
      <c r="AS57" s="136"/>
      <c r="AT57" s="133"/>
      <c r="AU57" s="133"/>
      <c r="AV57" s="133"/>
      <c r="AW57" s="96"/>
    </row>
    <row r="58" spans="1:49" ht="15" customHeight="1" x14ac:dyDescent="0.25">
      <c r="A58" s="96"/>
      <c r="B58" s="135"/>
      <c r="C58" s="96"/>
      <c r="D58" s="133"/>
      <c r="E58" s="133"/>
      <c r="F58" s="133"/>
      <c r="G58" s="133"/>
      <c r="H58" s="133"/>
      <c r="I58" s="133"/>
      <c r="J58" s="134"/>
      <c r="K58" s="136"/>
      <c r="L58" s="136"/>
      <c r="M58" s="136"/>
      <c r="N58" s="136"/>
      <c r="O58" s="136"/>
      <c r="P58" s="137"/>
      <c r="Q58" s="137"/>
      <c r="R58" s="136"/>
      <c r="S58" s="136"/>
      <c r="T58" s="136"/>
      <c r="U58" s="136"/>
      <c r="V58" s="133"/>
      <c r="W58" s="133"/>
      <c r="X58" s="133"/>
      <c r="Y58" s="133"/>
      <c r="Z58" s="133"/>
      <c r="AA58" s="133"/>
      <c r="AB58" s="96"/>
      <c r="AC58" s="133"/>
      <c r="AD58" s="96"/>
      <c r="AE58" s="134"/>
      <c r="AF58" s="136"/>
      <c r="AG58" s="137"/>
      <c r="AH58" s="137"/>
      <c r="AI58" s="96"/>
      <c r="AJ58" s="96"/>
      <c r="AK58" s="96"/>
      <c r="AL58" s="133"/>
      <c r="AM58" s="133"/>
      <c r="AN58" s="133"/>
      <c r="AO58" s="133"/>
      <c r="AP58" s="136"/>
      <c r="AQ58" s="136"/>
      <c r="AR58" s="136"/>
      <c r="AS58" s="136"/>
      <c r="AT58" s="133"/>
      <c r="AU58" s="133"/>
      <c r="AV58" s="133"/>
      <c r="AW58" s="96"/>
    </row>
    <row r="59" spans="1:49" ht="15" customHeight="1" x14ac:dyDescent="0.25">
      <c r="A59" s="96"/>
      <c r="B59" s="135"/>
      <c r="C59" s="96"/>
      <c r="D59" s="133"/>
      <c r="E59" s="133"/>
      <c r="F59" s="133"/>
      <c r="G59" s="133"/>
      <c r="H59" s="133"/>
      <c r="I59" s="133"/>
      <c r="J59" s="134"/>
      <c r="K59" s="136"/>
      <c r="L59" s="136"/>
      <c r="M59" s="136"/>
      <c r="N59" s="136"/>
      <c r="O59" s="136"/>
      <c r="P59" s="137"/>
      <c r="Q59" s="137"/>
      <c r="R59" s="136"/>
      <c r="S59" s="136"/>
      <c r="T59" s="136"/>
      <c r="U59" s="136"/>
      <c r="V59" s="133"/>
      <c r="W59" s="133"/>
      <c r="X59" s="133"/>
      <c r="Y59" s="133"/>
      <c r="Z59" s="133"/>
      <c r="AA59" s="133"/>
      <c r="AB59" s="96"/>
      <c r="AC59" s="133"/>
      <c r="AD59" s="96"/>
      <c r="AE59" s="134"/>
      <c r="AF59" s="136"/>
      <c r="AG59" s="137"/>
      <c r="AH59" s="137"/>
      <c r="AI59" s="96"/>
      <c r="AJ59" s="96"/>
      <c r="AK59" s="96"/>
      <c r="AL59" s="133"/>
      <c r="AM59" s="133"/>
      <c r="AN59" s="133"/>
      <c r="AO59" s="133"/>
      <c r="AP59" s="136"/>
      <c r="AQ59" s="136"/>
      <c r="AR59" s="136"/>
      <c r="AS59" s="136"/>
      <c r="AT59" s="133"/>
      <c r="AU59" s="133"/>
      <c r="AV59" s="133"/>
      <c r="AW59" s="96"/>
    </row>
    <row r="60" spans="1:49" ht="15" customHeight="1" x14ac:dyDescent="0.25">
      <c r="A60" s="96"/>
      <c r="B60" s="135"/>
      <c r="C60" s="96"/>
      <c r="D60" s="133"/>
      <c r="E60" s="133"/>
      <c r="F60" s="133"/>
      <c r="G60" s="133"/>
      <c r="H60" s="133"/>
      <c r="I60" s="133"/>
      <c r="J60" s="134"/>
      <c r="K60" s="136"/>
      <c r="L60" s="136"/>
      <c r="M60" s="136"/>
      <c r="N60" s="136"/>
      <c r="O60" s="136"/>
      <c r="P60" s="137"/>
      <c r="Q60" s="137"/>
      <c r="R60" s="136"/>
      <c r="S60" s="136"/>
      <c r="T60" s="136"/>
      <c r="U60" s="136"/>
      <c r="V60" s="133"/>
      <c r="W60" s="133"/>
      <c r="X60" s="133"/>
      <c r="Y60" s="133"/>
      <c r="Z60" s="133"/>
      <c r="AA60" s="133"/>
      <c r="AB60" s="96"/>
      <c r="AC60" s="133"/>
      <c r="AD60" s="96"/>
      <c r="AE60" s="134"/>
      <c r="AF60" s="136"/>
      <c r="AG60" s="137"/>
      <c r="AH60" s="137"/>
      <c r="AI60" s="96"/>
      <c r="AJ60" s="96"/>
      <c r="AK60" s="96"/>
      <c r="AL60" s="133"/>
      <c r="AM60" s="133"/>
      <c r="AN60" s="133"/>
      <c r="AO60" s="133"/>
      <c r="AP60" s="136"/>
      <c r="AQ60" s="136"/>
      <c r="AR60" s="136"/>
      <c r="AS60" s="136"/>
      <c r="AT60" s="133"/>
      <c r="AU60" s="133"/>
      <c r="AV60" s="133"/>
      <c r="AW60" s="96"/>
    </row>
    <row r="61" spans="1:49" ht="15" customHeight="1" x14ac:dyDescent="0.25">
      <c r="A61" s="96"/>
      <c r="B61" s="135"/>
      <c r="C61" s="96"/>
      <c r="D61" s="133"/>
      <c r="E61" s="133"/>
      <c r="F61" s="133"/>
      <c r="G61" s="133"/>
      <c r="H61" s="133"/>
      <c r="I61" s="133"/>
      <c r="J61" s="134"/>
      <c r="K61" s="136"/>
      <c r="L61" s="136"/>
      <c r="M61" s="136"/>
      <c r="N61" s="136"/>
      <c r="O61" s="136"/>
      <c r="P61" s="137"/>
      <c r="Q61" s="137"/>
      <c r="R61" s="136"/>
      <c r="S61" s="136"/>
      <c r="T61" s="136"/>
      <c r="U61" s="136"/>
      <c r="V61" s="133"/>
      <c r="W61" s="133"/>
      <c r="X61" s="133"/>
      <c r="Y61" s="133"/>
      <c r="Z61" s="133"/>
      <c r="AA61" s="133"/>
      <c r="AB61" s="96"/>
      <c r="AC61" s="133"/>
      <c r="AD61" s="96"/>
      <c r="AE61" s="134"/>
      <c r="AF61" s="136"/>
      <c r="AG61" s="137"/>
      <c r="AH61" s="137"/>
      <c r="AI61" s="96"/>
      <c r="AJ61" s="96"/>
      <c r="AK61" s="96"/>
      <c r="AL61" s="133"/>
      <c r="AM61" s="133"/>
      <c r="AN61" s="133"/>
      <c r="AO61" s="133"/>
      <c r="AP61" s="136"/>
      <c r="AQ61" s="136"/>
      <c r="AR61" s="136"/>
      <c r="AS61" s="136"/>
      <c r="AT61" s="133"/>
      <c r="AU61" s="133"/>
      <c r="AV61" s="133"/>
      <c r="AW61" s="96"/>
    </row>
    <row r="62" spans="1:49" ht="15" customHeight="1" x14ac:dyDescent="0.25">
      <c r="A62" s="96"/>
      <c r="B62" s="135"/>
      <c r="C62" s="96"/>
      <c r="D62" s="133"/>
      <c r="E62" s="133"/>
      <c r="F62" s="133"/>
      <c r="G62" s="133"/>
      <c r="H62" s="133"/>
      <c r="I62" s="133"/>
      <c r="J62" s="134"/>
      <c r="K62" s="136"/>
      <c r="L62" s="136"/>
      <c r="M62" s="136"/>
      <c r="N62" s="136"/>
      <c r="O62" s="136"/>
      <c r="P62" s="137"/>
      <c r="Q62" s="137"/>
      <c r="R62" s="136"/>
      <c r="S62" s="136"/>
      <c r="T62" s="136"/>
      <c r="U62" s="136"/>
      <c r="V62" s="133"/>
      <c r="W62" s="133"/>
      <c r="X62" s="133"/>
      <c r="Y62" s="133"/>
      <c r="Z62" s="133"/>
      <c r="AA62" s="133"/>
      <c r="AB62" s="96"/>
      <c r="AC62" s="133"/>
      <c r="AD62" s="96"/>
      <c r="AE62" s="134"/>
      <c r="AF62" s="136"/>
      <c r="AG62" s="137"/>
      <c r="AH62" s="137"/>
      <c r="AI62" s="96"/>
      <c r="AJ62" s="96"/>
      <c r="AK62" s="96"/>
      <c r="AL62" s="133"/>
      <c r="AM62" s="133"/>
      <c r="AN62" s="133"/>
      <c r="AO62" s="133"/>
      <c r="AP62" s="136"/>
      <c r="AQ62" s="136"/>
      <c r="AR62" s="136"/>
      <c r="AS62" s="136"/>
      <c r="AT62" s="133"/>
      <c r="AU62" s="133"/>
      <c r="AV62" s="133"/>
      <c r="AW62" s="96"/>
    </row>
    <row r="63" spans="1:49" ht="15" customHeight="1" x14ac:dyDescent="0.25">
      <c r="A63" s="96"/>
      <c r="B63" s="135"/>
      <c r="C63" s="96"/>
      <c r="D63" s="133"/>
      <c r="E63" s="133"/>
      <c r="F63" s="133"/>
      <c r="G63" s="133"/>
      <c r="H63" s="133"/>
      <c r="I63" s="133"/>
      <c r="J63" s="134"/>
      <c r="K63" s="136"/>
      <c r="L63" s="136"/>
      <c r="M63" s="136"/>
      <c r="N63" s="136"/>
      <c r="O63" s="136"/>
      <c r="P63" s="137"/>
      <c r="Q63" s="137"/>
      <c r="R63" s="136"/>
      <c r="S63" s="136"/>
      <c r="T63" s="136"/>
      <c r="U63" s="136"/>
      <c r="V63" s="133"/>
      <c r="W63" s="133"/>
      <c r="X63" s="133"/>
      <c r="Y63" s="133"/>
      <c r="Z63" s="133"/>
      <c r="AA63" s="133"/>
      <c r="AB63" s="96"/>
      <c r="AC63" s="133"/>
      <c r="AD63" s="96"/>
      <c r="AE63" s="134"/>
      <c r="AF63" s="136"/>
      <c r="AG63" s="137"/>
      <c r="AH63" s="137"/>
      <c r="AI63" s="96"/>
      <c r="AJ63" s="96"/>
      <c r="AK63" s="96"/>
      <c r="AL63" s="133"/>
      <c r="AM63" s="133"/>
      <c r="AN63" s="133"/>
      <c r="AO63" s="133"/>
      <c r="AP63" s="136"/>
      <c r="AQ63" s="136"/>
      <c r="AR63" s="136"/>
      <c r="AS63" s="136"/>
      <c r="AT63" s="133"/>
      <c r="AU63" s="133"/>
      <c r="AV63" s="133"/>
      <c r="AW63" s="96"/>
    </row>
    <row r="64" spans="1:49" ht="15" customHeight="1" x14ac:dyDescent="0.25">
      <c r="A64" s="96"/>
      <c r="B64" s="135"/>
      <c r="C64" s="96"/>
      <c r="D64" s="133"/>
      <c r="E64" s="133"/>
      <c r="F64" s="133"/>
      <c r="G64" s="133"/>
      <c r="H64" s="133"/>
      <c r="I64" s="133"/>
      <c r="J64" s="134"/>
      <c r="K64" s="136"/>
      <c r="L64" s="136"/>
      <c r="M64" s="136"/>
      <c r="N64" s="136"/>
      <c r="O64" s="136"/>
      <c r="P64" s="137"/>
      <c r="Q64" s="137"/>
      <c r="R64" s="136"/>
      <c r="S64" s="136"/>
      <c r="T64" s="136"/>
      <c r="U64" s="136"/>
      <c r="V64" s="133"/>
      <c r="W64" s="133"/>
      <c r="X64" s="133"/>
      <c r="Y64" s="133"/>
      <c r="Z64" s="133"/>
      <c r="AA64" s="133"/>
      <c r="AB64" s="96"/>
      <c r="AC64" s="133"/>
      <c r="AD64" s="96"/>
      <c r="AE64" s="134"/>
      <c r="AF64" s="136"/>
      <c r="AG64" s="137"/>
      <c r="AH64" s="137"/>
      <c r="AI64" s="96"/>
      <c r="AJ64" s="96"/>
      <c r="AK64" s="96"/>
      <c r="AL64" s="133"/>
      <c r="AM64" s="133"/>
      <c r="AN64" s="133"/>
      <c r="AO64" s="133"/>
      <c r="AP64" s="136"/>
      <c r="AQ64" s="136"/>
      <c r="AR64" s="136"/>
      <c r="AS64" s="136"/>
      <c r="AT64" s="133"/>
      <c r="AU64" s="133"/>
      <c r="AV64" s="133"/>
      <c r="AW64" s="96"/>
    </row>
    <row r="65" spans="1:72" ht="15" customHeight="1" x14ac:dyDescent="0.25">
      <c r="A65" s="96"/>
      <c r="B65" s="135"/>
      <c r="C65" s="96"/>
      <c r="D65" s="133"/>
      <c r="E65" s="133"/>
      <c r="F65" s="133"/>
      <c r="G65" s="133"/>
      <c r="H65" s="133"/>
      <c r="I65" s="133"/>
      <c r="J65" s="134"/>
      <c r="K65" s="136"/>
      <c r="L65" s="136"/>
      <c r="M65" s="136"/>
      <c r="N65" s="136"/>
      <c r="O65" s="136"/>
      <c r="P65" s="137"/>
      <c r="Q65" s="137"/>
      <c r="R65" s="136"/>
      <c r="S65" s="136"/>
      <c r="T65" s="136"/>
      <c r="U65" s="136"/>
      <c r="V65" s="133"/>
      <c r="W65" s="133"/>
      <c r="X65" s="133"/>
      <c r="Y65" s="133"/>
      <c r="Z65" s="133"/>
      <c r="AA65" s="133"/>
      <c r="AB65" s="96"/>
      <c r="AC65" s="133"/>
      <c r="AD65" s="96"/>
      <c r="AE65" s="134"/>
      <c r="AF65" s="136"/>
      <c r="AG65" s="137"/>
      <c r="AH65" s="137"/>
      <c r="AI65" s="96"/>
      <c r="AJ65" s="96"/>
      <c r="AK65" s="96"/>
      <c r="AL65" s="133"/>
      <c r="AM65" s="133"/>
      <c r="AN65" s="133"/>
      <c r="AO65" s="133"/>
      <c r="AP65" s="136"/>
      <c r="AQ65" s="136"/>
      <c r="AR65" s="136"/>
      <c r="AS65" s="136"/>
      <c r="AT65" s="133"/>
      <c r="AU65" s="133"/>
      <c r="AV65" s="133"/>
      <c r="AW65" s="96"/>
    </row>
    <row r="66" spans="1:72" ht="15" customHeight="1" x14ac:dyDescent="0.25">
      <c r="A66" s="96"/>
      <c r="B66" s="135"/>
      <c r="C66" s="96"/>
      <c r="D66" s="133"/>
      <c r="E66" s="133"/>
      <c r="F66" s="133"/>
      <c r="G66" s="133"/>
      <c r="H66" s="133"/>
      <c r="I66" s="133"/>
      <c r="J66" s="134"/>
      <c r="K66" s="136"/>
      <c r="L66" s="136"/>
      <c r="M66" s="136"/>
      <c r="N66" s="136"/>
      <c r="O66" s="136"/>
      <c r="P66" s="137"/>
      <c r="Q66" s="137"/>
      <c r="R66" s="136"/>
      <c r="S66" s="136"/>
      <c r="T66" s="136"/>
      <c r="U66" s="136"/>
      <c r="V66" s="133"/>
      <c r="W66" s="133"/>
      <c r="X66" s="133"/>
      <c r="Y66" s="133"/>
      <c r="Z66" s="133"/>
      <c r="AA66" s="133"/>
      <c r="AB66" s="96"/>
      <c r="AC66" s="133"/>
      <c r="AD66" s="96"/>
      <c r="AE66" s="134"/>
      <c r="AF66" s="136"/>
      <c r="AG66" s="137"/>
      <c r="AH66" s="137"/>
      <c r="AI66" s="96"/>
      <c r="AJ66" s="96"/>
      <c r="AK66" s="96"/>
      <c r="AL66" s="133"/>
      <c r="AM66" s="133"/>
      <c r="AN66" s="133"/>
      <c r="AO66" s="133"/>
      <c r="AP66" s="136"/>
      <c r="AQ66" s="136"/>
      <c r="AR66" s="136"/>
      <c r="AS66" s="136"/>
      <c r="AT66" s="133"/>
      <c r="AU66" s="133"/>
      <c r="AV66" s="133"/>
      <c r="AW66" s="96"/>
    </row>
    <row r="67" spans="1:72" ht="15" customHeight="1" x14ac:dyDescent="0.25">
      <c r="A67" s="96"/>
      <c r="B67" s="135"/>
      <c r="C67" s="96"/>
      <c r="D67" s="133"/>
      <c r="E67" s="133"/>
      <c r="F67" s="133"/>
      <c r="G67" s="133"/>
      <c r="H67" s="133"/>
      <c r="I67" s="133"/>
      <c r="J67" s="134"/>
      <c r="K67" s="136"/>
      <c r="L67" s="136"/>
      <c r="M67" s="136"/>
      <c r="N67" s="136"/>
      <c r="O67" s="136"/>
      <c r="P67" s="137"/>
      <c r="Q67" s="137"/>
      <c r="R67" s="136"/>
      <c r="S67" s="136"/>
      <c r="T67" s="136"/>
      <c r="U67" s="136"/>
      <c r="V67" s="133"/>
      <c r="W67" s="133"/>
      <c r="X67" s="133"/>
      <c r="Y67" s="133"/>
      <c r="Z67" s="133"/>
      <c r="AA67" s="133"/>
      <c r="AB67" s="96"/>
      <c r="AC67" s="133"/>
      <c r="AD67" s="96"/>
      <c r="AE67" s="134"/>
      <c r="AF67" s="136"/>
      <c r="AG67" s="137"/>
      <c r="AH67" s="137"/>
      <c r="AI67" s="96"/>
      <c r="AJ67" s="96"/>
      <c r="AK67" s="96"/>
      <c r="AL67" s="133"/>
      <c r="AM67" s="133"/>
      <c r="AN67" s="133"/>
      <c r="AO67" s="133"/>
      <c r="AP67" s="136"/>
      <c r="AQ67" s="136"/>
      <c r="AR67" s="136"/>
      <c r="AS67" s="136"/>
      <c r="AT67" s="133"/>
      <c r="AU67" s="133"/>
      <c r="AV67" s="133"/>
      <c r="AW67" s="96"/>
    </row>
    <row r="68" spans="1:72" ht="15" customHeight="1" x14ac:dyDescent="0.25">
      <c r="A68" s="96"/>
      <c r="B68" s="135"/>
      <c r="C68" s="96"/>
      <c r="D68" s="133"/>
      <c r="E68" s="133"/>
      <c r="F68" s="133"/>
      <c r="G68" s="133"/>
      <c r="H68" s="133"/>
      <c r="I68" s="133"/>
      <c r="J68" s="134"/>
      <c r="K68" s="136"/>
      <c r="L68" s="136"/>
      <c r="M68" s="136"/>
      <c r="N68" s="136"/>
      <c r="O68" s="136"/>
      <c r="P68" s="137"/>
      <c r="Q68" s="137"/>
      <c r="R68" s="136"/>
      <c r="S68" s="136"/>
      <c r="T68" s="136"/>
      <c r="U68" s="136"/>
      <c r="V68" s="133"/>
      <c r="W68" s="133"/>
      <c r="X68" s="133"/>
      <c r="Y68" s="133"/>
      <c r="Z68" s="133"/>
      <c r="AA68" s="133"/>
      <c r="AB68" s="96"/>
      <c r="AC68" s="133"/>
      <c r="AD68" s="96"/>
      <c r="AE68" s="134"/>
      <c r="AF68" s="136"/>
      <c r="AG68" s="137"/>
      <c r="AH68" s="137"/>
      <c r="AI68" s="96"/>
      <c r="AJ68" s="96"/>
      <c r="AK68" s="96"/>
      <c r="AL68" s="133"/>
      <c r="AM68" s="133"/>
      <c r="AN68" s="133"/>
      <c r="AO68" s="133"/>
      <c r="AP68" s="136"/>
      <c r="AQ68" s="136"/>
      <c r="AR68" s="136"/>
      <c r="AS68" s="136"/>
      <c r="AT68" s="133"/>
      <c r="AU68" s="133"/>
      <c r="AV68" s="133"/>
      <c r="AW68" s="96"/>
    </row>
    <row r="69" spans="1:72" ht="15" customHeight="1" x14ac:dyDescent="0.25">
      <c r="A69" s="96"/>
      <c r="B69" s="135"/>
      <c r="C69" s="96"/>
      <c r="D69" s="133"/>
      <c r="E69" s="133"/>
      <c r="F69" s="133"/>
      <c r="G69" s="133"/>
      <c r="H69" s="133"/>
      <c r="I69" s="133"/>
      <c r="J69" s="134"/>
      <c r="K69" s="136"/>
      <c r="L69" s="136"/>
      <c r="M69" s="136"/>
      <c r="N69" s="136"/>
      <c r="O69" s="136"/>
      <c r="P69" s="137"/>
      <c r="Q69" s="137"/>
      <c r="R69" s="136"/>
      <c r="S69" s="136"/>
      <c r="T69" s="136"/>
      <c r="U69" s="136"/>
      <c r="V69" s="133"/>
      <c r="W69" s="133"/>
      <c r="X69" s="133"/>
      <c r="Y69" s="133"/>
      <c r="Z69" s="133"/>
      <c r="AA69" s="133"/>
      <c r="AB69" s="96"/>
      <c r="AC69" s="133"/>
      <c r="AD69" s="96"/>
      <c r="AE69" s="134"/>
      <c r="AF69" s="136"/>
      <c r="AG69" s="137"/>
      <c r="AH69" s="137"/>
      <c r="AI69" s="96"/>
      <c r="AJ69" s="96"/>
      <c r="AK69" s="96"/>
      <c r="AL69" s="133"/>
      <c r="AM69" s="133"/>
      <c r="AN69" s="133"/>
      <c r="AO69" s="133"/>
      <c r="AP69" s="136"/>
      <c r="AQ69" s="136"/>
      <c r="AR69" s="136"/>
      <c r="AS69" s="136"/>
      <c r="AT69" s="133"/>
      <c r="AU69" s="133"/>
      <c r="AV69" s="133"/>
      <c r="AW69" s="96"/>
    </row>
    <row r="70" spans="1:72" ht="15" customHeight="1" x14ac:dyDescent="0.25">
      <c r="A70" s="96"/>
      <c r="B70" s="135"/>
      <c r="C70" s="96"/>
      <c r="D70" s="133"/>
      <c r="E70" s="133"/>
      <c r="F70" s="133"/>
      <c r="G70" s="133"/>
      <c r="H70" s="133"/>
      <c r="I70" s="133"/>
      <c r="J70" s="134"/>
      <c r="K70" s="136"/>
      <c r="L70" s="136"/>
      <c r="M70" s="136"/>
      <c r="N70" s="136"/>
      <c r="O70" s="136"/>
      <c r="P70" s="137"/>
      <c r="Q70" s="137"/>
      <c r="R70" s="136"/>
      <c r="S70" s="136"/>
      <c r="T70" s="136"/>
      <c r="U70" s="136"/>
      <c r="V70" s="133"/>
      <c r="W70" s="133"/>
      <c r="X70" s="133"/>
      <c r="Y70" s="133"/>
      <c r="Z70" s="133"/>
      <c r="AA70" s="133"/>
      <c r="AB70" s="96"/>
      <c r="AC70" s="133"/>
      <c r="AD70" s="96"/>
      <c r="AE70" s="134"/>
      <c r="AF70" s="136"/>
      <c r="AG70" s="137"/>
      <c r="AH70" s="137"/>
      <c r="AI70" s="96"/>
      <c r="AJ70" s="96"/>
      <c r="AK70" s="96"/>
      <c r="AL70" s="133"/>
      <c r="AM70" s="133"/>
      <c r="AN70" s="133"/>
      <c r="AO70" s="133"/>
      <c r="AP70" s="136"/>
      <c r="AQ70" s="136"/>
      <c r="AR70" s="136"/>
      <c r="AS70" s="136"/>
      <c r="AT70" s="133"/>
      <c r="AU70" s="133"/>
      <c r="AV70" s="133"/>
      <c r="AW70" s="96"/>
    </row>
    <row r="71" spans="1:72" ht="15" customHeight="1" x14ac:dyDescent="0.25">
      <c r="A71" s="96"/>
      <c r="B71" s="135"/>
      <c r="C71" s="96"/>
      <c r="D71" s="133"/>
      <c r="E71" s="133"/>
      <c r="F71" s="133"/>
      <c r="G71" s="133"/>
      <c r="H71" s="133"/>
      <c r="I71" s="133"/>
      <c r="J71" s="134"/>
      <c r="K71" s="136"/>
      <c r="L71" s="136"/>
      <c r="M71" s="136"/>
      <c r="N71" s="136"/>
      <c r="O71" s="136"/>
      <c r="P71" s="137"/>
      <c r="Q71" s="137"/>
      <c r="R71" s="136"/>
      <c r="S71" s="136"/>
      <c r="T71" s="136"/>
      <c r="U71" s="136"/>
      <c r="V71" s="133"/>
      <c r="W71" s="133"/>
      <c r="X71" s="133"/>
      <c r="Y71" s="133"/>
      <c r="Z71" s="133"/>
      <c r="AA71" s="133"/>
      <c r="AB71" s="96"/>
      <c r="AC71" s="133"/>
      <c r="AD71" s="96"/>
      <c r="AE71" s="134"/>
      <c r="AF71" s="136"/>
      <c r="AG71" s="137"/>
      <c r="AH71" s="137"/>
      <c r="AI71" s="96"/>
      <c r="AJ71" s="96"/>
      <c r="AK71" s="96"/>
      <c r="AL71" s="133"/>
      <c r="AM71" s="133"/>
      <c r="AN71" s="133"/>
      <c r="AO71" s="133"/>
      <c r="AP71" s="136"/>
      <c r="AQ71" s="136"/>
      <c r="AR71" s="136"/>
      <c r="AS71" s="136"/>
      <c r="AT71" s="133"/>
      <c r="AU71" s="133"/>
      <c r="AV71" s="133"/>
      <c r="AW71" s="96"/>
    </row>
    <row r="72" spans="1:72" ht="15" customHeight="1" x14ac:dyDescent="0.25">
      <c r="A72" s="96"/>
      <c r="B72" s="135"/>
      <c r="C72" s="96"/>
      <c r="D72" s="133"/>
      <c r="E72" s="133"/>
      <c r="F72" s="133"/>
      <c r="G72" s="133"/>
      <c r="H72" s="133"/>
      <c r="I72" s="133"/>
      <c r="J72" s="134"/>
      <c r="K72" s="136"/>
      <c r="L72" s="136"/>
      <c r="M72" s="136"/>
      <c r="N72" s="136"/>
      <c r="O72" s="136"/>
      <c r="P72" s="137"/>
      <c r="Q72" s="137"/>
      <c r="R72" s="136"/>
      <c r="S72" s="136"/>
      <c r="T72" s="136"/>
      <c r="U72" s="136"/>
      <c r="V72" s="133"/>
      <c r="W72" s="133"/>
      <c r="X72" s="133"/>
      <c r="Y72" s="133"/>
      <c r="Z72" s="133"/>
      <c r="AA72" s="133"/>
      <c r="AB72" s="96"/>
      <c r="AC72" s="133"/>
      <c r="AD72" s="96"/>
      <c r="AE72" s="134"/>
      <c r="AF72" s="136"/>
      <c r="AG72" s="137"/>
      <c r="AH72" s="137"/>
      <c r="AI72" s="96"/>
      <c r="AJ72" s="96"/>
      <c r="AK72" s="96"/>
      <c r="AL72" s="133"/>
      <c r="AM72" s="133"/>
      <c r="AN72" s="133"/>
      <c r="AO72" s="133"/>
      <c r="AP72" s="136"/>
      <c r="AQ72" s="136"/>
      <c r="AR72" s="136"/>
      <c r="AS72" s="136"/>
      <c r="AT72" s="133"/>
      <c r="AU72" s="133"/>
      <c r="AV72" s="133"/>
      <c r="AW72" s="96"/>
    </row>
    <row r="73" spans="1:72" ht="15" customHeight="1" x14ac:dyDescent="0.25">
      <c r="A73" s="96"/>
      <c r="B73" s="135"/>
      <c r="C73" s="96"/>
      <c r="D73" s="133"/>
      <c r="E73" s="133"/>
      <c r="F73" s="133"/>
      <c r="G73" s="133"/>
      <c r="H73" s="133"/>
      <c r="I73" s="133"/>
      <c r="J73" s="134"/>
      <c r="K73" s="136"/>
      <c r="L73" s="136"/>
      <c r="M73" s="136"/>
      <c r="N73" s="136"/>
      <c r="O73" s="136"/>
      <c r="P73" s="137"/>
      <c r="Q73" s="137"/>
      <c r="R73" s="136"/>
      <c r="S73" s="136"/>
      <c r="T73" s="136"/>
      <c r="U73" s="136"/>
      <c r="V73" s="133"/>
      <c r="W73" s="133"/>
      <c r="X73" s="133"/>
      <c r="Y73" s="133"/>
      <c r="Z73" s="133"/>
      <c r="AA73" s="133"/>
      <c r="AB73" s="96"/>
      <c r="AC73" s="133"/>
      <c r="AD73" s="96"/>
      <c r="AE73" s="134"/>
      <c r="AF73" s="136"/>
      <c r="AG73" s="137"/>
      <c r="AH73" s="137"/>
      <c r="AI73" s="96"/>
      <c r="AJ73" s="96"/>
      <c r="AK73" s="96"/>
      <c r="AL73" s="133"/>
      <c r="AM73" s="133"/>
      <c r="AN73" s="133"/>
      <c r="AO73" s="133"/>
      <c r="AP73" s="136"/>
      <c r="AQ73" s="136"/>
      <c r="AR73" s="136"/>
      <c r="AS73" s="136"/>
      <c r="AT73" s="133"/>
      <c r="AU73" s="133"/>
      <c r="AV73" s="133"/>
      <c r="AW73" s="96"/>
    </row>
    <row r="74" spans="1:72" ht="15" customHeight="1" x14ac:dyDescent="0.25">
      <c r="A74" s="96"/>
      <c r="B74" s="135"/>
      <c r="C74" s="96"/>
      <c r="D74" s="133"/>
      <c r="E74" s="133"/>
      <c r="F74" s="133"/>
      <c r="G74" s="133"/>
      <c r="H74" s="133"/>
      <c r="I74" s="133"/>
      <c r="J74" s="134"/>
      <c r="K74" s="136"/>
      <c r="L74" s="136"/>
      <c r="M74" s="136"/>
      <c r="N74" s="136"/>
      <c r="O74" s="136"/>
      <c r="P74" s="137"/>
      <c r="Q74" s="137"/>
      <c r="R74" s="136"/>
      <c r="S74" s="136"/>
      <c r="T74" s="136"/>
      <c r="U74" s="136"/>
      <c r="V74" s="133"/>
      <c r="W74" s="133"/>
      <c r="X74" s="133"/>
      <c r="Y74" s="133"/>
      <c r="Z74" s="133"/>
      <c r="AA74" s="133"/>
      <c r="AB74" s="96"/>
      <c r="AC74" s="133"/>
      <c r="AD74" s="96"/>
      <c r="AE74" s="134"/>
      <c r="AF74" s="136"/>
      <c r="AG74" s="137"/>
      <c r="AH74" s="137"/>
      <c r="AI74" s="96"/>
      <c r="AJ74" s="96"/>
      <c r="AK74" s="96"/>
      <c r="AL74" s="133"/>
      <c r="AM74" s="133"/>
      <c r="AN74" s="133"/>
      <c r="AO74" s="133"/>
      <c r="AP74" s="136"/>
      <c r="AQ74" s="136"/>
      <c r="AR74" s="136"/>
      <c r="AS74" s="136"/>
      <c r="AT74" s="133"/>
      <c r="AU74" s="133"/>
      <c r="AV74" s="133"/>
      <c r="AW74" s="96"/>
    </row>
    <row r="75" spans="1:72" ht="15" customHeight="1" x14ac:dyDescent="0.25">
      <c r="A75" s="96"/>
      <c r="B75" s="135"/>
      <c r="C75" s="96"/>
      <c r="D75" s="133"/>
      <c r="E75" s="133"/>
      <c r="F75" s="133"/>
      <c r="G75" s="133"/>
      <c r="H75" s="133"/>
      <c r="I75" s="133"/>
      <c r="J75" s="134"/>
      <c r="K75" s="136"/>
      <c r="L75" s="136"/>
      <c r="M75" s="136"/>
      <c r="N75" s="136"/>
      <c r="O75" s="136"/>
      <c r="P75" s="137"/>
      <c r="Q75" s="137"/>
      <c r="R75" s="136"/>
      <c r="S75" s="136"/>
      <c r="T75" s="136"/>
      <c r="U75" s="136"/>
      <c r="V75" s="133"/>
      <c r="W75" s="133"/>
      <c r="X75" s="133"/>
      <c r="Y75" s="133"/>
      <c r="Z75" s="133"/>
      <c r="AA75" s="133"/>
      <c r="AB75" s="96"/>
      <c r="AC75" s="133"/>
      <c r="AD75" s="96"/>
      <c r="AE75" s="134"/>
      <c r="AF75" s="136"/>
      <c r="AG75" s="137"/>
      <c r="AH75" s="137"/>
      <c r="AI75" s="96"/>
      <c r="AJ75" s="96"/>
      <c r="AK75" s="96"/>
      <c r="AL75" s="133"/>
      <c r="AM75" s="133"/>
      <c r="AN75" s="133"/>
      <c r="AO75" s="133"/>
      <c r="AP75" s="136"/>
      <c r="AQ75" s="136"/>
      <c r="AR75" s="136"/>
      <c r="AS75" s="136"/>
      <c r="AT75" s="133"/>
      <c r="AU75" s="133"/>
      <c r="AV75" s="133"/>
      <c r="AW75" s="96"/>
    </row>
    <row r="76" spans="1:72" ht="15" customHeight="1" x14ac:dyDescent="0.25">
      <c r="A76" s="96"/>
      <c r="B76" s="135"/>
      <c r="C76" s="96"/>
      <c r="D76" s="133"/>
      <c r="E76" s="133"/>
      <c r="F76" s="133"/>
      <c r="G76" s="133"/>
      <c r="H76" s="133"/>
      <c r="I76" s="133"/>
      <c r="J76" s="134"/>
      <c r="K76" s="136"/>
      <c r="L76" s="136"/>
      <c r="M76" s="136"/>
      <c r="N76" s="136"/>
      <c r="O76" s="136"/>
      <c r="P76" s="137"/>
      <c r="Q76" s="137"/>
      <c r="R76" s="136"/>
      <c r="S76" s="136"/>
      <c r="T76" s="136"/>
      <c r="U76" s="136"/>
      <c r="V76" s="133"/>
      <c r="W76" s="133"/>
      <c r="X76" s="133"/>
      <c r="Y76" s="133"/>
      <c r="Z76" s="133"/>
      <c r="AA76" s="133"/>
      <c r="AB76" s="96"/>
      <c r="AC76" s="133"/>
      <c r="AD76" s="96"/>
      <c r="AE76" s="134"/>
      <c r="AF76" s="136"/>
      <c r="AG76" s="137"/>
      <c r="AH76" s="137"/>
      <c r="AI76" s="96"/>
      <c r="AJ76" s="96"/>
      <c r="AK76" s="96"/>
      <c r="AL76" s="133"/>
      <c r="AM76" s="133"/>
      <c r="AN76" s="133"/>
      <c r="AO76" s="133"/>
      <c r="AP76" s="136"/>
      <c r="AQ76" s="136"/>
      <c r="AR76" s="136"/>
      <c r="AS76" s="136"/>
      <c r="AT76" s="133"/>
      <c r="AU76" s="133"/>
      <c r="AV76" s="133"/>
      <c r="AW76" s="96"/>
    </row>
    <row r="77" spans="1:72" ht="15" customHeight="1" x14ac:dyDescent="0.25">
      <c r="A77" s="96"/>
      <c r="B77" s="135"/>
      <c r="C77" s="96"/>
      <c r="D77" s="133"/>
      <c r="E77" s="133"/>
      <c r="F77" s="133"/>
      <c r="G77" s="133"/>
      <c r="H77" s="133"/>
      <c r="I77" s="133"/>
      <c r="J77" s="134"/>
      <c r="K77" s="136"/>
      <c r="L77" s="136"/>
      <c r="M77" s="136"/>
      <c r="N77" s="136"/>
      <c r="O77" s="136"/>
      <c r="P77" s="137"/>
      <c r="Q77" s="137"/>
      <c r="R77" s="136"/>
      <c r="S77" s="136"/>
      <c r="T77" s="136"/>
      <c r="U77" s="136"/>
      <c r="V77" s="133"/>
      <c r="W77" s="133"/>
      <c r="X77" s="133"/>
      <c r="Y77" s="133"/>
      <c r="Z77" s="133"/>
      <c r="AA77" s="133"/>
      <c r="AB77" s="96"/>
      <c r="AC77" s="133"/>
      <c r="AD77" s="96"/>
      <c r="AE77" s="134"/>
      <c r="AF77" s="136"/>
      <c r="AG77" s="137"/>
      <c r="AH77" s="137"/>
      <c r="AI77" s="96"/>
      <c r="AJ77" s="96"/>
      <c r="AK77" s="96"/>
      <c r="AL77" s="133"/>
      <c r="AM77" s="133"/>
      <c r="AN77" s="133"/>
      <c r="AO77" s="133"/>
      <c r="AP77" s="136"/>
      <c r="AQ77" s="136"/>
      <c r="AR77" s="136"/>
      <c r="AS77" s="136"/>
      <c r="AT77" s="133"/>
      <c r="AU77" s="133"/>
      <c r="AV77" s="133"/>
      <c r="AW77" s="96"/>
    </row>
    <row r="78" spans="1:72" ht="15" customHeight="1" x14ac:dyDescent="0.25">
      <c r="A78" s="96"/>
      <c r="B78" s="135"/>
      <c r="C78" s="96"/>
      <c r="D78" s="133"/>
      <c r="E78" s="133"/>
      <c r="F78" s="133"/>
      <c r="G78" s="133"/>
      <c r="H78" s="133"/>
      <c r="I78" s="133"/>
      <c r="J78" s="134"/>
      <c r="K78" s="136"/>
      <c r="L78" s="136"/>
      <c r="M78" s="136"/>
      <c r="N78" s="136"/>
      <c r="O78" s="136"/>
      <c r="P78" s="137"/>
      <c r="Q78" s="137"/>
      <c r="R78" s="136"/>
      <c r="S78" s="136"/>
      <c r="T78" s="136"/>
      <c r="U78" s="136"/>
      <c r="V78" s="133"/>
      <c r="W78" s="133"/>
      <c r="X78" s="133"/>
      <c r="Y78" s="133"/>
      <c r="Z78" s="133"/>
      <c r="AA78" s="133"/>
      <c r="AB78" s="96"/>
      <c r="AC78" s="133"/>
      <c r="AD78" s="96"/>
      <c r="AE78" s="134"/>
      <c r="AF78" s="136"/>
      <c r="AG78" s="137"/>
      <c r="AH78" s="137"/>
      <c r="AI78" s="96"/>
      <c r="AJ78" s="96"/>
      <c r="AK78" s="96"/>
      <c r="AL78" s="133"/>
      <c r="AM78" s="133"/>
      <c r="AN78" s="133"/>
      <c r="AO78" s="133"/>
      <c r="AP78" s="136"/>
      <c r="AQ78" s="136"/>
      <c r="AR78" s="136"/>
      <c r="AS78" s="136"/>
      <c r="AT78" s="133"/>
      <c r="AU78" s="133"/>
      <c r="AV78" s="133"/>
      <c r="AW78" s="96"/>
    </row>
    <row r="80" spans="1:72" ht="15" customHeight="1" x14ac:dyDescent="0.25">
      <c r="A80" s="57" t="s">
        <v>2311</v>
      </c>
      <c r="B80" s="56"/>
      <c r="C80" s="56"/>
      <c r="D80" s="56"/>
      <c r="E80" s="56"/>
      <c r="F80" s="56"/>
      <c r="G80" s="56"/>
      <c r="H80" s="56"/>
      <c r="I80" s="56"/>
      <c r="J80" s="56"/>
      <c r="K80" s="56"/>
      <c r="L80" s="56"/>
      <c r="M80" s="56"/>
      <c r="N80" s="56"/>
      <c r="O80" s="56"/>
      <c r="P80" s="56"/>
      <c r="Q80" s="56"/>
      <c r="R80" s="56"/>
      <c r="S80" s="56"/>
      <c r="T80" s="56"/>
      <c r="U80" s="56"/>
      <c r="V80" s="56"/>
      <c r="W80" s="56"/>
      <c r="X80" s="56"/>
      <c r="Y80" s="56"/>
      <c r="Z80" s="56"/>
      <c r="AA80" s="56"/>
      <c r="AB80" s="56"/>
      <c r="AC80" s="56"/>
      <c r="AD80" s="56"/>
      <c r="AE80" s="56"/>
      <c r="AF80" s="56"/>
      <c r="AG80" s="56"/>
      <c r="AH80" s="56"/>
      <c r="AI80" s="56"/>
      <c r="AJ80" s="56"/>
      <c r="AK80" s="56"/>
      <c r="AL80" s="56"/>
      <c r="AM80" s="56"/>
      <c r="AN80" s="56"/>
      <c r="AO80" s="56"/>
      <c r="AP80" s="56"/>
      <c r="AQ80" s="56"/>
      <c r="AR80" s="56"/>
      <c r="AS80" s="56"/>
      <c r="AT80" s="56"/>
      <c r="AU80" s="56"/>
      <c r="AV80" s="56"/>
      <c r="AW80" s="56"/>
      <c r="AX80" s="56"/>
      <c r="AY80" s="56"/>
      <c r="AZ80" s="56"/>
      <c r="BA80" s="56"/>
      <c r="BB80" s="56"/>
      <c r="BC80" s="56"/>
      <c r="BD80" s="56"/>
      <c r="BE80" s="56"/>
      <c r="BF80" s="56"/>
      <c r="BG80" s="56"/>
      <c r="BH80" s="56"/>
      <c r="BI80" s="56"/>
      <c r="BJ80" s="56"/>
      <c r="BK80" s="56"/>
      <c r="BL80" s="56"/>
      <c r="BM80" s="56"/>
      <c r="BN80" s="56"/>
      <c r="BO80" s="56"/>
      <c r="BP80" s="56"/>
      <c r="BQ80" s="56"/>
      <c r="BR80" s="56"/>
      <c r="BS80" s="56"/>
      <c r="BT80" s="56"/>
    </row>
    <row r="81" spans="1:72" ht="15" customHeight="1" x14ac:dyDescent="0.25">
      <c r="A81" s="138" t="s">
        <v>2097</v>
      </c>
      <c r="B81" s="138" t="s">
        <v>2098</v>
      </c>
      <c r="C81" s="138" t="s">
        <v>2099</v>
      </c>
      <c r="D81" s="118" t="s">
        <v>2145</v>
      </c>
      <c r="E81" s="118"/>
      <c r="F81" s="118"/>
      <c r="G81" s="118" t="s">
        <v>2146</v>
      </c>
      <c r="H81" s="118"/>
      <c r="I81" s="118"/>
      <c r="J81" s="130"/>
      <c r="K81" s="118" t="s">
        <v>2230</v>
      </c>
      <c r="L81" s="118"/>
      <c r="M81" s="118"/>
      <c r="N81" s="118"/>
      <c r="O81" s="118"/>
      <c r="P81" s="118"/>
      <c r="Q81" s="118"/>
      <c r="R81" s="118"/>
      <c r="S81" s="118"/>
      <c r="T81" s="118"/>
      <c r="U81" s="118"/>
      <c r="V81" s="118"/>
      <c r="W81" s="118"/>
      <c r="X81" s="118"/>
      <c r="Y81" s="118"/>
      <c r="Z81" s="118" t="s">
        <v>2231</v>
      </c>
      <c r="AA81" s="118"/>
      <c r="AB81" s="118"/>
      <c r="AC81" s="118"/>
      <c r="AD81" s="130"/>
      <c r="AE81" s="118" t="s">
        <v>2232</v>
      </c>
      <c r="AF81" s="118"/>
      <c r="AG81" s="118"/>
      <c r="AH81" s="118"/>
      <c r="AI81" s="118"/>
      <c r="AJ81" s="118"/>
      <c r="AK81" s="118"/>
      <c r="AL81" s="118"/>
      <c r="AM81" s="118"/>
      <c r="AN81" s="118"/>
      <c r="AO81" s="118"/>
      <c r="AP81" s="118"/>
      <c r="AQ81" s="118"/>
      <c r="AR81" s="118"/>
      <c r="AS81" s="130"/>
      <c r="AT81" s="118" t="s">
        <v>2233</v>
      </c>
      <c r="AU81" s="118"/>
      <c r="AV81" s="118"/>
      <c r="AW81" s="118"/>
      <c r="AX81" s="118"/>
      <c r="AY81" s="118"/>
      <c r="AZ81" s="118"/>
      <c r="BA81" s="118"/>
      <c r="BB81" s="118"/>
      <c r="BC81" s="118"/>
      <c r="BD81" s="118"/>
      <c r="BE81" s="118"/>
      <c r="BF81" s="118"/>
      <c r="BG81" s="118"/>
      <c r="BH81" s="118"/>
      <c r="BI81" s="118"/>
      <c r="BJ81" s="118"/>
      <c r="BK81" s="118"/>
      <c r="BL81" s="118"/>
      <c r="BM81" s="118"/>
      <c r="BN81" s="118"/>
      <c r="BO81" s="118"/>
      <c r="BP81" s="130"/>
      <c r="BQ81" s="118" t="s">
        <v>2103</v>
      </c>
      <c r="BR81" s="118"/>
      <c r="BS81" s="118"/>
      <c r="BT81" s="118"/>
    </row>
    <row r="82" spans="1:72" ht="15" customHeight="1" x14ac:dyDescent="0.25">
      <c r="A82" s="139"/>
      <c r="B82" s="139"/>
      <c r="C82" s="139"/>
      <c r="D82" s="118"/>
      <c r="E82" s="118"/>
      <c r="F82" s="118"/>
      <c r="G82" s="118"/>
      <c r="H82" s="118"/>
      <c r="I82" s="118"/>
      <c r="J82" s="130"/>
      <c r="K82" s="118" t="s">
        <v>2234</v>
      </c>
      <c r="L82" s="118"/>
      <c r="M82" s="118"/>
      <c r="N82" s="118"/>
      <c r="O82" s="118" t="s">
        <v>2235</v>
      </c>
      <c r="P82" s="118"/>
      <c r="Q82" s="118"/>
      <c r="R82" s="118"/>
      <c r="S82" s="118" t="s">
        <v>2236</v>
      </c>
      <c r="T82" s="118"/>
      <c r="U82" s="118"/>
      <c r="V82" s="118" t="s">
        <v>2237</v>
      </c>
      <c r="W82" s="118"/>
      <c r="X82" s="118"/>
      <c r="Y82" s="124"/>
      <c r="Z82" s="118"/>
      <c r="AA82" s="118"/>
      <c r="AB82" s="118"/>
      <c r="AC82" s="118"/>
      <c r="AD82" s="130"/>
      <c r="AE82" s="118" t="s">
        <v>2238</v>
      </c>
      <c r="AF82" s="118"/>
      <c r="AG82" s="118"/>
      <c r="AH82" s="118"/>
      <c r="AI82" s="118"/>
      <c r="AJ82" s="118"/>
      <c r="AK82" s="118" t="s">
        <v>2239</v>
      </c>
      <c r="AL82" s="118"/>
      <c r="AM82" s="118"/>
      <c r="AN82" s="118"/>
      <c r="AO82" s="118" t="s">
        <v>2240</v>
      </c>
      <c r="AP82" s="118"/>
      <c r="AQ82" s="118"/>
      <c r="AR82" s="118"/>
      <c r="AS82" s="130"/>
      <c r="AT82" s="118" t="s">
        <v>2241</v>
      </c>
      <c r="AU82" s="118"/>
      <c r="AV82" s="118"/>
      <c r="AW82" s="118"/>
      <c r="AX82" s="118"/>
      <c r="AY82" s="118"/>
      <c r="AZ82" s="118" t="s">
        <v>2320</v>
      </c>
      <c r="BA82" s="118"/>
      <c r="BB82" s="118"/>
      <c r="BC82" s="118" t="s">
        <v>2242</v>
      </c>
      <c r="BD82" s="118"/>
      <c r="BE82" s="118"/>
      <c r="BF82" s="118"/>
      <c r="BG82" s="118" t="s">
        <v>2239</v>
      </c>
      <c r="BH82" s="118"/>
      <c r="BI82" s="118"/>
      <c r="BJ82" s="118"/>
      <c r="BK82" s="124"/>
      <c r="BL82" s="118" t="s">
        <v>2240</v>
      </c>
      <c r="BM82" s="118"/>
      <c r="BN82" s="118"/>
      <c r="BO82" s="118"/>
      <c r="BP82" s="130"/>
      <c r="BQ82" s="118"/>
      <c r="BR82" s="118"/>
      <c r="BS82" s="118"/>
      <c r="BT82" s="118"/>
    </row>
    <row r="83" spans="1:72" ht="15" customHeight="1" x14ac:dyDescent="0.25">
      <c r="A83" s="140"/>
      <c r="B83" s="140"/>
      <c r="C83" s="140"/>
      <c r="D83" s="119" t="s">
        <v>2243</v>
      </c>
      <c r="E83" s="119" t="s">
        <v>2244</v>
      </c>
      <c r="F83" s="119" t="s">
        <v>2245</v>
      </c>
      <c r="G83" s="119" t="s">
        <v>2246</v>
      </c>
      <c r="H83" s="119" t="s">
        <v>2161</v>
      </c>
      <c r="I83" s="119" t="s">
        <v>2162</v>
      </c>
      <c r="J83" s="132"/>
      <c r="K83" s="119" t="s">
        <v>2247</v>
      </c>
      <c r="L83" s="119" t="s">
        <v>2248</v>
      </c>
      <c r="M83" s="119" t="s">
        <v>2249</v>
      </c>
      <c r="N83" s="119" t="s">
        <v>2250</v>
      </c>
      <c r="O83" s="119" t="s">
        <v>2251</v>
      </c>
      <c r="P83" s="119" t="s">
        <v>2252</v>
      </c>
      <c r="Q83" s="119" t="s">
        <v>2253</v>
      </c>
      <c r="R83" s="119" t="s">
        <v>2254</v>
      </c>
      <c r="S83" s="119" t="s">
        <v>2255</v>
      </c>
      <c r="T83" s="119" t="s">
        <v>2256</v>
      </c>
      <c r="U83" s="119" t="s">
        <v>2257</v>
      </c>
      <c r="V83" s="119" t="s">
        <v>2258</v>
      </c>
      <c r="W83" s="119" t="s">
        <v>2259</v>
      </c>
      <c r="X83" s="119" t="s">
        <v>2260</v>
      </c>
      <c r="Y83" s="119" t="s">
        <v>2261</v>
      </c>
      <c r="Z83" s="119" t="s">
        <v>2262</v>
      </c>
      <c r="AA83" s="119" t="s">
        <v>2263</v>
      </c>
      <c r="AB83" s="119" t="s">
        <v>2264</v>
      </c>
      <c r="AC83" s="119" t="s">
        <v>2265</v>
      </c>
      <c r="AD83" s="132"/>
      <c r="AE83" s="119" t="s">
        <v>2266</v>
      </c>
      <c r="AF83" s="119" t="s">
        <v>2267</v>
      </c>
      <c r="AG83" s="119" t="s">
        <v>2268</v>
      </c>
      <c r="AH83" s="119" t="s">
        <v>2269</v>
      </c>
      <c r="AI83" s="119" t="s">
        <v>2270</v>
      </c>
      <c r="AJ83" s="119" t="s">
        <v>2271</v>
      </c>
      <c r="AK83" s="119" t="s">
        <v>2272</v>
      </c>
      <c r="AL83" s="119" t="s">
        <v>2273</v>
      </c>
      <c r="AM83" s="119" t="s">
        <v>2274</v>
      </c>
      <c r="AN83" s="119" t="s">
        <v>2275</v>
      </c>
      <c r="AO83" s="119" t="s">
        <v>2276</v>
      </c>
      <c r="AP83" s="119" t="s">
        <v>2277</v>
      </c>
      <c r="AQ83" s="119" t="s">
        <v>2278</v>
      </c>
      <c r="AR83" s="119" t="s">
        <v>2279</v>
      </c>
      <c r="AS83" s="132"/>
      <c r="AT83" s="119" t="s">
        <v>2280</v>
      </c>
      <c r="AU83" s="119" t="s">
        <v>2178</v>
      </c>
      <c r="AV83" s="119" t="s">
        <v>2281</v>
      </c>
      <c r="AW83" s="119" t="s">
        <v>2282</v>
      </c>
      <c r="AX83" s="119" t="s">
        <v>2283</v>
      </c>
      <c r="AY83" s="119" t="s">
        <v>2284</v>
      </c>
      <c r="AZ83" s="119" t="s">
        <v>2285</v>
      </c>
      <c r="BA83" s="119" t="s">
        <v>2286</v>
      </c>
      <c r="BB83" s="119" t="s">
        <v>2287</v>
      </c>
      <c r="BC83" s="119" t="s">
        <v>2288</v>
      </c>
      <c r="BD83" s="119" t="s">
        <v>2289</v>
      </c>
      <c r="BE83" s="119" t="s">
        <v>2290</v>
      </c>
      <c r="BF83" s="119" t="s">
        <v>2291</v>
      </c>
      <c r="BG83" s="119" t="s">
        <v>2292</v>
      </c>
      <c r="BH83" s="119" t="s">
        <v>2293</v>
      </c>
      <c r="BI83" s="119" t="s">
        <v>2294</v>
      </c>
      <c r="BJ83" s="119" t="s">
        <v>2295</v>
      </c>
      <c r="BK83" s="119" t="s">
        <v>2296</v>
      </c>
      <c r="BL83" s="119" t="s">
        <v>2297</v>
      </c>
      <c r="BM83" s="119" t="s">
        <v>2298</v>
      </c>
      <c r="BN83" s="119" t="s">
        <v>2299</v>
      </c>
      <c r="BO83" s="119" t="s">
        <v>2300</v>
      </c>
      <c r="BP83" s="132"/>
      <c r="BQ83" s="119" t="s">
        <v>2301</v>
      </c>
      <c r="BR83" s="119" t="s">
        <v>2302</v>
      </c>
      <c r="BS83" s="119" t="s">
        <v>2303</v>
      </c>
      <c r="BT83" s="119" t="s">
        <v>2304</v>
      </c>
    </row>
    <row r="84" spans="1:72" ht="15" customHeight="1" x14ac:dyDescent="0.25">
      <c r="A84" s="141"/>
      <c r="B84" s="141"/>
      <c r="C84" s="141"/>
      <c r="D84" s="104" t="s">
        <v>2197</v>
      </c>
      <c r="E84" s="104" t="s">
        <v>2198</v>
      </c>
      <c r="F84" s="104" t="s">
        <v>2199</v>
      </c>
      <c r="G84" s="104" t="s">
        <v>2197</v>
      </c>
      <c r="H84" s="104" t="s">
        <v>2198</v>
      </c>
      <c r="I84" s="104" t="s">
        <v>2199</v>
      </c>
      <c r="J84" s="95"/>
      <c r="K84" s="104" t="s">
        <v>2321</v>
      </c>
      <c r="L84" s="104" t="s">
        <v>2322</v>
      </c>
      <c r="M84" s="104" t="s">
        <v>2323</v>
      </c>
      <c r="N84" s="104" t="s">
        <v>2324</v>
      </c>
      <c r="O84" s="104" t="s">
        <v>2206</v>
      </c>
      <c r="P84" s="104" t="s">
        <v>2323</v>
      </c>
      <c r="Q84" s="104" t="s">
        <v>2325</v>
      </c>
      <c r="R84" s="104" t="s">
        <v>2324</v>
      </c>
      <c r="S84" s="104" t="s">
        <v>2215</v>
      </c>
      <c r="T84" s="104" t="s">
        <v>2216</v>
      </c>
      <c r="U84" s="104" t="s">
        <v>2305</v>
      </c>
      <c r="V84" s="104" t="s">
        <v>2215</v>
      </c>
      <c r="W84" s="104" t="s">
        <v>2216</v>
      </c>
      <c r="X84" s="104" t="s">
        <v>2305</v>
      </c>
      <c r="Y84" s="104" t="s">
        <v>2306</v>
      </c>
      <c r="Z84" s="104" t="s">
        <v>2215</v>
      </c>
      <c r="AA84" s="104" t="s">
        <v>2216</v>
      </c>
      <c r="AB84" s="104" t="s">
        <v>2202</v>
      </c>
      <c r="AC84" s="104" t="s">
        <v>2204</v>
      </c>
      <c r="AD84" s="95"/>
      <c r="AE84" s="104" t="s">
        <v>2312</v>
      </c>
      <c r="AF84" s="104" t="s">
        <v>2307</v>
      </c>
      <c r="AG84" s="104" t="s">
        <v>500</v>
      </c>
      <c r="AH84" s="104" t="s">
        <v>2308</v>
      </c>
      <c r="AI84" s="104" t="s">
        <v>2313</v>
      </c>
      <c r="AJ84" s="104" t="s">
        <v>2309</v>
      </c>
      <c r="AK84" s="104" t="s">
        <v>2310</v>
      </c>
      <c r="AL84" s="104" t="s">
        <v>2316</v>
      </c>
      <c r="AM84" s="104" t="s">
        <v>2314</v>
      </c>
      <c r="AN84" s="104" t="s">
        <v>2315</v>
      </c>
      <c r="AO84" s="104" t="s">
        <v>2317</v>
      </c>
      <c r="AP84" s="104" t="s">
        <v>2318</v>
      </c>
      <c r="AQ84" s="104" t="s">
        <v>2319</v>
      </c>
      <c r="AR84" s="104" t="s">
        <v>2204</v>
      </c>
      <c r="AS84" s="95"/>
      <c r="AT84" s="104" t="s">
        <v>2326</v>
      </c>
      <c r="AU84" s="104" t="s">
        <v>2200</v>
      </c>
      <c r="AV84" s="104" t="s">
        <v>2327</v>
      </c>
      <c r="AW84" s="104" t="s">
        <v>2328</v>
      </c>
      <c r="AX84" s="104" t="s">
        <v>2329</v>
      </c>
      <c r="AY84" s="104" t="s">
        <v>2330</v>
      </c>
      <c r="AZ84" s="104" t="s">
        <v>2331</v>
      </c>
      <c r="BA84" s="104" t="s">
        <v>2332</v>
      </c>
      <c r="BB84" s="104" t="s">
        <v>2333</v>
      </c>
      <c r="BC84" s="104" t="s">
        <v>2334</v>
      </c>
      <c r="BD84" s="104" t="s">
        <v>2335</v>
      </c>
      <c r="BE84" s="104" t="s">
        <v>2336</v>
      </c>
      <c r="BF84" s="104" t="s">
        <v>2337</v>
      </c>
      <c r="BG84" s="104" t="s">
        <v>2310</v>
      </c>
      <c r="BH84" s="104" t="s">
        <v>2316</v>
      </c>
      <c r="BI84" s="104" t="s">
        <v>2338</v>
      </c>
      <c r="BJ84" s="104" t="s">
        <v>2339</v>
      </c>
      <c r="BK84" s="104" t="s">
        <v>2315</v>
      </c>
      <c r="BL84" s="104" t="s">
        <v>2317</v>
      </c>
      <c r="BM84" s="104" t="s">
        <v>2318</v>
      </c>
      <c r="BN84" s="104" t="s">
        <v>2319</v>
      </c>
      <c r="BO84" s="104" t="s">
        <v>2204</v>
      </c>
      <c r="BP84" s="95"/>
      <c r="BQ84" s="104" t="s">
        <v>2340</v>
      </c>
      <c r="BR84" s="104" t="s">
        <v>2341</v>
      </c>
      <c r="BS84" s="104" t="s">
        <v>2342</v>
      </c>
      <c r="BT84" s="104" t="s">
        <v>2204</v>
      </c>
    </row>
    <row r="85" spans="1:72" ht="15" customHeight="1" x14ac:dyDescent="0.25">
      <c r="A85" s="96">
        <v>1</v>
      </c>
      <c r="B85" s="135"/>
      <c r="C85" s="156" t="s">
        <v>1063</v>
      </c>
      <c r="D85" s="133">
        <v>10</v>
      </c>
      <c r="E85" s="133">
        <v>10.921274928753226</v>
      </c>
      <c r="F85" s="133">
        <v>0</v>
      </c>
      <c r="G85" s="133">
        <v>10</v>
      </c>
      <c r="H85" s="133">
        <v>10.921274928753226</v>
      </c>
      <c r="I85" s="133">
        <v>0</v>
      </c>
      <c r="J85" s="134"/>
      <c r="K85" s="133"/>
      <c r="L85" s="133"/>
      <c r="M85" s="133" t="s">
        <v>1075</v>
      </c>
      <c r="N85" s="133"/>
      <c r="O85" s="133" t="s">
        <v>1112</v>
      </c>
      <c r="P85" s="133">
        <v>10</v>
      </c>
      <c r="Q85" s="133">
        <v>10.361788744430349</v>
      </c>
      <c r="R85" s="133">
        <v>0.9487709825114029</v>
      </c>
      <c r="S85" s="137">
        <v>-1.4315836686294847E-4</v>
      </c>
      <c r="T85" s="137">
        <v>1.4999999999999226E-4</v>
      </c>
      <c r="U85" s="156" t="s">
        <v>1063</v>
      </c>
      <c r="V85" s="137">
        <v>-2.4876305229943344E-4</v>
      </c>
      <c r="W85" s="137"/>
      <c r="X85" s="156" t="s">
        <v>1063</v>
      </c>
      <c r="Y85" s="96" t="s">
        <v>2893</v>
      </c>
      <c r="Z85" s="137">
        <v>-2.6146512757919239E-4</v>
      </c>
      <c r="AA85" s="137"/>
      <c r="AB85" s="96" t="s">
        <v>2945</v>
      </c>
      <c r="AC85" s="156" t="s">
        <v>1063</v>
      </c>
      <c r="AD85" s="134"/>
      <c r="AE85" s="133">
        <v>1.4682600819995379E-2</v>
      </c>
      <c r="AF85" s="96" t="s">
        <v>2946</v>
      </c>
      <c r="AG85" s="96" t="s">
        <v>2947</v>
      </c>
      <c r="AH85" s="96" t="s">
        <v>2948</v>
      </c>
      <c r="AI85" s="133">
        <v>0.36706502049988449</v>
      </c>
      <c r="AJ85" s="133">
        <v>9.087883670716411E-2</v>
      </c>
      <c r="AK85" s="96" t="s">
        <v>2949</v>
      </c>
      <c r="AL85" s="133">
        <v>2</v>
      </c>
      <c r="AM85" s="133">
        <v>59.385676200131215</v>
      </c>
      <c r="AN85" s="133">
        <v>200000</v>
      </c>
      <c r="AO85" s="137">
        <v>2.6984505850681236E-5</v>
      </c>
      <c r="AP85" s="137">
        <v>2.9999999999999997E-4</v>
      </c>
      <c r="AQ85" s="133">
        <v>11.11749096537287</v>
      </c>
      <c r="AR85" s="156" t="s">
        <v>1063</v>
      </c>
      <c r="AS85" s="134"/>
      <c r="AT85" s="133"/>
      <c r="AU85" s="133"/>
      <c r="AV85" s="133"/>
      <c r="AW85" s="133"/>
      <c r="AX85" s="133"/>
      <c r="AY85" s="133"/>
      <c r="AZ85" s="133"/>
      <c r="BA85" s="133"/>
      <c r="BB85" s="133"/>
      <c r="BC85" s="133"/>
      <c r="BD85" s="133"/>
      <c r="BE85" s="133"/>
      <c r="BF85" s="133"/>
      <c r="BG85" s="96"/>
      <c r="BH85" s="133"/>
      <c r="BI85" s="133"/>
      <c r="BJ85" s="133"/>
      <c r="BK85" s="133"/>
      <c r="BL85" s="137"/>
      <c r="BM85" s="137"/>
      <c r="BN85" s="133"/>
      <c r="BO85" s="142" t="s">
        <v>1075</v>
      </c>
      <c r="BP85" s="134"/>
      <c r="BQ85" s="133">
        <v>3.8348218711614885</v>
      </c>
      <c r="BR85" s="133">
        <v>14.6</v>
      </c>
      <c r="BS85" s="133">
        <v>3.8072172555900123</v>
      </c>
      <c r="BT85" s="156" t="s">
        <v>1063</v>
      </c>
    </row>
    <row r="86" spans="1:72" ht="15" customHeight="1" x14ac:dyDescent="0.25">
      <c r="A86" s="96"/>
      <c r="B86" s="135"/>
      <c r="C86" s="96"/>
      <c r="D86" s="133"/>
      <c r="E86" s="133"/>
      <c r="F86" s="133"/>
      <c r="G86" s="133"/>
      <c r="H86" s="133"/>
      <c r="I86" s="133"/>
      <c r="J86" s="134"/>
      <c r="K86" s="133"/>
      <c r="L86" s="133"/>
      <c r="M86" s="133"/>
      <c r="N86" s="133"/>
      <c r="O86" s="133"/>
      <c r="P86" s="133"/>
      <c r="Q86" s="133"/>
      <c r="R86" s="133"/>
      <c r="S86" s="137"/>
      <c r="T86" s="137"/>
      <c r="U86" s="96"/>
      <c r="V86" s="137"/>
      <c r="W86" s="137"/>
      <c r="X86" s="96"/>
      <c r="Y86" s="96"/>
      <c r="Z86" s="137"/>
      <c r="AA86" s="137"/>
      <c r="AB86" s="96"/>
      <c r="AC86" s="96"/>
      <c r="AD86" s="134"/>
      <c r="AE86" s="133"/>
      <c r="AF86" s="96"/>
      <c r="AG86" s="96"/>
      <c r="AH86" s="96"/>
      <c r="AI86" s="133"/>
      <c r="AJ86" s="133"/>
      <c r="AK86" s="96"/>
      <c r="AL86" s="133"/>
      <c r="AM86" s="133"/>
      <c r="AN86" s="133"/>
      <c r="AO86" s="137"/>
      <c r="AP86" s="137"/>
      <c r="AQ86" s="133"/>
      <c r="AR86" s="96"/>
      <c r="AS86" s="134"/>
      <c r="AT86" s="133"/>
      <c r="AU86" s="133"/>
      <c r="AV86" s="133"/>
      <c r="AW86" s="133"/>
      <c r="AX86" s="133"/>
      <c r="AY86" s="133"/>
      <c r="AZ86" s="133"/>
      <c r="BA86" s="133"/>
      <c r="BB86" s="133"/>
      <c r="BC86" s="133"/>
      <c r="BD86" s="133"/>
      <c r="BE86" s="133"/>
      <c r="BF86" s="133"/>
      <c r="BG86" s="96"/>
      <c r="BH86" s="133"/>
      <c r="BI86" s="133"/>
      <c r="BJ86" s="133"/>
      <c r="BK86" s="133"/>
      <c r="BL86" s="137"/>
      <c r="BM86" s="137"/>
      <c r="BN86" s="133"/>
      <c r="BO86" s="96"/>
      <c r="BP86" s="134"/>
      <c r="BQ86" s="133"/>
      <c r="BR86" s="133"/>
      <c r="BS86" s="133"/>
      <c r="BT86" s="96"/>
    </row>
    <row r="87" spans="1:72" ht="15" customHeight="1" x14ac:dyDescent="0.25">
      <c r="A87" s="96"/>
      <c r="B87" s="135"/>
      <c r="C87" s="96"/>
      <c r="D87" s="133"/>
      <c r="E87" s="133"/>
      <c r="F87" s="133"/>
      <c r="G87" s="133"/>
      <c r="H87" s="133"/>
      <c r="I87" s="133"/>
      <c r="J87" s="134"/>
      <c r="K87" s="133"/>
      <c r="L87" s="133"/>
      <c r="M87" s="133"/>
      <c r="N87" s="133"/>
      <c r="O87" s="133"/>
      <c r="P87" s="133"/>
      <c r="Q87" s="133"/>
      <c r="R87" s="133"/>
      <c r="S87" s="137"/>
      <c r="T87" s="137"/>
      <c r="U87" s="96"/>
      <c r="V87" s="137"/>
      <c r="W87" s="137"/>
      <c r="X87" s="96"/>
      <c r="Y87" s="96"/>
      <c r="Z87" s="137"/>
      <c r="AA87" s="137"/>
      <c r="AB87" s="96"/>
      <c r="AC87" s="96"/>
      <c r="AD87" s="134"/>
      <c r="AE87" s="133"/>
      <c r="AF87" s="96"/>
      <c r="AG87" s="96"/>
      <c r="AH87" s="96"/>
      <c r="AI87" s="133"/>
      <c r="AJ87" s="133"/>
      <c r="AK87" s="96"/>
      <c r="AL87" s="133"/>
      <c r="AM87" s="133"/>
      <c r="AN87" s="133"/>
      <c r="AO87" s="137"/>
      <c r="AP87" s="137"/>
      <c r="AQ87" s="133"/>
      <c r="AR87" s="96"/>
      <c r="AS87" s="134"/>
      <c r="AT87" s="133"/>
      <c r="AU87" s="133"/>
      <c r="AV87" s="133"/>
      <c r="AW87" s="133"/>
      <c r="AX87" s="133"/>
      <c r="AY87" s="133"/>
      <c r="AZ87" s="133"/>
      <c r="BA87" s="133"/>
      <c r="BB87" s="133"/>
      <c r="BC87" s="133"/>
      <c r="BD87" s="133"/>
      <c r="BE87" s="133"/>
      <c r="BF87" s="133"/>
      <c r="BG87" s="96"/>
      <c r="BH87" s="133"/>
      <c r="BI87" s="133"/>
      <c r="BJ87" s="133"/>
      <c r="BK87" s="133"/>
      <c r="BL87" s="137"/>
      <c r="BM87" s="137"/>
      <c r="BN87" s="133"/>
      <c r="BO87" s="96"/>
      <c r="BP87" s="134"/>
      <c r="BQ87" s="133"/>
      <c r="BR87" s="133"/>
      <c r="BS87" s="133"/>
      <c r="BT87" s="96"/>
    </row>
    <row r="88" spans="1:72" ht="15" customHeight="1" x14ac:dyDescent="0.25">
      <c r="A88" s="96"/>
      <c r="B88" s="135"/>
      <c r="C88" s="96"/>
      <c r="D88" s="133"/>
      <c r="E88" s="133"/>
      <c r="F88" s="133"/>
      <c r="G88" s="133"/>
      <c r="H88" s="133"/>
      <c r="I88" s="133"/>
      <c r="J88" s="134"/>
      <c r="K88" s="133"/>
      <c r="L88" s="133"/>
      <c r="M88" s="133"/>
      <c r="N88" s="133"/>
      <c r="O88" s="133"/>
      <c r="P88" s="133"/>
      <c r="Q88" s="133"/>
      <c r="R88" s="133"/>
      <c r="S88" s="137"/>
      <c r="T88" s="137"/>
      <c r="U88" s="96"/>
      <c r="V88" s="137"/>
      <c r="W88" s="137"/>
      <c r="X88" s="96"/>
      <c r="Y88" s="96"/>
      <c r="Z88" s="137"/>
      <c r="AA88" s="137"/>
      <c r="AB88" s="96"/>
      <c r="AC88" s="96"/>
      <c r="AD88" s="134"/>
      <c r="AE88" s="133"/>
      <c r="AF88" s="96"/>
      <c r="AG88" s="96"/>
      <c r="AH88" s="96"/>
      <c r="AI88" s="133"/>
      <c r="AJ88" s="133"/>
      <c r="AK88" s="96"/>
      <c r="AL88" s="133"/>
      <c r="AM88" s="133"/>
      <c r="AN88" s="133"/>
      <c r="AO88" s="137"/>
      <c r="AP88" s="137"/>
      <c r="AQ88" s="133"/>
      <c r="AR88" s="96"/>
      <c r="AS88" s="134"/>
      <c r="AT88" s="133"/>
      <c r="AU88" s="133"/>
      <c r="AV88" s="133"/>
      <c r="AW88" s="133"/>
      <c r="AX88" s="133"/>
      <c r="AY88" s="133"/>
      <c r="AZ88" s="133"/>
      <c r="BA88" s="133"/>
      <c r="BB88" s="133"/>
      <c r="BC88" s="133"/>
      <c r="BD88" s="133"/>
      <c r="BE88" s="133"/>
      <c r="BF88" s="133"/>
      <c r="BG88" s="96"/>
      <c r="BH88" s="133"/>
      <c r="BI88" s="133"/>
      <c r="BJ88" s="133"/>
      <c r="BK88" s="133"/>
      <c r="BL88" s="137"/>
      <c r="BM88" s="137"/>
      <c r="BN88" s="133"/>
      <c r="BO88" s="96"/>
      <c r="BP88" s="134"/>
      <c r="BQ88" s="133"/>
      <c r="BR88" s="133"/>
      <c r="BS88" s="133"/>
      <c r="BT88" s="96"/>
    </row>
    <row r="89" spans="1:72" ht="15" customHeight="1" x14ac:dyDescent="0.25">
      <c r="A89" s="96"/>
      <c r="B89" s="135"/>
      <c r="C89" s="96"/>
      <c r="D89" s="133"/>
      <c r="E89" s="133"/>
      <c r="F89" s="133"/>
      <c r="G89" s="133"/>
      <c r="H89" s="133"/>
      <c r="I89" s="133"/>
      <c r="J89" s="134"/>
      <c r="K89" s="133"/>
      <c r="L89" s="133"/>
      <c r="M89" s="133"/>
      <c r="N89" s="133"/>
      <c r="O89" s="133"/>
      <c r="P89" s="133"/>
      <c r="Q89" s="133"/>
      <c r="R89" s="133"/>
      <c r="S89" s="137"/>
      <c r="T89" s="137"/>
      <c r="U89" s="96"/>
      <c r="V89" s="137"/>
      <c r="W89" s="137"/>
      <c r="X89" s="96"/>
      <c r="Y89" s="96"/>
      <c r="Z89" s="137"/>
      <c r="AA89" s="137"/>
      <c r="AB89" s="96"/>
      <c r="AC89" s="96"/>
      <c r="AD89" s="134"/>
      <c r="AE89" s="133"/>
      <c r="AF89" s="96"/>
      <c r="AG89" s="96"/>
      <c r="AH89" s="96"/>
      <c r="AI89" s="133"/>
      <c r="AJ89" s="133"/>
      <c r="AK89" s="96"/>
      <c r="AL89" s="133"/>
      <c r="AM89" s="133"/>
      <c r="AN89" s="133"/>
      <c r="AO89" s="137"/>
      <c r="AP89" s="137"/>
      <c r="AQ89" s="133"/>
      <c r="AR89" s="96"/>
      <c r="AS89" s="134"/>
      <c r="AT89" s="133"/>
      <c r="AU89" s="133"/>
      <c r="AV89" s="133"/>
      <c r="AW89" s="133"/>
      <c r="AX89" s="133"/>
      <c r="AY89" s="133"/>
      <c r="AZ89" s="133"/>
      <c r="BA89" s="133"/>
      <c r="BB89" s="133"/>
      <c r="BC89" s="133"/>
      <c r="BD89" s="133"/>
      <c r="BE89" s="133"/>
      <c r="BF89" s="133"/>
      <c r="BG89" s="96"/>
      <c r="BH89" s="133"/>
      <c r="BI89" s="133"/>
      <c r="BJ89" s="133"/>
      <c r="BK89" s="133"/>
      <c r="BL89" s="137"/>
      <c r="BM89" s="137"/>
      <c r="BN89" s="133"/>
      <c r="BO89" s="96"/>
      <c r="BP89" s="134"/>
      <c r="BQ89" s="133"/>
      <c r="BR89" s="133"/>
      <c r="BS89" s="133"/>
      <c r="BT89" s="96"/>
    </row>
    <row r="90" spans="1:72" ht="15" customHeight="1" x14ac:dyDescent="0.25">
      <c r="A90" s="96"/>
      <c r="B90" s="135"/>
      <c r="C90" s="96"/>
      <c r="D90" s="133"/>
      <c r="E90" s="133"/>
      <c r="F90" s="133"/>
      <c r="G90" s="133"/>
      <c r="H90" s="133"/>
      <c r="I90" s="133"/>
      <c r="J90" s="134"/>
      <c r="K90" s="133"/>
      <c r="L90" s="133"/>
      <c r="M90" s="133"/>
      <c r="N90" s="133"/>
      <c r="O90" s="133"/>
      <c r="P90" s="133"/>
      <c r="Q90" s="133"/>
      <c r="R90" s="133"/>
      <c r="S90" s="137"/>
      <c r="T90" s="137"/>
      <c r="U90" s="96"/>
      <c r="V90" s="137"/>
      <c r="W90" s="137"/>
      <c r="X90" s="96"/>
      <c r="Y90" s="96"/>
      <c r="Z90" s="137"/>
      <c r="AA90" s="137"/>
      <c r="AB90" s="96"/>
      <c r="AC90" s="96"/>
      <c r="AD90" s="134"/>
      <c r="AE90" s="133"/>
      <c r="AF90" s="96"/>
      <c r="AG90" s="96"/>
      <c r="AH90" s="96"/>
      <c r="AI90" s="133"/>
      <c r="AJ90" s="133"/>
      <c r="AK90" s="96"/>
      <c r="AL90" s="133"/>
      <c r="AM90" s="133"/>
      <c r="AN90" s="133"/>
      <c r="AO90" s="137"/>
      <c r="AP90" s="137"/>
      <c r="AQ90" s="133"/>
      <c r="AR90" s="96"/>
      <c r="AS90" s="134"/>
      <c r="AT90" s="133"/>
      <c r="AU90" s="133"/>
      <c r="AV90" s="133"/>
      <c r="AW90" s="133"/>
      <c r="AX90" s="133"/>
      <c r="AY90" s="133"/>
      <c r="AZ90" s="133"/>
      <c r="BA90" s="133"/>
      <c r="BB90" s="133"/>
      <c r="BC90" s="133"/>
      <c r="BD90" s="133"/>
      <c r="BE90" s="133"/>
      <c r="BF90" s="133"/>
      <c r="BG90" s="96"/>
      <c r="BH90" s="133"/>
      <c r="BI90" s="133"/>
      <c r="BJ90" s="133"/>
      <c r="BK90" s="133"/>
      <c r="BL90" s="137"/>
      <c r="BM90" s="137"/>
      <c r="BN90" s="133"/>
      <c r="BO90" s="96"/>
      <c r="BP90" s="134"/>
      <c r="BQ90" s="133"/>
      <c r="BR90" s="133"/>
      <c r="BS90" s="133"/>
      <c r="BT90" s="96"/>
    </row>
    <row r="91" spans="1:72" ht="15" customHeight="1" x14ac:dyDescent="0.25">
      <c r="A91" s="96"/>
      <c r="B91" s="135"/>
      <c r="C91" s="96"/>
      <c r="D91" s="133"/>
      <c r="E91" s="133"/>
      <c r="F91" s="133"/>
      <c r="G91" s="133"/>
      <c r="H91" s="133"/>
      <c r="I91" s="133"/>
      <c r="J91" s="134"/>
      <c r="K91" s="133"/>
      <c r="L91" s="133"/>
      <c r="M91" s="133"/>
      <c r="N91" s="133"/>
      <c r="O91" s="133"/>
      <c r="P91" s="133"/>
      <c r="Q91" s="133"/>
      <c r="R91" s="133"/>
      <c r="S91" s="137"/>
      <c r="T91" s="137"/>
      <c r="U91" s="96"/>
      <c r="V91" s="137"/>
      <c r="W91" s="137"/>
      <c r="X91" s="96"/>
      <c r="Y91" s="96"/>
      <c r="Z91" s="137"/>
      <c r="AA91" s="137"/>
      <c r="AB91" s="96"/>
      <c r="AC91" s="96"/>
      <c r="AD91" s="134"/>
      <c r="AE91" s="133"/>
      <c r="AF91" s="96"/>
      <c r="AG91" s="96"/>
      <c r="AH91" s="96"/>
      <c r="AI91" s="133"/>
      <c r="AJ91" s="133"/>
      <c r="AK91" s="96"/>
      <c r="AL91" s="133"/>
      <c r="AM91" s="133"/>
      <c r="AN91" s="133"/>
      <c r="AO91" s="137"/>
      <c r="AP91" s="137"/>
      <c r="AQ91" s="133"/>
      <c r="AR91" s="96"/>
      <c r="AS91" s="134"/>
      <c r="AT91" s="133"/>
      <c r="AU91" s="133"/>
      <c r="AV91" s="133"/>
      <c r="AW91" s="133"/>
      <c r="AX91" s="133"/>
      <c r="AY91" s="133"/>
      <c r="AZ91" s="133"/>
      <c r="BA91" s="133"/>
      <c r="BB91" s="133"/>
      <c r="BC91" s="133"/>
      <c r="BD91" s="133"/>
      <c r="BE91" s="133"/>
      <c r="BF91" s="133"/>
      <c r="BG91" s="96"/>
      <c r="BH91" s="133"/>
      <c r="BI91" s="133"/>
      <c r="BJ91" s="133"/>
      <c r="BK91" s="133"/>
      <c r="BL91" s="137"/>
      <c r="BM91" s="137"/>
      <c r="BN91" s="133"/>
      <c r="BO91" s="96"/>
      <c r="BP91" s="134"/>
      <c r="BQ91" s="133"/>
      <c r="BR91" s="133"/>
      <c r="BS91" s="133"/>
      <c r="BT91" s="96"/>
    </row>
    <row r="92" spans="1:72" ht="15" customHeight="1" x14ac:dyDescent="0.25">
      <c r="A92" s="96"/>
      <c r="B92" s="135"/>
      <c r="C92" s="96"/>
      <c r="D92" s="133"/>
      <c r="E92" s="133"/>
      <c r="F92" s="133"/>
      <c r="G92" s="133"/>
      <c r="H92" s="133"/>
      <c r="I92" s="133"/>
      <c r="J92" s="134"/>
      <c r="K92" s="133"/>
      <c r="L92" s="133"/>
      <c r="M92" s="133"/>
      <c r="N92" s="133"/>
      <c r="O92" s="133"/>
      <c r="P92" s="133"/>
      <c r="Q92" s="133"/>
      <c r="R92" s="133"/>
      <c r="S92" s="137"/>
      <c r="T92" s="137"/>
      <c r="U92" s="96"/>
      <c r="V92" s="137"/>
      <c r="W92" s="137"/>
      <c r="X92" s="96"/>
      <c r="Y92" s="96"/>
      <c r="Z92" s="137"/>
      <c r="AA92" s="137"/>
      <c r="AB92" s="96"/>
      <c r="AC92" s="96"/>
      <c r="AD92" s="134"/>
      <c r="AE92" s="133"/>
      <c r="AF92" s="96"/>
      <c r="AG92" s="96"/>
      <c r="AH92" s="96"/>
      <c r="AI92" s="133"/>
      <c r="AJ92" s="133"/>
      <c r="AK92" s="96"/>
      <c r="AL92" s="133"/>
      <c r="AM92" s="133"/>
      <c r="AN92" s="133"/>
      <c r="AO92" s="137"/>
      <c r="AP92" s="137"/>
      <c r="AQ92" s="133"/>
      <c r="AR92" s="96"/>
      <c r="AS92" s="134"/>
      <c r="AT92" s="133"/>
      <c r="AU92" s="133"/>
      <c r="AV92" s="133"/>
      <c r="AW92" s="133"/>
      <c r="AX92" s="133"/>
      <c r="AY92" s="133"/>
      <c r="AZ92" s="133"/>
      <c r="BA92" s="133"/>
      <c r="BB92" s="133"/>
      <c r="BC92" s="133"/>
      <c r="BD92" s="133"/>
      <c r="BE92" s="133"/>
      <c r="BF92" s="133"/>
      <c r="BG92" s="96"/>
      <c r="BH92" s="133"/>
      <c r="BI92" s="133"/>
      <c r="BJ92" s="133"/>
      <c r="BK92" s="133"/>
      <c r="BL92" s="137"/>
      <c r="BM92" s="137"/>
      <c r="BN92" s="133"/>
      <c r="BO92" s="96"/>
      <c r="BP92" s="134"/>
      <c r="BQ92" s="133"/>
      <c r="BR92" s="133"/>
      <c r="BS92" s="133"/>
      <c r="BT92" s="96"/>
    </row>
    <row r="93" spans="1:72" ht="15" customHeight="1" x14ac:dyDescent="0.25">
      <c r="A93" s="96"/>
      <c r="B93" s="135"/>
      <c r="C93" s="96"/>
      <c r="D93" s="133"/>
      <c r="E93" s="133"/>
      <c r="F93" s="133"/>
      <c r="G93" s="133"/>
      <c r="H93" s="133"/>
      <c r="I93" s="133"/>
      <c r="J93" s="134"/>
      <c r="K93" s="133"/>
      <c r="L93" s="133"/>
      <c r="M93" s="133"/>
      <c r="N93" s="133"/>
      <c r="O93" s="133"/>
      <c r="P93" s="133"/>
      <c r="Q93" s="133"/>
      <c r="R93" s="133"/>
      <c r="S93" s="137"/>
      <c r="T93" s="137"/>
      <c r="U93" s="96"/>
      <c r="V93" s="137"/>
      <c r="W93" s="137"/>
      <c r="X93" s="96"/>
      <c r="Y93" s="96"/>
      <c r="Z93" s="137"/>
      <c r="AA93" s="137"/>
      <c r="AB93" s="96"/>
      <c r="AC93" s="96"/>
      <c r="AD93" s="134"/>
      <c r="AE93" s="133"/>
      <c r="AF93" s="96"/>
      <c r="AG93" s="96"/>
      <c r="AH93" s="96"/>
      <c r="AI93" s="133"/>
      <c r="AJ93" s="133"/>
      <c r="AK93" s="96"/>
      <c r="AL93" s="133"/>
      <c r="AM93" s="133"/>
      <c r="AN93" s="133"/>
      <c r="AO93" s="137"/>
      <c r="AP93" s="137"/>
      <c r="AQ93" s="133"/>
      <c r="AR93" s="96"/>
      <c r="AS93" s="134"/>
      <c r="AT93" s="133"/>
      <c r="AU93" s="133"/>
      <c r="AV93" s="133"/>
      <c r="AW93" s="133"/>
      <c r="AX93" s="133"/>
      <c r="AY93" s="133"/>
      <c r="AZ93" s="133"/>
      <c r="BA93" s="133"/>
      <c r="BB93" s="133"/>
      <c r="BC93" s="133"/>
      <c r="BD93" s="133"/>
      <c r="BE93" s="133"/>
      <c r="BF93" s="133"/>
      <c r="BG93" s="96"/>
      <c r="BH93" s="133"/>
      <c r="BI93" s="133"/>
      <c r="BJ93" s="133"/>
      <c r="BK93" s="133"/>
      <c r="BL93" s="137"/>
      <c r="BM93" s="137"/>
      <c r="BN93" s="133"/>
      <c r="BO93" s="96"/>
      <c r="BP93" s="134"/>
      <c r="BQ93" s="133"/>
      <c r="BR93" s="133"/>
      <c r="BS93" s="133"/>
      <c r="BT93" s="96"/>
    </row>
    <row r="94" spans="1:72" ht="15" customHeight="1" x14ac:dyDescent="0.25">
      <c r="A94" s="96"/>
      <c r="B94" s="135"/>
      <c r="C94" s="96"/>
      <c r="D94" s="133"/>
      <c r="E94" s="133"/>
      <c r="F94" s="133"/>
      <c r="G94" s="133"/>
      <c r="H94" s="133"/>
      <c r="I94" s="133"/>
      <c r="J94" s="134"/>
      <c r="K94" s="133"/>
      <c r="L94" s="133"/>
      <c r="M94" s="133"/>
      <c r="N94" s="133"/>
      <c r="O94" s="133"/>
      <c r="P94" s="133"/>
      <c r="Q94" s="133"/>
      <c r="R94" s="133"/>
      <c r="S94" s="137"/>
      <c r="T94" s="137"/>
      <c r="U94" s="96"/>
      <c r="V94" s="137"/>
      <c r="W94" s="137"/>
      <c r="X94" s="96"/>
      <c r="Y94" s="96"/>
      <c r="Z94" s="137"/>
      <c r="AA94" s="137"/>
      <c r="AB94" s="96"/>
      <c r="AC94" s="96"/>
      <c r="AD94" s="134"/>
      <c r="AE94" s="133"/>
      <c r="AF94" s="96"/>
      <c r="AG94" s="96"/>
      <c r="AH94" s="96"/>
      <c r="AI94" s="133"/>
      <c r="AJ94" s="133"/>
      <c r="AK94" s="96"/>
      <c r="AL94" s="133"/>
      <c r="AM94" s="133"/>
      <c r="AN94" s="133"/>
      <c r="AO94" s="137"/>
      <c r="AP94" s="137"/>
      <c r="AQ94" s="133"/>
      <c r="AR94" s="96"/>
      <c r="AS94" s="134"/>
      <c r="AT94" s="133"/>
      <c r="AU94" s="133"/>
      <c r="AV94" s="133"/>
      <c r="AW94" s="133"/>
      <c r="AX94" s="133"/>
      <c r="AY94" s="133"/>
      <c r="AZ94" s="133"/>
      <c r="BA94" s="133"/>
      <c r="BB94" s="133"/>
      <c r="BC94" s="133"/>
      <c r="BD94" s="133"/>
      <c r="BE94" s="133"/>
      <c r="BF94" s="133"/>
      <c r="BG94" s="96"/>
      <c r="BH94" s="133"/>
      <c r="BI94" s="133"/>
      <c r="BJ94" s="133"/>
      <c r="BK94" s="133"/>
      <c r="BL94" s="137"/>
      <c r="BM94" s="137"/>
      <c r="BN94" s="133"/>
      <c r="BO94" s="96"/>
      <c r="BP94" s="134"/>
      <c r="BQ94" s="133"/>
      <c r="BR94" s="133"/>
      <c r="BS94" s="133"/>
      <c r="BT94" s="96"/>
    </row>
    <row r="95" spans="1:72" ht="15" customHeight="1" x14ac:dyDescent="0.25">
      <c r="A95" s="96"/>
      <c r="B95" s="135"/>
      <c r="C95" s="96"/>
      <c r="D95" s="133"/>
      <c r="E95" s="133"/>
      <c r="F95" s="133"/>
      <c r="G95" s="133"/>
      <c r="H95" s="133"/>
      <c r="I95" s="133"/>
      <c r="J95" s="134"/>
      <c r="K95" s="133"/>
      <c r="L95" s="133"/>
      <c r="M95" s="133"/>
      <c r="N95" s="133"/>
      <c r="O95" s="133"/>
      <c r="P95" s="133"/>
      <c r="Q95" s="133"/>
      <c r="R95" s="133"/>
      <c r="S95" s="137"/>
      <c r="T95" s="137"/>
      <c r="U95" s="96"/>
      <c r="V95" s="137"/>
      <c r="W95" s="137"/>
      <c r="X95" s="96"/>
      <c r="Y95" s="96"/>
      <c r="Z95" s="137"/>
      <c r="AA95" s="137"/>
      <c r="AB95" s="96"/>
      <c r="AC95" s="96"/>
      <c r="AD95" s="134"/>
      <c r="AE95" s="133"/>
      <c r="AF95" s="96"/>
      <c r="AG95" s="96"/>
      <c r="AH95" s="96"/>
      <c r="AI95" s="133"/>
      <c r="AJ95" s="133"/>
      <c r="AK95" s="96"/>
      <c r="AL95" s="133"/>
      <c r="AM95" s="133"/>
      <c r="AN95" s="133"/>
      <c r="AO95" s="137"/>
      <c r="AP95" s="137"/>
      <c r="AQ95" s="133"/>
      <c r="AR95" s="96"/>
      <c r="AS95" s="134"/>
      <c r="AT95" s="133"/>
      <c r="AU95" s="133"/>
      <c r="AV95" s="133"/>
      <c r="AW95" s="133"/>
      <c r="AX95" s="133"/>
      <c r="AY95" s="133"/>
      <c r="AZ95" s="133"/>
      <c r="BA95" s="133"/>
      <c r="BB95" s="133"/>
      <c r="BC95" s="133"/>
      <c r="BD95" s="133"/>
      <c r="BE95" s="133"/>
      <c r="BF95" s="133"/>
      <c r="BG95" s="96"/>
      <c r="BH95" s="133"/>
      <c r="BI95" s="133"/>
      <c r="BJ95" s="133"/>
      <c r="BK95" s="133"/>
      <c r="BL95" s="137"/>
      <c r="BM95" s="137"/>
      <c r="BN95" s="133"/>
      <c r="BO95" s="96"/>
      <c r="BP95" s="134"/>
      <c r="BQ95" s="133"/>
      <c r="BR95" s="133"/>
      <c r="BS95" s="133"/>
      <c r="BT95" s="96"/>
    </row>
    <row r="96" spans="1:72" ht="15" customHeight="1" x14ac:dyDescent="0.25">
      <c r="A96" s="96"/>
      <c r="B96" s="135"/>
      <c r="C96" s="96"/>
      <c r="D96" s="133"/>
      <c r="E96" s="133"/>
      <c r="F96" s="133"/>
      <c r="G96" s="133"/>
      <c r="H96" s="133"/>
      <c r="I96" s="133"/>
      <c r="J96" s="134"/>
      <c r="K96" s="133"/>
      <c r="L96" s="133"/>
      <c r="M96" s="133"/>
      <c r="N96" s="133"/>
      <c r="O96" s="133"/>
      <c r="P96" s="133"/>
      <c r="Q96" s="133"/>
      <c r="R96" s="133"/>
      <c r="S96" s="137"/>
      <c r="T96" s="137"/>
      <c r="U96" s="96"/>
      <c r="V96" s="137"/>
      <c r="W96" s="137"/>
      <c r="X96" s="96"/>
      <c r="Y96" s="96"/>
      <c r="Z96" s="137"/>
      <c r="AA96" s="137"/>
      <c r="AB96" s="96"/>
      <c r="AC96" s="96"/>
      <c r="AD96" s="134"/>
      <c r="AE96" s="133"/>
      <c r="AF96" s="96"/>
      <c r="AG96" s="96"/>
      <c r="AH96" s="96"/>
      <c r="AI96" s="133"/>
      <c r="AJ96" s="133"/>
      <c r="AK96" s="96"/>
      <c r="AL96" s="133"/>
      <c r="AM96" s="133"/>
      <c r="AN96" s="133"/>
      <c r="AO96" s="137"/>
      <c r="AP96" s="137"/>
      <c r="AQ96" s="133"/>
      <c r="AR96" s="96"/>
      <c r="AS96" s="134"/>
      <c r="AT96" s="133"/>
      <c r="AU96" s="133"/>
      <c r="AV96" s="133"/>
      <c r="AW96" s="133"/>
      <c r="AX96" s="133"/>
      <c r="AY96" s="133"/>
      <c r="AZ96" s="133"/>
      <c r="BA96" s="133"/>
      <c r="BB96" s="133"/>
      <c r="BC96" s="133"/>
      <c r="BD96" s="133"/>
      <c r="BE96" s="133"/>
      <c r="BF96" s="133"/>
      <c r="BG96" s="96"/>
      <c r="BH96" s="133"/>
      <c r="BI96" s="133"/>
      <c r="BJ96" s="133"/>
      <c r="BK96" s="133"/>
      <c r="BL96" s="137"/>
      <c r="BM96" s="137"/>
      <c r="BN96" s="133"/>
      <c r="BO96" s="96"/>
      <c r="BP96" s="134"/>
      <c r="BQ96" s="133"/>
      <c r="BR96" s="133"/>
      <c r="BS96" s="133"/>
      <c r="BT96" s="96"/>
    </row>
    <row r="97" spans="1:72" ht="15" customHeight="1" x14ac:dyDescent="0.25">
      <c r="A97" s="96"/>
      <c r="B97" s="135"/>
      <c r="C97" s="96"/>
      <c r="D97" s="133"/>
      <c r="E97" s="133"/>
      <c r="F97" s="133"/>
      <c r="G97" s="133"/>
      <c r="H97" s="133"/>
      <c r="I97" s="133"/>
      <c r="J97" s="134"/>
      <c r="K97" s="133"/>
      <c r="L97" s="133"/>
      <c r="M97" s="133"/>
      <c r="N97" s="133"/>
      <c r="O97" s="133"/>
      <c r="P97" s="133"/>
      <c r="Q97" s="133"/>
      <c r="R97" s="133"/>
      <c r="S97" s="137"/>
      <c r="T97" s="137"/>
      <c r="U97" s="96"/>
      <c r="V97" s="137"/>
      <c r="W97" s="137"/>
      <c r="X97" s="96"/>
      <c r="Y97" s="96"/>
      <c r="Z97" s="137"/>
      <c r="AA97" s="137"/>
      <c r="AB97" s="96"/>
      <c r="AC97" s="96"/>
      <c r="AD97" s="134"/>
      <c r="AE97" s="133"/>
      <c r="AF97" s="96"/>
      <c r="AG97" s="96"/>
      <c r="AH97" s="96"/>
      <c r="AI97" s="133"/>
      <c r="AJ97" s="133"/>
      <c r="AK97" s="96"/>
      <c r="AL97" s="133"/>
      <c r="AM97" s="133"/>
      <c r="AN97" s="133"/>
      <c r="AO97" s="137"/>
      <c r="AP97" s="137"/>
      <c r="AQ97" s="133"/>
      <c r="AR97" s="96"/>
      <c r="AS97" s="134"/>
      <c r="AT97" s="133"/>
      <c r="AU97" s="133"/>
      <c r="AV97" s="133"/>
      <c r="AW97" s="133"/>
      <c r="AX97" s="133"/>
      <c r="AY97" s="133"/>
      <c r="AZ97" s="133"/>
      <c r="BA97" s="133"/>
      <c r="BB97" s="133"/>
      <c r="BC97" s="133"/>
      <c r="BD97" s="133"/>
      <c r="BE97" s="133"/>
      <c r="BF97" s="133"/>
      <c r="BG97" s="96"/>
      <c r="BH97" s="133"/>
      <c r="BI97" s="133"/>
      <c r="BJ97" s="133"/>
      <c r="BK97" s="133"/>
      <c r="BL97" s="137"/>
      <c r="BM97" s="137"/>
      <c r="BN97" s="133"/>
      <c r="BO97" s="96"/>
      <c r="BP97" s="134"/>
      <c r="BQ97" s="133"/>
      <c r="BR97" s="133"/>
      <c r="BS97" s="133"/>
      <c r="BT97" s="96"/>
    </row>
    <row r="98" spans="1:72" ht="15" customHeight="1" x14ac:dyDescent="0.25">
      <c r="A98" s="96"/>
      <c r="B98" s="135"/>
      <c r="C98" s="96"/>
      <c r="D98" s="133"/>
      <c r="E98" s="133"/>
      <c r="F98" s="133"/>
      <c r="G98" s="133"/>
      <c r="H98" s="133"/>
      <c r="I98" s="133"/>
      <c r="J98" s="134"/>
      <c r="K98" s="133"/>
      <c r="L98" s="133"/>
      <c r="M98" s="133"/>
      <c r="N98" s="133"/>
      <c r="O98" s="133"/>
      <c r="P98" s="133"/>
      <c r="Q98" s="133"/>
      <c r="R98" s="133"/>
      <c r="S98" s="137"/>
      <c r="T98" s="137"/>
      <c r="U98" s="96"/>
      <c r="V98" s="137"/>
      <c r="W98" s="137"/>
      <c r="X98" s="96"/>
      <c r="Y98" s="96"/>
      <c r="Z98" s="137"/>
      <c r="AA98" s="137"/>
      <c r="AB98" s="96"/>
      <c r="AC98" s="96"/>
      <c r="AD98" s="134"/>
      <c r="AE98" s="133"/>
      <c r="AF98" s="96"/>
      <c r="AG98" s="96"/>
      <c r="AH98" s="96"/>
      <c r="AI98" s="133"/>
      <c r="AJ98" s="133"/>
      <c r="AK98" s="96"/>
      <c r="AL98" s="133"/>
      <c r="AM98" s="133"/>
      <c r="AN98" s="133"/>
      <c r="AO98" s="137"/>
      <c r="AP98" s="137"/>
      <c r="AQ98" s="133"/>
      <c r="AR98" s="96"/>
      <c r="AS98" s="134"/>
      <c r="AT98" s="133"/>
      <c r="AU98" s="133"/>
      <c r="AV98" s="133"/>
      <c r="AW98" s="133"/>
      <c r="AX98" s="133"/>
      <c r="AY98" s="133"/>
      <c r="AZ98" s="133"/>
      <c r="BA98" s="133"/>
      <c r="BB98" s="133"/>
      <c r="BC98" s="133"/>
      <c r="BD98" s="133"/>
      <c r="BE98" s="133"/>
      <c r="BF98" s="133"/>
      <c r="BG98" s="96"/>
      <c r="BH98" s="133"/>
      <c r="BI98" s="133"/>
      <c r="BJ98" s="133"/>
      <c r="BK98" s="133"/>
      <c r="BL98" s="137"/>
      <c r="BM98" s="137"/>
      <c r="BN98" s="133"/>
      <c r="BO98" s="96"/>
      <c r="BP98" s="134"/>
      <c r="BQ98" s="133"/>
      <c r="BR98" s="133"/>
      <c r="BS98" s="133"/>
      <c r="BT98" s="96"/>
    </row>
    <row r="99" spans="1:72" ht="15" customHeight="1" x14ac:dyDescent="0.25">
      <c r="A99" s="96"/>
      <c r="B99" s="135"/>
      <c r="C99" s="96"/>
      <c r="D99" s="133"/>
      <c r="E99" s="133"/>
      <c r="F99" s="133"/>
      <c r="G99" s="133"/>
      <c r="H99" s="133"/>
      <c r="I99" s="133"/>
      <c r="J99" s="134"/>
      <c r="K99" s="133"/>
      <c r="L99" s="133"/>
      <c r="M99" s="133"/>
      <c r="N99" s="133"/>
      <c r="O99" s="133"/>
      <c r="P99" s="133"/>
      <c r="Q99" s="133"/>
      <c r="R99" s="133"/>
      <c r="S99" s="137"/>
      <c r="T99" s="137"/>
      <c r="U99" s="96"/>
      <c r="V99" s="137"/>
      <c r="W99" s="137"/>
      <c r="X99" s="96"/>
      <c r="Y99" s="96"/>
      <c r="Z99" s="137"/>
      <c r="AA99" s="137"/>
      <c r="AB99" s="96"/>
      <c r="AC99" s="96"/>
      <c r="AD99" s="134"/>
      <c r="AE99" s="133"/>
      <c r="AF99" s="96"/>
      <c r="AG99" s="96"/>
      <c r="AH99" s="96"/>
      <c r="AI99" s="133"/>
      <c r="AJ99" s="133"/>
      <c r="AK99" s="96"/>
      <c r="AL99" s="133"/>
      <c r="AM99" s="133"/>
      <c r="AN99" s="133"/>
      <c r="AO99" s="137"/>
      <c r="AP99" s="137"/>
      <c r="AQ99" s="133"/>
      <c r="AR99" s="96"/>
      <c r="AS99" s="134"/>
      <c r="AT99" s="133"/>
      <c r="AU99" s="133"/>
      <c r="AV99" s="133"/>
      <c r="AW99" s="133"/>
      <c r="AX99" s="133"/>
      <c r="AY99" s="133"/>
      <c r="AZ99" s="133"/>
      <c r="BA99" s="133"/>
      <c r="BB99" s="133"/>
      <c r="BC99" s="133"/>
      <c r="BD99" s="133"/>
      <c r="BE99" s="133"/>
      <c r="BF99" s="133"/>
      <c r="BG99" s="96"/>
      <c r="BH99" s="133"/>
      <c r="BI99" s="133"/>
      <c r="BJ99" s="133"/>
      <c r="BK99" s="133"/>
      <c r="BL99" s="137"/>
      <c r="BM99" s="137"/>
      <c r="BN99" s="133"/>
      <c r="BO99" s="96"/>
      <c r="BP99" s="134"/>
      <c r="BQ99" s="133"/>
      <c r="BR99" s="133"/>
      <c r="BS99" s="133"/>
      <c r="BT99" s="96"/>
    </row>
    <row r="100" spans="1:72" ht="15" customHeight="1" x14ac:dyDescent="0.25">
      <c r="A100" s="96"/>
      <c r="B100" s="135"/>
      <c r="C100" s="96"/>
      <c r="D100" s="133"/>
      <c r="E100" s="133"/>
      <c r="F100" s="133"/>
      <c r="G100" s="133"/>
      <c r="H100" s="133"/>
      <c r="I100" s="133"/>
      <c r="J100" s="134"/>
      <c r="K100" s="133"/>
      <c r="L100" s="133"/>
      <c r="M100" s="133"/>
      <c r="N100" s="133"/>
      <c r="O100" s="133"/>
      <c r="P100" s="133"/>
      <c r="Q100" s="133"/>
      <c r="R100" s="133"/>
      <c r="S100" s="137"/>
      <c r="T100" s="137"/>
      <c r="U100" s="96"/>
      <c r="V100" s="137"/>
      <c r="W100" s="137"/>
      <c r="X100" s="96"/>
      <c r="Y100" s="96"/>
      <c r="Z100" s="137"/>
      <c r="AA100" s="137"/>
      <c r="AB100" s="96"/>
      <c r="AC100" s="96"/>
      <c r="AD100" s="134"/>
      <c r="AE100" s="133"/>
      <c r="AF100" s="96"/>
      <c r="AG100" s="96"/>
      <c r="AH100" s="96"/>
      <c r="AI100" s="133"/>
      <c r="AJ100" s="133"/>
      <c r="AK100" s="96"/>
      <c r="AL100" s="133"/>
      <c r="AM100" s="133"/>
      <c r="AN100" s="133"/>
      <c r="AO100" s="137"/>
      <c r="AP100" s="137"/>
      <c r="AQ100" s="133"/>
      <c r="AR100" s="96"/>
      <c r="AS100" s="134"/>
      <c r="AT100" s="133"/>
      <c r="AU100" s="133"/>
      <c r="AV100" s="133"/>
      <c r="AW100" s="133"/>
      <c r="AX100" s="133"/>
      <c r="AY100" s="133"/>
      <c r="AZ100" s="133"/>
      <c r="BA100" s="133"/>
      <c r="BB100" s="133"/>
      <c r="BC100" s="133"/>
      <c r="BD100" s="133"/>
      <c r="BE100" s="133"/>
      <c r="BF100" s="133"/>
      <c r="BG100" s="96"/>
      <c r="BH100" s="133"/>
      <c r="BI100" s="133"/>
      <c r="BJ100" s="133"/>
      <c r="BK100" s="133"/>
      <c r="BL100" s="137"/>
      <c r="BM100" s="137"/>
      <c r="BN100" s="133"/>
      <c r="BO100" s="96"/>
      <c r="BP100" s="134"/>
      <c r="BQ100" s="133"/>
      <c r="BR100" s="133"/>
      <c r="BS100" s="133"/>
      <c r="BT100" s="96"/>
    </row>
    <row r="101" spans="1:72" ht="15" customHeight="1" x14ac:dyDescent="0.25">
      <c r="A101" s="96"/>
      <c r="B101" s="135"/>
      <c r="C101" s="96"/>
      <c r="D101" s="133"/>
      <c r="E101" s="133"/>
      <c r="F101" s="133"/>
      <c r="G101" s="133"/>
      <c r="H101" s="133"/>
      <c r="I101" s="133"/>
      <c r="J101" s="134"/>
      <c r="K101" s="133"/>
      <c r="L101" s="133"/>
      <c r="M101" s="133"/>
      <c r="N101" s="133"/>
      <c r="O101" s="133"/>
      <c r="P101" s="133"/>
      <c r="Q101" s="133"/>
      <c r="R101" s="133"/>
      <c r="S101" s="137"/>
      <c r="T101" s="137"/>
      <c r="U101" s="96"/>
      <c r="V101" s="137"/>
      <c r="W101" s="137"/>
      <c r="X101" s="96"/>
      <c r="Y101" s="96"/>
      <c r="Z101" s="137"/>
      <c r="AA101" s="137"/>
      <c r="AB101" s="96"/>
      <c r="AC101" s="96"/>
      <c r="AD101" s="134"/>
      <c r="AE101" s="133"/>
      <c r="AF101" s="96"/>
      <c r="AG101" s="96"/>
      <c r="AH101" s="96"/>
      <c r="AI101" s="133"/>
      <c r="AJ101" s="133"/>
      <c r="AK101" s="96"/>
      <c r="AL101" s="133"/>
      <c r="AM101" s="133"/>
      <c r="AN101" s="133"/>
      <c r="AO101" s="137"/>
      <c r="AP101" s="137"/>
      <c r="AQ101" s="133"/>
      <c r="AR101" s="96"/>
      <c r="AS101" s="134"/>
      <c r="AT101" s="133"/>
      <c r="AU101" s="133"/>
      <c r="AV101" s="133"/>
      <c r="AW101" s="133"/>
      <c r="AX101" s="133"/>
      <c r="AY101" s="133"/>
      <c r="AZ101" s="133"/>
      <c r="BA101" s="133"/>
      <c r="BB101" s="133"/>
      <c r="BC101" s="133"/>
      <c r="BD101" s="133"/>
      <c r="BE101" s="133"/>
      <c r="BF101" s="133"/>
      <c r="BG101" s="96"/>
      <c r="BH101" s="133"/>
      <c r="BI101" s="133"/>
      <c r="BJ101" s="133"/>
      <c r="BK101" s="133"/>
      <c r="BL101" s="137"/>
      <c r="BM101" s="137"/>
      <c r="BN101" s="133"/>
      <c r="BO101" s="96"/>
      <c r="BP101" s="134"/>
      <c r="BQ101" s="133"/>
      <c r="BR101" s="133"/>
      <c r="BS101" s="133"/>
      <c r="BT101" s="96"/>
    </row>
    <row r="102" spans="1:72" ht="15" customHeight="1" x14ac:dyDescent="0.25">
      <c r="A102" s="96"/>
      <c r="B102" s="135"/>
      <c r="C102" s="96"/>
      <c r="D102" s="133"/>
      <c r="E102" s="133"/>
      <c r="F102" s="133"/>
      <c r="G102" s="133"/>
      <c r="H102" s="133"/>
      <c r="I102" s="133"/>
      <c r="J102" s="134"/>
      <c r="K102" s="133"/>
      <c r="L102" s="133"/>
      <c r="M102" s="133"/>
      <c r="N102" s="133"/>
      <c r="O102" s="133"/>
      <c r="P102" s="133"/>
      <c r="Q102" s="133"/>
      <c r="R102" s="133"/>
      <c r="S102" s="137"/>
      <c r="T102" s="137"/>
      <c r="U102" s="96"/>
      <c r="V102" s="137"/>
      <c r="W102" s="137"/>
      <c r="X102" s="96"/>
      <c r="Y102" s="96"/>
      <c r="Z102" s="137"/>
      <c r="AA102" s="137"/>
      <c r="AB102" s="96"/>
      <c r="AC102" s="96"/>
      <c r="AD102" s="134"/>
      <c r="AE102" s="133"/>
      <c r="AF102" s="96"/>
      <c r="AG102" s="96"/>
      <c r="AH102" s="96"/>
      <c r="AI102" s="133"/>
      <c r="AJ102" s="133"/>
      <c r="AK102" s="96"/>
      <c r="AL102" s="133"/>
      <c r="AM102" s="133"/>
      <c r="AN102" s="133"/>
      <c r="AO102" s="137"/>
      <c r="AP102" s="137"/>
      <c r="AQ102" s="133"/>
      <c r="AR102" s="96"/>
      <c r="AS102" s="134"/>
      <c r="AT102" s="133"/>
      <c r="AU102" s="133"/>
      <c r="AV102" s="133"/>
      <c r="AW102" s="133"/>
      <c r="AX102" s="133"/>
      <c r="AY102" s="133"/>
      <c r="AZ102" s="133"/>
      <c r="BA102" s="133"/>
      <c r="BB102" s="133"/>
      <c r="BC102" s="133"/>
      <c r="BD102" s="133"/>
      <c r="BE102" s="133"/>
      <c r="BF102" s="133"/>
      <c r="BG102" s="96"/>
      <c r="BH102" s="133"/>
      <c r="BI102" s="133"/>
      <c r="BJ102" s="133"/>
      <c r="BK102" s="133"/>
      <c r="BL102" s="137"/>
      <c r="BM102" s="137"/>
      <c r="BN102" s="133"/>
      <c r="BO102" s="96"/>
      <c r="BP102" s="134"/>
      <c r="BQ102" s="133"/>
      <c r="BR102" s="133"/>
      <c r="BS102" s="133"/>
      <c r="BT102" s="96"/>
    </row>
    <row r="103" spans="1:72" ht="15" customHeight="1" x14ac:dyDescent="0.25">
      <c r="A103" s="96"/>
      <c r="B103" s="135"/>
      <c r="C103" s="96"/>
      <c r="D103" s="133"/>
      <c r="E103" s="133"/>
      <c r="F103" s="133"/>
      <c r="G103" s="133"/>
      <c r="H103" s="133"/>
      <c r="I103" s="133"/>
      <c r="J103" s="134"/>
      <c r="K103" s="133"/>
      <c r="L103" s="133"/>
      <c r="M103" s="133"/>
      <c r="N103" s="133"/>
      <c r="O103" s="133"/>
      <c r="P103" s="133"/>
      <c r="Q103" s="133"/>
      <c r="R103" s="133"/>
      <c r="S103" s="137"/>
      <c r="T103" s="137"/>
      <c r="U103" s="96"/>
      <c r="V103" s="137"/>
      <c r="W103" s="137"/>
      <c r="X103" s="96"/>
      <c r="Y103" s="96"/>
      <c r="Z103" s="137"/>
      <c r="AA103" s="137"/>
      <c r="AB103" s="96"/>
      <c r="AC103" s="96"/>
      <c r="AD103" s="134"/>
      <c r="AE103" s="133"/>
      <c r="AF103" s="96"/>
      <c r="AG103" s="96"/>
      <c r="AH103" s="96"/>
      <c r="AI103" s="133"/>
      <c r="AJ103" s="133"/>
      <c r="AK103" s="96"/>
      <c r="AL103" s="133"/>
      <c r="AM103" s="133"/>
      <c r="AN103" s="133"/>
      <c r="AO103" s="137"/>
      <c r="AP103" s="137"/>
      <c r="AQ103" s="133"/>
      <c r="AR103" s="96"/>
      <c r="AS103" s="134"/>
      <c r="AT103" s="133"/>
      <c r="AU103" s="133"/>
      <c r="AV103" s="133"/>
      <c r="AW103" s="133"/>
      <c r="AX103" s="133"/>
      <c r="AY103" s="133"/>
      <c r="AZ103" s="133"/>
      <c r="BA103" s="133"/>
      <c r="BB103" s="133"/>
      <c r="BC103" s="133"/>
      <c r="BD103" s="133"/>
      <c r="BE103" s="133"/>
      <c r="BF103" s="133"/>
      <c r="BG103" s="96"/>
      <c r="BH103" s="133"/>
      <c r="BI103" s="133"/>
      <c r="BJ103" s="133"/>
      <c r="BK103" s="133"/>
      <c r="BL103" s="137"/>
      <c r="BM103" s="137"/>
      <c r="BN103" s="133"/>
      <c r="BO103" s="96"/>
      <c r="BP103" s="134"/>
      <c r="BQ103" s="133"/>
      <c r="BR103" s="133"/>
      <c r="BS103" s="133"/>
      <c r="BT103" s="96"/>
    </row>
    <row r="104" spans="1:72" ht="15" customHeight="1" x14ac:dyDescent="0.25">
      <c r="A104" s="96"/>
      <c r="B104" s="135"/>
      <c r="C104" s="96"/>
      <c r="D104" s="133"/>
      <c r="E104" s="133"/>
      <c r="F104" s="133"/>
      <c r="G104" s="133"/>
      <c r="H104" s="133"/>
      <c r="I104" s="133"/>
      <c r="J104" s="134"/>
      <c r="K104" s="133"/>
      <c r="L104" s="133"/>
      <c r="M104" s="133"/>
      <c r="N104" s="133"/>
      <c r="O104" s="133"/>
      <c r="P104" s="133"/>
      <c r="Q104" s="133"/>
      <c r="R104" s="133"/>
      <c r="S104" s="137"/>
      <c r="T104" s="137"/>
      <c r="U104" s="96"/>
      <c r="V104" s="137"/>
      <c r="W104" s="137"/>
      <c r="X104" s="96"/>
      <c r="Y104" s="96"/>
      <c r="Z104" s="137"/>
      <c r="AA104" s="137"/>
      <c r="AB104" s="96"/>
      <c r="AC104" s="96"/>
      <c r="AD104" s="134"/>
      <c r="AE104" s="133"/>
      <c r="AF104" s="96"/>
      <c r="AG104" s="96"/>
      <c r="AH104" s="96"/>
      <c r="AI104" s="133"/>
      <c r="AJ104" s="133"/>
      <c r="AK104" s="96"/>
      <c r="AL104" s="133"/>
      <c r="AM104" s="133"/>
      <c r="AN104" s="133"/>
      <c r="AO104" s="137"/>
      <c r="AP104" s="137"/>
      <c r="AQ104" s="133"/>
      <c r="AR104" s="96"/>
      <c r="AS104" s="134"/>
      <c r="AT104" s="133"/>
      <c r="AU104" s="133"/>
      <c r="AV104" s="133"/>
      <c r="AW104" s="133"/>
      <c r="AX104" s="133"/>
      <c r="AY104" s="133"/>
      <c r="AZ104" s="133"/>
      <c r="BA104" s="133"/>
      <c r="BB104" s="133"/>
      <c r="BC104" s="133"/>
      <c r="BD104" s="133"/>
      <c r="BE104" s="133"/>
      <c r="BF104" s="133"/>
      <c r="BG104" s="96"/>
      <c r="BH104" s="133"/>
      <c r="BI104" s="133"/>
      <c r="BJ104" s="133"/>
      <c r="BK104" s="133"/>
      <c r="BL104" s="137"/>
      <c r="BM104" s="137"/>
      <c r="BN104" s="133"/>
      <c r="BO104" s="96"/>
      <c r="BP104" s="134"/>
      <c r="BQ104" s="133"/>
      <c r="BR104" s="133"/>
      <c r="BS104" s="133"/>
      <c r="BT104" s="96"/>
    </row>
    <row r="105" spans="1:72" ht="15" customHeight="1" x14ac:dyDescent="0.25">
      <c r="A105" s="96"/>
      <c r="B105" s="135"/>
      <c r="C105" s="96"/>
      <c r="D105" s="133"/>
      <c r="E105" s="133"/>
      <c r="F105" s="133"/>
      <c r="G105" s="133"/>
      <c r="H105" s="133"/>
      <c r="I105" s="133"/>
      <c r="J105" s="134"/>
      <c r="K105" s="133"/>
      <c r="L105" s="133"/>
      <c r="M105" s="133"/>
      <c r="N105" s="133"/>
      <c r="O105" s="133"/>
      <c r="P105" s="133"/>
      <c r="Q105" s="133"/>
      <c r="R105" s="133"/>
      <c r="S105" s="137"/>
      <c r="T105" s="137"/>
      <c r="U105" s="96"/>
      <c r="V105" s="137"/>
      <c r="W105" s="137"/>
      <c r="X105" s="96"/>
      <c r="Y105" s="96"/>
      <c r="Z105" s="137"/>
      <c r="AA105" s="137"/>
      <c r="AB105" s="96"/>
      <c r="AC105" s="96"/>
      <c r="AD105" s="134"/>
      <c r="AE105" s="133"/>
      <c r="AF105" s="96"/>
      <c r="AG105" s="96"/>
      <c r="AH105" s="96"/>
      <c r="AI105" s="133"/>
      <c r="AJ105" s="133"/>
      <c r="AK105" s="96"/>
      <c r="AL105" s="133"/>
      <c r="AM105" s="133"/>
      <c r="AN105" s="133"/>
      <c r="AO105" s="137"/>
      <c r="AP105" s="137"/>
      <c r="AQ105" s="133"/>
      <c r="AR105" s="96"/>
      <c r="AS105" s="134"/>
      <c r="AT105" s="133"/>
      <c r="AU105" s="133"/>
      <c r="AV105" s="133"/>
      <c r="AW105" s="133"/>
      <c r="AX105" s="133"/>
      <c r="AY105" s="133"/>
      <c r="AZ105" s="133"/>
      <c r="BA105" s="133"/>
      <c r="BB105" s="133"/>
      <c r="BC105" s="133"/>
      <c r="BD105" s="133"/>
      <c r="BE105" s="133"/>
      <c r="BF105" s="133"/>
      <c r="BG105" s="96"/>
      <c r="BH105" s="133"/>
      <c r="BI105" s="133"/>
      <c r="BJ105" s="133"/>
      <c r="BK105" s="133"/>
      <c r="BL105" s="137"/>
      <c r="BM105" s="137"/>
      <c r="BN105" s="133"/>
      <c r="BO105" s="96"/>
      <c r="BP105" s="134"/>
      <c r="BQ105" s="133"/>
      <c r="BR105" s="133"/>
      <c r="BS105" s="133"/>
      <c r="BT105" s="96"/>
    </row>
    <row r="106" spans="1:72" ht="15" customHeight="1" x14ac:dyDescent="0.25">
      <c r="A106" s="96"/>
      <c r="B106" s="135"/>
      <c r="C106" s="96"/>
      <c r="D106" s="133"/>
      <c r="E106" s="133"/>
      <c r="F106" s="133"/>
      <c r="G106" s="133"/>
      <c r="H106" s="133"/>
      <c r="I106" s="133"/>
      <c r="J106" s="134"/>
      <c r="K106" s="133"/>
      <c r="L106" s="133"/>
      <c r="M106" s="133"/>
      <c r="N106" s="133"/>
      <c r="O106" s="133"/>
      <c r="P106" s="133"/>
      <c r="Q106" s="133"/>
      <c r="R106" s="133"/>
      <c r="S106" s="137"/>
      <c r="T106" s="137"/>
      <c r="U106" s="96"/>
      <c r="V106" s="137"/>
      <c r="W106" s="137"/>
      <c r="X106" s="96"/>
      <c r="Y106" s="96"/>
      <c r="Z106" s="137"/>
      <c r="AA106" s="137"/>
      <c r="AB106" s="96"/>
      <c r="AC106" s="96"/>
      <c r="AD106" s="134"/>
      <c r="AE106" s="133"/>
      <c r="AF106" s="96"/>
      <c r="AG106" s="96"/>
      <c r="AH106" s="96"/>
      <c r="AI106" s="133"/>
      <c r="AJ106" s="133"/>
      <c r="AK106" s="96"/>
      <c r="AL106" s="133"/>
      <c r="AM106" s="133"/>
      <c r="AN106" s="133"/>
      <c r="AO106" s="137"/>
      <c r="AP106" s="137"/>
      <c r="AQ106" s="133"/>
      <c r="AR106" s="96"/>
      <c r="AS106" s="134"/>
      <c r="AT106" s="133"/>
      <c r="AU106" s="133"/>
      <c r="AV106" s="133"/>
      <c r="AW106" s="133"/>
      <c r="AX106" s="133"/>
      <c r="AY106" s="133"/>
      <c r="AZ106" s="133"/>
      <c r="BA106" s="133"/>
      <c r="BB106" s="133"/>
      <c r="BC106" s="133"/>
      <c r="BD106" s="133"/>
      <c r="BE106" s="133"/>
      <c r="BF106" s="133"/>
      <c r="BG106" s="96"/>
      <c r="BH106" s="133"/>
      <c r="BI106" s="133"/>
      <c r="BJ106" s="133"/>
      <c r="BK106" s="133"/>
      <c r="BL106" s="137"/>
      <c r="BM106" s="137"/>
      <c r="BN106" s="133"/>
      <c r="BO106" s="96"/>
      <c r="BP106" s="134"/>
      <c r="BQ106" s="133"/>
      <c r="BR106" s="133"/>
      <c r="BS106" s="133"/>
      <c r="BT106" s="96"/>
    </row>
    <row r="107" spans="1:72" ht="15" customHeight="1" x14ac:dyDescent="0.25">
      <c r="A107" s="96"/>
      <c r="B107" s="135"/>
      <c r="C107" s="96"/>
      <c r="D107" s="133"/>
      <c r="E107" s="133"/>
      <c r="F107" s="133"/>
      <c r="G107" s="133"/>
      <c r="H107" s="133"/>
      <c r="I107" s="133"/>
      <c r="J107" s="134"/>
      <c r="K107" s="133"/>
      <c r="L107" s="133"/>
      <c r="M107" s="133"/>
      <c r="N107" s="133"/>
      <c r="O107" s="133"/>
      <c r="P107" s="133"/>
      <c r="Q107" s="133"/>
      <c r="R107" s="133"/>
      <c r="S107" s="137"/>
      <c r="T107" s="137"/>
      <c r="U107" s="96"/>
      <c r="V107" s="137"/>
      <c r="W107" s="137"/>
      <c r="X107" s="96"/>
      <c r="Y107" s="96"/>
      <c r="Z107" s="137"/>
      <c r="AA107" s="137"/>
      <c r="AB107" s="96"/>
      <c r="AC107" s="96"/>
      <c r="AD107" s="134"/>
      <c r="AE107" s="133"/>
      <c r="AF107" s="96"/>
      <c r="AG107" s="96"/>
      <c r="AH107" s="96"/>
      <c r="AI107" s="133"/>
      <c r="AJ107" s="133"/>
      <c r="AK107" s="96"/>
      <c r="AL107" s="133"/>
      <c r="AM107" s="133"/>
      <c r="AN107" s="133"/>
      <c r="AO107" s="137"/>
      <c r="AP107" s="137"/>
      <c r="AQ107" s="133"/>
      <c r="AR107" s="96"/>
      <c r="AS107" s="134"/>
      <c r="AT107" s="133"/>
      <c r="AU107" s="133"/>
      <c r="AV107" s="133"/>
      <c r="AW107" s="133"/>
      <c r="AX107" s="133"/>
      <c r="AY107" s="133"/>
      <c r="AZ107" s="133"/>
      <c r="BA107" s="133"/>
      <c r="BB107" s="133"/>
      <c r="BC107" s="133"/>
      <c r="BD107" s="133"/>
      <c r="BE107" s="133"/>
      <c r="BF107" s="133"/>
      <c r="BG107" s="96"/>
      <c r="BH107" s="133"/>
      <c r="BI107" s="133"/>
      <c r="BJ107" s="133"/>
      <c r="BK107" s="133"/>
      <c r="BL107" s="137"/>
      <c r="BM107" s="137"/>
      <c r="BN107" s="133"/>
      <c r="BO107" s="96"/>
      <c r="BP107" s="134"/>
      <c r="BQ107" s="133"/>
      <c r="BR107" s="133"/>
      <c r="BS107" s="133"/>
      <c r="BT107" s="96"/>
    </row>
    <row r="108" spans="1:72" ht="15" customHeight="1" x14ac:dyDescent="0.25">
      <c r="A108" s="96"/>
      <c r="B108" s="135"/>
      <c r="C108" s="96"/>
      <c r="D108" s="133"/>
      <c r="E108" s="133"/>
      <c r="F108" s="133"/>
      <c r="G108" s="133"/>
      <c r="H108" s="133"/>
      <c r="I108" s="133"/>
      <c r="J108" s="134"/>
      <c r="K108" s="133"/>
      <c r="L108" s="133"/>
      <c r="M108" s="133"/>
      <c r="N108" s="133"/>
      <c r="O108" s="133"/>
      <c r="P108" s="133"/>
      <c r="Q108" s="133"/>
      <c r="R108" s="133"/>
      <c r="S108" s="137"/>
      <c r="T108" s="137"/>
      <c r="U108" s="96"/>
      <c r="V108" s="137"/>
      <c r="W108" s="137"/>
      <c r="X108" s="96"/>
      <c r="Y108" s="96"/>
      <c r="Z108" s="137"/>
      <c r="AA108" s="137"/>
      <c r="AB108" s="96"/>
      <c r="AC108" s="96"/>
      <c r="AD108" s="134"/>
      <c r="AE108" s="133"/>
      <c r="AF108" s="96"/>
      <c r="AG108" s="96"/>
      <c r="AH108" s="96"/>
      <c r="AI108" s="133"/>
      <c r="AJ108" s="133"/>
      <c r="AK108" s="96"/>
      <c r="AL108" s="133"/>
      <c r="AM108" s="133"/>
      <c r="AN108" s="133"/>
      <c r="AO108" s="137"/>
      <c r="AP108" s="137"/>
      <c r="AQ108" s="133"/>
      <c r="AR108" s="96"/>
      <c r="AS108" s="134"/>
      <c r="AT108" s="133"/>
      <c r="AU108" s="133"/>
      <c r="AV108" s="133"/>
      <c r="AW108" s="133"/>
      <c r="AX108" s="133"/>
      <c r="AY108" s="133"/>
      <c r="AZ108" s="133"/>
      <c r="BA108" s="133"/>
      <c r="BB108" s="133"/>
      <c r="BC108" s="133"/>
      <c r="BD108" s="133"/>
      <c r="BE108" s="133"/>
      <c r="BF108" s="133"/>
      <c r="BG108" s="96"/>
      <c r="BH108" s="133"/>
      <c r="BI108" s="133"/>
      <c r="BJ108" s="133"/>
      <c r="BK108" s="133"/>
      <c r="BL108" s="137"/>
      <c r="BM108" s="137"/>
      <c r="BN108" s="133"/>
      <c r="BO108" s="96"/>
      <c r="BP108" s="134"/>
      <c r="BQ108" s="133"/>
      <c r="BR108" s="133"/>
      <c r="BS108" s="133"/>
      <c r="BT108" s="96"/>
    </row>
    <row r="109" spans="1:72" ht="15" customHeight="1" x14ac:dyDescent="0.25">
      <c r="A109" s="96"/>
      <c r="B109" s="135"/>
      <c r="C109" s="96"/>
      <c r="D109" s="133"/>
      <c r="E109" s="133"/>
      <c r="F109" s="133"/>
      <c r="G109" s="133"/>
      <c r="H109" s="133"/>
      <c r="I109" s="133"/>
      <c r="J109" s="134"/>
      <c r="K109" s="133"/>
      <c r="L109" s="133"/>
      <c r="M109" s="133"/>
      <c r="N109" s="133"/>
      <c r="O109" s="133"/>
      <c r="P109" s="133"/>
      <c r="Q109" s="133"/>
      <c r="R109" s="133"/>
      <c r="S109" s="137"/>
      <c r="T109" s="137"/>
      <c r="U109" s="96"/>
      <c r="V109" s="137"/>
      <c r="W109" s="137"/>
      <c r="X109" s="96"/>
      <c r="Y109" s="96"/>
      <c r="Z109" s="137"/>
      <c r="AA109" s="137"/>
      <c r="AB109" s="96"/>
      <c r="AC109" s="96"/>
      <c r="AD109" s="134"/>
      <c r="AE109" s="133"/>
      <c r="AF109" s="96"/>
      <c r="AG109" s="96"/>
      <c r="AH109" s="96"/>
      <c r="AI109" s="133"/>
      <c r="AJ109" s="133"/>
      <c r="AK109" s="96"/>
      <c r="AL109" s="133"/>
      <c r="AM109" s="133"/>
      <c r="AN109" s="133"/>
      <c r="AO109" s="137"/>
      <c r="AP109" s="137"/>
      <c r="AQ109" s="133"/>
      <c r="AR109" s="96"/>
      <c r="AS109" s="134"/>
      <c r="AT109" s="133"/>
      <c r="AU109" s="133"/>
      <c r="AV109" s="133"/>
      <c r="AW109" s="133"/>
      <c r="AX109" s="133"/>
      <c r="AY109" s="133"/>
      <c r="AZ109" s="133"/>
      <c r="BA109" s="133"/>
      <c r="BB109" s="133"/>
      <c r="BC109" s="133"/>
      <c r="BD109" s="133"/>
      <c r="BE109" s="133"/>
      <c r="BF109" s="133"/>
      <c r="BG109" s="96"/>
      <c r="BH109" s="133"/>
      <c r="BI109" s="133"/>
      <c r="BJ109" s="133"/>
      <c r="BK109" s="133"/>
      <c r="BL109" s="137"/>
      <c r="BM109" s="137"/>
      <c r="BN109" s="133"/>
      <c r="BO109" s="96"/>
      <c r="BP109" s="134"/>
      <c r="BQ109" s="133"/>
      <c r="BR109" s="133"/>
      <c r="BS109" s="133"/>
      <c r="BT109" s="96"/>
    </row>
    <row r="110" spans="1:72" ht="15" customHeight="1" x14ac:dyDescent="0.25">
      <c r="A110" s="96"/>
      <c r="B110" s="135"/>
      <c r="C110" s="96"/>
      <c r="D110" s="133"/>
      <c r="E110" s="133"/>
      <c r="F110" s="133"/>
      <c r="G110" s="133"/>
      <c r="H110" s="133"/>
      <c r="I110" s="133"/>
      <c r="J110" s="134"/>
      <c r="K110" s="133"/>
      <c r="L110" s="133"/>
      <c r="M110" s="133"/>
      <c r="N110" s="133"/>
      <c r="O110" s="133"/>
      <c r="P110" s="133"/>
      <c r="Q110" s="133"/>
      <c r="R110" s="133"/>
      <c r="S110" s="137"/>
      <c r="T110" s="137"/>
      <c r="U110" s="96"/>
      <c r="V110" s="137"/>
      <c r="W110" s="137"/>
      <c r="X110" s="96"/>
      <c r="Y110" s="96"/>
      <c r="Z110" s="137"/>
      <c r="AA110" s="137"/>
      <c r="AB110" s="96"/>
      <c r="AC110" s="96"/>
      <c r="AD110" s="134"/>
      <c r="AE110" s="133"/>
      <c r="AF110" s="96"/>
      <c r="AG110" s="96"/>
      <c r="AH110" s="96"/>
      <c r="AI110" s="133"/>
      <c r="AJ110" s="133"/>
      <c r="AK110" s="96"/>
      <c r="AL110" s="133"/>
      <c r="AM110" s="133"/>
      <c r="AN110" s="133"/>
      <c r="AO110" s="137"/>
      <c r="AP110" s="137"/>
      <c r="AQ110" s="133"/>
      <c r="AR110" s="96"/>
      <c r="AS110" s="134"/>
      <c r="AT110" s="133"/>
      <c r="AU110" s="133"/>
      <c r="AV110" s="133"/>
      <c r="AW110" s="133"/>
      <c r="AX110" s="133"/>
      <c r="AY110" s="133"/>
      <c r="AZ110" s="133"/>
      <c r="BA110" s="133"/>
      <c r="BB110" s="133"/>
      <c r="BC110" s="133"/>
      <c r="BD110" s="133"/>
      <c r="BE110" s="133"/>
      <c r="BF110" s="133"/>
      <c r="BG110" s="96"/>
      <c r="BH110" s="133"/>
      <c r="BI110" s="133"/>
      <c r="BJ110" s="133"/>
      <c r="BK110" s="133"/>
      <c r="BL110" s="137"/>
      <c r="BM110" s="137"/>
      <c r="BN110" s="133"/>
      <c r="BO110" s="96"/>
      <c r="BP110" s="134"/>
      <c r="BQ110" s="133"/>
      <c r="BR110" s="133"/>
      <c r="BS110" s="133"/>
      <c r="BT110" s="96"/>
    </row>
    <row r="111" spans="1:72" ht="15" customHeight="1" x14ac:dyDescent="0.25">
      <c r="A111" s="96"/>
      <c r="B111" s="135"/>
      <c r="C111" s="96"/>
      <c r="D111" s="133"/>
      <c r="E111" s="133"/>
      <c r="F111" s="133"/>
      <c r="G111" s="133"/>
      <c r="H111" s="133"/>
      <c r="I111" s="133"/>
      <c r="J111" s="134"/>
      <c r="K111" s="133"/>
      <c r="L111" s="133"/>
      <c r="M111" s="133"/>
      <c r="N111" s="133"/>
      <c r="O111" s="133"/>
      <c r="P111" s="133"/>
      <c r="Q111" s="133"/>
      <c r="R111" s="133"/>
      <c r="S111" s="137"/>
      <c r="T111" s="137"/>
      <c r="U111" s="96"/>
      <c r="V111" s="137"/>
      <c r="W111" s="137"/>
      <c r="X111" s="96"/>
      <c r="Y111" s="96"/>
      <c r="Z111" s="137"/>
      <c r="AA111" s="137"/>
      <c r="AB111" s="96"/>
      <c r="AC111" s="96"/>
      <c r="AD111" s="134"/>
      <c r="AE111" s="133"/>
      <c r="AF111" s="96"/>
      <c r="AG111" s="96"/>
      <c r="AH111" s="96"/>
      <c r="AI111" s="133"/>
      <c r="AJ111" s="133"/>
      <c r="AK111" s="96"/>
      <c r="AL111" s="133"/>
      <c r="AM111" s="133"/>
      <c r="AN111" s="133"/>
      <c r="AO111" s="137"/>
      <c r="AP111" s="137"/>
      <c r="AQ111" s="133"/>
      <c r="AR111" s="96"/>
      <c r="AS111" s="134"/>
      <c r="AT111" s="133"/>
      <c r="AU111" s="133"/>
      <c r="AV111" s="133"/>
      <c r="AW111" s="133"/>
      <c r="AX111" s="133"/>
      <c r="AY111" s="133"/>
      <c r="AZ111" s="133"/>
      <c r="BA111" s="133"/>
      <c r="BB111" s="133"/>
      <c r="BC111" s="133"/>
      <c r="BD111" s="133"/>
      <c r="BE111" s="133"/>
      <c r="BF111" s="133"/>
      <c r="BG111" s="96"/>
      <c r="BH111" s="133"/>
      <c r="BI111" s="133"/>
      <c r="BJ111" s="133"/>
      <c r="BK111" s="133"/>
      <c r="BL111" s="137"/>
      <c r="BM111" s="137"/>
      <c r="BN111" s="133"/>
      <c r="BO111" s="96"/>
      <c r="BP111" s="134"/>
      <c r="BQ111" s="133"/>
      <c r="BR111" s="133"/>
      <c r="BS111" s="133"/>
      <c r="BT111" s="96"/>
    </row>
    <row r="112" spans="1:72" ht="15" customHeight="1" x14ac:dyDescent="0.25">
      <c r="A112" s="96"/>
      <c r="B112" s="135"/>
      <c r="C112" s="96"/>
      <c r="D112" s="133"/>
      <c r="E112" s="133"/>
      <c r="F112" s="133"/>
      <c r="G112" s="133"/>
      <c r="H112" s="133"/>
      <c r="I112" s="133"/>
      <c r="J112" s="134"/>
      <c r="K112" s="133"/>
      <c r="L112" s="133"/>
      <c r="M112" s="133"/>
      <c r="N112" s="133"/>
      <c r="O112" s="133"/>
      <c r="P112" s="133"/>
      <c r="Q112" s="133"/>
      <c r="R112" s="133"/>
      <c r="S112" s="137"/>
      <c r="T112" s="137"/>
      <c r="U112" s="96"/>
      <c r="V112" s="137"/>
      <c r="W112" s="137"/>
      <c r="X112" s="96"/>
      <c r="Y112" s="96"/>
      <c r="Z112" s="137"/>
      <c r="AA112" s="137"/>
      <c r="AB112" s="96"/>
      <c r="AC112" s="96"/>
      <c r="AD112" s="134"/>
      <c r="AE112" s="133"/>
      <c r="AF112" s="96"/>
      <c r="AG112" s="96"/>
      <c r="AH112" s="96"/>
      <c r="AI112" s="133"/>
      <c r="AJ112" s="133"/>
      <c r="AK112" s="96"/>
      <c r="AL112" s="133"/>
      <c r="AM112" s="133"/>
      <c r="AN112" s="133"/>
      <c r="AO112" s="137"/>
      <c r="AP112" s="137"/>
      <c r="AQ112" s="133"/>
      <c r="AR112" s="96"/>
      <c r="AS112" s="134"/>
      <c r="AT112" s="133"/>
      <c r="AU112" s="133"/>
      <c r="AV112" s="133"/>
      <c r="AW112" s="133"/>
      <c r="AX112" s="133"/>
      <c r="AY112" s="133"/>
      <c r="AZ112" s="133"/>
      <c r="BA112" s="133"/>
      <c r="BB112" s="133"/>
      <c r="BC112" s="133"/>
      <c r="BD112" s="133"/>
      <c r="BE112" s="133"/>
      <c r="BF112" s="133"/>
      <c r="BG112" s="96"/>
      <c r="BH112" s="133"/>
      <c r="BI112" s="133"/>
      <c r="BJ112" s="133"/>
      <c r="BK112" s="133"/>
      <c r="BL112" s="137"/>
      <c r="BM112" s="137"/>
      <c r="BN112" s="133"/>
      <c r="BO112" s="96"/>
      <c r="BP112" s="134"/>
      <c r="BQ112" s="133"/>
      <c r="BR112" s="133"/>
      <c r="BS112" s="133"/>
      <c r="BT112" s="96"/>
    </row>
    <row r="113" spans="1:84" ht="15" customHeight="1" x14ac:dyDescent="0.25">
      <c r="A113" s="96"/>
      <c r="B113" s="135"/>
      <c r="C113" s="96"/>
      <c r="D113" s="133"/>
      <c r="E113" s="133"/>
      <c r="F113" s="133"/>
      <c r="G113" s="133"/>
      <c r="H113" s="133"/>
      <c r="I113" s="133"/>
      <c r="J113" s="134"/>
      <c r="K113" s="133"/>
      <c r="L113" s="133"/>
      <c r="M113" s="133"/>
      <c r="N113" s="133"/>
      <c r="O113" s="133"/>
      <c r="P113" s="133"/>
      <c r="Q113" s="133"/>
      <c r="R113" s="133"/>
      <c r="S113" s="137"/>
      <c r="T113" s="137"/>
      <c r="U113" s="96"/>
      <c r="V113" s="137"/>
      <c r="W113" s="137"/>
      <c r="X113" s="96"/>
      <c r="Y113" s="96"/>
      <c r="Z113" s="137"/>
      <c r="AA113" s="137"/>
      <c r="AB113" s="96"/>
      <c r="AC113" s="96"/>
      <c r="AD113" s="134"/>
      <c r="AE113" s="133"/>
      <c r="AF113" s="96"/>
      <c r="AG113" s="96"/>
      <c r="AH113" s="96"/>
      <c r="AI113" s="133"/>
      <c r="AJ113" s="133"/>
      <c r="AK113" s="96"/>
      <c r="AL113" s="133"/>
      <c r="AM113" s="133"/>
      <c r="AN113" s="133"/>
      <c r="AO113" s="137"/>
      <c r="AP113" s="137"/>
      <c r="AQ113" s="133"/>
      <c r="AR113" s="96"/>
      <c r="AS113" s="134"/>
      <c r="AT113" s="133"/>
      <c r="AU113" s="133"/>
      <c r="AV113" s="133"/>
      <c r="AW113" s="133"/>
      <c r="AX113" s="133"/>
      <c r="AY113" s="133"/>
      <c r="AZ113" s="133"/>
      <c r="BA113" s="133"/>
      <c r="BB113" s="133"/>
      <c r="BC113" s="133"/>
      <c r="BD113" s="133"/>
      <c r="BE113" s="133"/>
      <c r="BF113" s="133"/>
      <c r="BG113" s="96"/>
      <c r="BH113" s="133"/>
      <c r="BI113" s="133"/>
      <c r="BJ113" s="133"/>
      <c r="BK113" s="133"/>
      <c r="BL113" s="137"/>
      <c r="BM113" s="137"/>
      <c r="BN113" s="133"/>
      <c r="BO113" s="96"/>
      <c r="BP113" s="134"/>
      <c r="BQ113" s="133"/>
      <c r="BR113" s="133"/>
      <c r="BS113" s="133"/>
      <c r="BT113" s="96"/>
    </row>
    <row r="114" spans="1:84" ht="15" customHeight="1" x14ac:dyDescent="0.25">
      <c r="A114" s="96"/>
      <c r="B114" s="135"/>
      <c r="C114" s="96"/>
      <c r="D114" s="133"/>
      <c r="E114" s="133"/>
      <c r="F114" s="133"/>
      <c r="G114" s="133"/>
      <c r="H114" s="133"/>
      <c r="I114" s="133"/>
      <c r="J114" s="134"/>
      <c r="K114" s="133"/>
      <c r="L114" s="133"/>
      <c r="M114" s="133"/>
      <c r="N114" s="133"/>
      <c r="O114" s="133"/>
      <c r="P114" s="133"/>
      <c r="Q114" s="133"/>
      <c r="R114" s="133"/>
      <c r="S114" s="137"/>
      <c r="T114" s="137"/>
      <c r="U114" s="96"/>
      <c r="V114" s="137"/>
      <c r="W114" s="137"/>
      <c r="X114" s="96"/>
      <c r="Y114" s="96"/>
      <c r="Z114" s="137"/>
      <c r="AA114" s="137"/>
      <c r="AB114" s="96"/>
      <c r="AC114" s="96"/>
      <c r="AD114" s="134"/>
      <c r="AE114" s="133"/>
      <c r="AF114" s="96"/>
      <c r="AG114" s="96"/>
      <c r="AH114" s="96"/>
      <c r="AI114" s="133"/>
      <c r="AJ114" s="133"/>
      <c r="AK114" s="96"/>
      <c r="AL114" s="133"/>
      <c r="AM114" s="133"/>
      <c r="AN114" s="133"/>
      <c r="AO114" s="137"/>
      <c r="AP114" s="137"/>
      <c r="AQ114" s="133"/>
      <c r="AR114" s="96"/>
      <c r="AS114" s="134"/>
      <c r="AT114" s="133"/>
      <c r="AU114" s="133"/>
      <c r="AV114" s="133"/>
      <c r="AW114" s="133"/>
      <c r="AX114" s="133"/>
      <c r="AY114" s="133"/>
      <c r="AZ114" s="133"/>
      <c r="BA114" s="133"/>
      <c r="BB114" s="133"/>
      <c r="BC114" s="133"/>
      <c r="BD114" s="133"/>
      <c r="BE114" s="133"/>
      <c r="BF114" s="133"/>
      <c r="BG114" s="96"/>
      <c r="BH114" s="133"/>
      <c r="BI114" s="133"/>
      <c r="BJ114" s="133"/>
      <c r="BK114" s="133"/>
      <c r="BL114" s="137"/>
      <c r="BM114" s="137"/>
      <c r="BN114" s="133"/>
      <c r="BO114" s="96"/>
      <c r="BP114" s="134"/>
      <c r="BQ114" s="133"/>
      <c r="BR114" s="133"/>
      <c r="BS114" s="133"/>
      <c r="BT114" s="96"/>
    </row>
    <row r="116" spans="1:84" ht="15" customHeight="1" x14ac:dyDescent="0.25">
      <c r="A116" s="57" t="s">
        <v>987</v>
      </c>
      <c r="B116" s="56"/>
      <c r="C116" s="56"/>
      <c r="D116" s="56"/>
      <c r="E116" s="56"/>
      <c r="F116" s="56"/>
      <c r="G116" s="56"/>
      <c r="H116" s="56"/>
      <c r="I116" s="56"/>
      <c r="J116" s="56"/>
      <c r="K116" s="56"/>
      <c r="L116" s="56"/>
      <c r="M116" s="56"/>
      <c r="N116" s="56"/>
      <c r="O116" s="56"/>
      <c r="P116" s="56"/>
      <c r="Q116" s="56"/>
      <c r="R116" s="56"/>
      <c r="S116" s="56"/>
      <c r="T116" s="56"/>
      <c r="U116" s="56"/>
      <c r="V116" s="56"/>
      <c r="W116" s="56"/>
      <c r="X116" s="56"/>
      <c r="Y116" s="56"/>
      <c r="Z116" s="56"/>
      <c r="AA116" s="56"/>
      <c r="AB116" s="56"/>
      <c r="AC116" s="56"/>
      <c r="AD116" s="56"/>
      <c r="AE116" s="56"/>
      <c r="AF116" s="56"/>
      <c r="AG116" s="56"/>
      <c r="AH116" s="56"/>
      <c r="AI116" s="56"/>
      <c r="AJ116" s="56"/>
      <c r="AK116" s="56"/>
      <c r="AL116" s="56"/>
      <c r="AM116" s="56"/>
      <c r="AN116" s="56"/>
      <c r="AO116" s="56"/>
      <c r="AP116" s="56"/>
      <c r="AQ116" s="56"/>
      <c r="AR116" s="56"/>
      <c r="AS116" s="56"/>
      <c r="AT116" s="56"/>
      <c r="AU116" s="56"/>
      <c r="AV116" s="56"/>
      <c r="AW116" s="56"/>
      <c r="AX116" s="56"/>
      <c r="AY116" s="56"/>
      <c r="AZ116" s="56"/>
      <c r="BA116" s="56"/>
      <c r="BB116" s="56"/>
      <c r="BC116" s="56"/>
      <c r="BD116" s="56"/>
      <c r="BE116" s="56"/>
      <c r="BF116" s="56"/>
      <c r="BG116" s="56"/>
      <c r="BH116" s="56"/>
      <c r="BI116" s="56"/>
      <c r="BJ116" s="56"/>
      <c r="BK116" s="56"/>
      <c r="BL116" s="56"/>
      <c r="BM116" s="56"/>
      <c r="BN116" s="56"/>
      <c r="BO116" s="56"/>
      <c r="BP116" s="56"/>
      <c r="BQ116" s="56"/>
      <c r="BR116" s="56"/>
      <c r="BS116" s="56"/>
      <c r="BT116" s="56"/>
      <c r="BU116" s="56"/>
      <c r="BV116" s="56"/>
      <c r="BW116" s="56"/>
      <c r="BX116" s="56"/>
      <c r="BY116" s="56"/>
      <c r="BZ116" s="56"/>
      <c r="CA116" s="56"/>
      <c r="CB116" s="56"/>
      <c r="CC116" s="56"/>
      <c r="CD116" s="56"/>
      <c r="CE116" s="56"/>
      <c r="CF116" s="56"/>
    </row>
    <row r="117" spans="1:84" ht="15" customHeight="1" x14ac:dyDescent="0.25">
      <c r="A117" s="120" t="s">
        <v>2343</v>
      </c>
      <c r="B117" s="120"/>
      <c r="C117" s="120"/>
      <c r="D117" s="120"/>
      <c r="E117" s="120"/>
      <c r="F117" s="120"/>
      <c r="G117" s="120"/>
      <c r="H117" s="120"/>
      <c r="I117" s="120"/>
      <c r="J117" s="120"/>
      <c r="K117" s="120"/>
      <c r="L117" s="120"/>
      <c r="M117" s="120"/>
      <c r="N117" s="120"/>
      <c r="O117" s="144"/>
      <c r="P117" s="120" t="s">
        <v>2345</v>
      </c>
      <c r="Q117" s="120"/>
      <c r="R117" s="120"/>
      <c r="S117" s="120"/>
      <c r="T117" s="120"/>
      <c r="U117" s="120"/>
      <c r="V117" s="120"/>
      <c r="W117" s="120"/>
      <c r="X117" s="120"/>
      <c r="Y117" s="120"/>
      <c r="Z117" s="120"/>
      <c r="AA117" s="120"/>
      <c r="AB117" s="144"/>
      <c r="AC117" s="120" t="s">
        <v>2350</v>
      </c>
      <c r="AD117" s="120"/>
      <c r="AE117" s="120"/>
      <c r="AF117" s="120"/>
      <c r="AG117" s="120"/>
      <c r="AH117" s="120"/>
      <c r="AI117" s="120"/>
      <c r="AJ117" s="120"/>
      <c r="AK117" s="120"/>
      <c r="AL117" s="120"/>
      <c r="AM117" s="120"/>
      <c r="AN117" s="120"/>
      <c r="AO117" s="120"/>
      <c r="AP117" s="120"/>
      <c r="AQ117" s="120"/>
      <c r="AR117" s="120"/>
      <c r="AS117" s="120"/>
      <c r="AT117" s="120"/>
      <c r="AU117" s="120"/>
      <c r="AV117" s="120"/>
      <c r="AW117" s="120"/>
      <c r="AX117" s="120"/>
      <c r="AY117" s="120"/>
      <c r="AZ117" s="120"/>
      <c r="BA117" s="120"/>
      <c r="BB117" s="120"/>
      <c r="BC117" s="120"/>
      <c r="BD117" s="120"/>
      <c r="BE117" s="120"/>
      <c r="BF117" s="120"/>
      <c r="BG117" s="120"/>
      <c r="BH117" s="144"/>
      <c r="BI117" s="120" t="s">
        <v>2357</v>
      </c>
      <c r="BJ117" s="120"/>
      <c r="BK117" s="120"/>
      <c r="BL117" s="120"/>
      <c r="BM117" s="120"/>
      <c r="BN117" s="120"/>
      <c r="BO117" s="120"/>
      <c r="BP117" s="120"/>
      <c r="BQ117" s="120"/>
      <c r="BR117" s="120"/>
      <c r="BS117" s="120"/>
      <c r="BT117" s="120"/>
      <c r="BU117" s="120"/>
      <c r="BV117" s="120"/>
      <c r="BW117" s="120"/>
      <c r="BX117" s="120"/>
      <c r="BY117" s="120"/>
      <c r="BZ117" s="120"/>
      <c r="CA117" s="120"/>
      <c r="CB117" s="120"/>
      <c r="CC117" s="120"/>
      <c r="CD117" s="120"/>
      <c r="CE117" s="120"/>
      <c r="CF117" s="120"/>
    </row>
    <row r="118" spans="1:84" ht="15" customHeight="1" x14ac:dyDescent="0.25">
      <c r="A118" s="120" t="s">
        <v>2097</v>
      </c>
      <c r="B118" s="120" t="s">
        <v>2098</v>
      </c>
      <c r="C118" s="120" t="s">
        <v>2099</v>
      </c>
      <c r="D118" s="120" t="s">
        <v>2344</v>
      </c>
      <c r="E118" s="120"/>
      <c r="F118" s="120"/>
      <c r="G118" s="120"/>
      <c r="H118" s="120"/>
      <c r="I118" s="120" t="s">
        <v>2145</v>
      </c>
      <c r="J118" s="120"/>
      <c r="K118" s="120"/>
      <c r="L118" s="120" t="s">
        <v>2146</v>
      </c>
      <c r="M118" s="120"/>
      <c r="N118" s="120"/>
      <c r="O118" s="144"/>
      <c r="P118" s="120" t="s">
        <v>2346</v>
      </c>
      <c r="Q118" s="120"/>
      <c r="R118" s="120"/>
      <c r="S118" s="120"/>
      <c r="T118" s="120"/>
      <c r="U118" s="120"/>
      <c r="V118" s="120" t="s">
        <v>2349</v>
      </c>
      <c r="W118" s="120"/>
      <c r="X118" s="120"/>
      <c r="Y118" s="120"/>
      <c r="Z118" s="120"/>
      <c r="AA118" s="120"/>
      <c r="AB118" s="144"/>
      <c r="AC118" s="120" t="s">
        <v>2351</v>
      </c>
      <c r="AD118" s="120" t="s">
        <v>2352</v>
      </c>
      <c r="AE118" s="120"/>
      <c r="AF118" s="120"/>
      <c r="AG118" s="120"/>
      <c r="AH118" s="120"/>
      <c r="AI118" s="120"/>
      <c r="AJ118" s="120"/>
      <c r="AK118" s="120"/>
      <c r="AL118" s="120"/>
      <c r="AM118" s="120"/>
      <c r="AN118" s="120"/>
      <c r="AO118" s="120"/>
      <c r="AP118" s="120"/>
      <c r="AQ118" s="120"/>
      <c r="AR118" s="120"/>
      <c r="AS118" s="120" t="s">
        <v>2356</v>
      </c>
      <c r="AT118" s="120"/>
      <c r="AU118" s="120"/>
      <c r="AV118" s="120"/>
      <c r="AW118" s="120"/>
      <c r="AX118" s="120"/>
      <c r="AY118" s="120"/>
      <c r="AZ118" s="120"/>
      <c r="BA118" s="120"/>
      <c r="BB118" s="120"/>
      <c r="BC118" s="120"/>
      <c r="BD118" s="120"/>
      <c r="BE118" s="120"/>
      <c r="BF118" s="120"/>
      <c r="BG118" s="120"/>
      <c r="BH118" s="144"/>
      <c r="BI118" s="120" t="s">
        <v>2352</v>
      </c>
      <c r="BJ118" s="120"/>
      <c r="BK118" s="120"/>
      <c r="BL118" s="120"/>
      <c r="BM118" s="120"/>
      <c r="BN118" s="120"/>
      <c r="BO118" s="120"/>
      <c r="BP118" s="120"/>
      <c r="BQ118" s="120"/>
      <c r="BR118" s="120"/>
      <c r="BS118" s="120"/>
      <c r="BT118" s="120"/>
      <c r="BU118" s="120" t="s">
        <v>2356</v>
      </c>
      <c r="BV118" s="120"/>
      <c r="BW118" s="120"/>
      <c r="BX118" s="120"/>
      <c r="BY118" s="120"/>
      <c r="BZ118" s="120"/>
      <c r="CA118" s="120"/>
      <c r="CB118" s="120"/>
      <c r="CC118" s="120"/>
      <c r="CD118" s="120"/>
      <c r="CE118" s="120"/>
      <c r="CF118" s="120"/>
    </row>
    <row r="119" spans="1:84" ht="15" customHeight="1" x14ac:dyDescent="0.25">
      <c r="A119" s="120"/>
      <c r="B119" s="120"/>
      <c r="C119" s="120"/>
      <c r="D119" s="120"/>
      <c r="E119" s="120"/>
      <c r="F119" s="120"/>
      <c r="G119" s="120"/>
      <c r="H119" s="120"/>
      <c r="I119" s="120"/>
      <c r="J119" s="120"/>
      <c r="K119" s="120"/>
      <c r="L119" s="120"/>
      <c r="M119" s="120"/>
      <c r="N119" s="120"/>
      <c r="O119" s="144"/>
      <c r="P119" s="120" t="s">
        <v>2347</v>
      </c>
      <c r="Q119" s="120"/>
      <c r="R119" s="120"/>
      <c r="S119" s="120" t="s">
        <v>2348</v>
      </c>
      <c r="T119" s="120"/>
      <c r="U119" s="120"/>
      <c r="V119" s="120"/>
      <c r="W119" s="120"/>
      <c r="X119" s="120"/>
      <c r="Y119" s="120"/>
      <c r="Z119" s="120"/>
      <c r="AA119" s="120"/>
      <c r="AB119" s="144"/>
      <c r="AC119" s="120"/>
      <c r="AD119" s="120" t="s">
        <v>2353</v>
      </c>
      <c r="AE119" s="120"/>
      <c r="AF119" s="120"/>
      <c r="AG119" s="120" t="s">
        <v>2354</v>
      </c>
      <c r="AH119" s="120"/>
      <c r="AI119" s="120"/>
      <c r="AJ119" s="120"/>
      <c r="AK119" s="120"/>
      <c r="AL119" s="120"/>
      <c r="AM119" s="120" t="s">
        <v>2355</v>
      </c>
      <c r="AN119" s="120"/>
      <c r="AO119" s="120"/>
      <c r="AP119" s="120"/>
      <c r="AQ119" s="120"/>
      <c r="AR119" s="120"/>
      <c r="AS119" s="120" t="s">
        <v>2353</v>
      </c>
      <c r="AT119" s="120"/>
      <c r="AU119" s="120"/>
      <c r="AV119" s="120" t="s">
        <v>2354</v>
      </c>
      <c r="AW119" s="120"/>
      <c r="AX119" s="120"/>
      <c r="AY119" s="120"/>
      <c r="AZ119" s="120"/>
      <c r="BA119" s="120"/>
      <c r="BB119" s="120" t="s">
        <v>2355</v>
      </c>
      <c r="BC119" s="120"/>
      <c r="BD119" s="120"/>
      <c r="BE119" s="120"/>
      <c r="BF119" s="120"/>
      <c r="BG119" s="120"/>
      <c r="BH119" s="144"/>
      <c r="BI119" s="120"/>
      <c r="BJ119" s="120"/>
      <c r="BK119" s="120"/>
      <c r="BL119" s="120"/>
      <c r="BM119" s="120"/>
      <c r="BN119" s="120"/>
      <c r="BO119" s="120"/>
      <c r="BP119" s="120"/>
      <c r="BQ119" s="120"/>
      <c r="BR119" s="120"/>
      <c r="BS119" s="120"/>
      <c r="BT119" s="120"/>
      <c r="BU119" s="120"/>
      <c r="BV119" s="120"/>
      <c r="BW119" s="120"/>
      <c r="BX119" s="120"/>
      <c r="BY119" s="120"/>
      <c r="BZ119" s="120"/>
      <c r="CA119" s="120"/>
      <c r="CB119" s="120"/>
      <c r="CC119" s="120"/>
      <c r="CD119" s="120"/>
      <c r="CE119" s="120"/>
      <c r="CF119" s="120"/>
    </row>
    <row r="120" spans="1:84" ht="15" customHeight="1" x14ac:dyDescent="0.25">
      <c r="A120" s="145"/>
      <c r="B120" s="145"/>
      <c r="C120" s="145"/>
      <c r="D120" s="146" t="s">
        <v>2358</v>
      </c>
      <c r="E120" s="146" t="s">
        <v>2359</v>
      </c>
      <c r="F120" s="146" t="s">
        <v>2360</v>
      </c>
      <c r="G120" s="146" t="s">
        <v>2361</v>
      </c>
      <c r="H120" s="146" t="s">
        <v>2362</v>
      </c>
      <c r="I120" s="146" t="s">
        <v>2363</v>
      </c>
      <c r="J120" s="146" t="s">
        <v>2364</v>
      </c>
      <c r="K120" s="146" t="s">
        <v>2365</v>
      </c>
      <c r="L120" s="146" t="s">
        <v>2366</v>
      </c>
      <c r="M120" s="146" t="s">
        <v>2367</v>
      </c>
      <c r="N120" s="146" t="s">
        <v>2368</v>
      </c>
      <c r="O120" s="147"/>
      <c r="P120" s="146" t="s">
        <v>2369</v>
      </c>
      <c r="Q120" s="146" t="s">
        <v>2370</v>
      </c>
      <c r="R120" s="146" t="s">
        <v>2371</v>
      </c>
      <c r="S120" s="146" t="s">
        <v>2372</v>
      </c>
      <c r="T120" s="146" t="s">
        <v>2373</v>
      </c>
      <c r="U120" s="146" t="s">
        <v>2374</v>
      </c>
      <c r="V120" s="146" t="s">
        <v>2375</v>
      </c>
      <c r="W120" s="146" t="s">
        <v>2376</v>
      </c>
      <c r="X120" s="146" t="s">
        <v>2377</v>
      </c>
      <c r="Y120" s="146" t="s">
        <v>2378</v>
      </c>
      <c r="Z120" s="146" t="s">
        <v>2379</v>
      </c>
      <c r="AA120" s="146" t="s">
        <v>2380</v>
      </c>
      <c r="AB120" s="147"/>
      <c r="AC120" s="145"/>
      <c r="AD120" s="146" t="s">
        <v>2381</v>
      </c>
      <c r="AE120" s="146" t="s">
        <v>2382</v>
      </c>
      <c r="AF120" s="146" t="s">
        <v>2383</v>
      </c>
      <c r="AG120" s="146" t="s">
        <v>2384</v>
      </c>
      <c r="AH120" s="146" t="s">
        <v>2385</v>
      </c>
      <c r="AI120" s="146" t="s">
        <v>2386</v>
      </c>
      <c r="AJ120" s="146" t="s">
        <v>2387</v>
      </c>
      <c r="AK120" s="146" t="s">
        <v>2388</v>
      </c>
      <c r="AL120" s="146" t="s">
        <v>2389</v>
      </c>
      <c r="AM120" s="146" t="s">
        <v>2390</v>
      </c>
      <c r="AN120" s="146" t="s">
        <v>2391</v>
      </c>
      <c r="AO120" s="146" t="s">
        <v>2392</v>
      </c>
      <c r="AP120" s="146" t="s">
        <v>2393</v>
      </c>
      <c r="AQ120" s="146" t="s">
        <v>2394</v>
      </c>
      <c r="AR120" s="146" t="s">
        <v>2395</v>
      </c>
      <c r="AS120" s="146" t="s">
        <v>2381</v>
      </c>
      <c r="AT120" s="146" t="s">
        <v>2382</v>
      </c>
      <c r="AU120" s="146" t="s">
        <v>2383</v>
      </c>
      <c r="AV120" s="146" t="s">
        <v>2384</v>
      </c>
      <c r="AW120" s="146" t="s">
        <v>2385</v>
      </c>
      <c r="AX120" s="146" t="s">
        <v>2386</v>
      </c>
      <c r="AY120" s="146" t="s">
        <v>2387</v>
      </c>
      <c r="AZ120" s="146" t="s">
        <v>2388</v>
      </c>
      <c r="BA120" s="146" t="s">
        <v>2389</v>
      </c>
      <c r="BB120" s="146" t="s">
        <v>2390</v>
      </c>
      <c r="BC120" s="146" t="s">
        <v>2391</v>
      </c>
      <c r="BD120" s="146" t="s">
        <v>2392</v>
      </c>
      <c r="BE120" s="146" t="s">
        <v>2393</v>
      </c>
      <c r="BF120" s="146" t="s">
        <v>2394</v>
      </c>
      <c r="BG120" s="146" t="s">
        <v>2395</v>
      </c>
      <c r="BH120" s="147"/>
      <c r="BI120" s="146" t="s">
        <v>2396</v>
      </c>
      <c r="BJ120" s="146" t="s">
        <v>2381</v>
      </c>
      <c r="BK120" s="146" t="s">
        <v>2382</v>
      </c>
      <c r="BL120" s="146" t="s">
        <v>2386</v>
      </c>
      <c r="BM120" s="146" t="s">
        <v>2397</v>
      </c>
      <c r="BN120" s="146" t="s">
        <v>2398</v>
      </c>
      <c r="BO120" s="146" t="s">
        <v>2399</v>
      </c>
      <c r="BP120" s="146" t="s">
        <v>2400</v>
      </c>
      <c r="BQ120" s="146" t="s">
        <v>2401</v>
      </c>
      <c r="BR120" s="146" t="s">
        <v>2387</v>
      </c>
      <c r="BS120" s="146" t="s">
        <v>2402</v>
      </c>
      <c r="BT120" s="146" t="s">
        <v>2403</v>
      </c>
      <c r="BU120" s="146" t="s">
        <v>2396</v>
      </c>
      <c r="BV120" s="146" t="s">
        <v>2381</v>
      </c>
      <c r="BW120" s="146" t="s">
        <v>2382</v>
      </c>
      <c r="BX120" s="146" t="s">
        <v>2386</v>
      </c>
      <c r="BY120" s="146" t="s">
        <v>2397</v>
      </c>
      <c r="BZ120" s="146" t="s">
        <v>2398</v>
      </c>
      <c r="CA120" s="146" t="s">
        <v>2399</v>
      </c>
      <c r="CB120" s="146" t="s">
        <v>2400</v>
      </c>
      <c r="CC120" s="146" t="s">
        <v>2401</v>
      </c>
      <c r="CD120" s="146" t="s">
        <v>2387</v>
      </c>
      <c r="CE120" s="146" t="s">
        <v>2402</v>
      </c>
      <c r="CF120" s="146" t="s">
        <v>2403</v>
      </c>
    </row>
    <row r="121" spans="1:84" ht="15" customHeight="1" x14ac:dyDescent="0.25">
      <c r="A121" s="105"/>
      <c r="B121" s="105"/>
      <c r="C121" s="105"/>
      <c r="D121" s="107" t="s">
        <v>2404</v>
      </c>
      <c r="E121" s="107" t="s">
        <v>2405</v>
      </c>
      <c r="F121" s="107" t="s">
        <v>2197</v>
      </c>
      <c r="G121" s="107" t="s">
        <v>2417</v>
      </c>
      <c r="H121" s="107" t="s">
        <v>2418</v>
      </c>
      <c r="I121" s="107" t="s">
        <v>2197</v>
      </c>
      <c r="J121" s="107" t="s">
        <v>2198</v>
      </c>
      <c r="K121" s="107" t="s">
        <v>2199</v>
      </c>
      <c r="L121" s="107" t="s">
        <v>2197</v>
      </c>
      <c r="M121" s="107" t="s">
        <v>2198</v>
      </c>
      <c r="N121" s="107" t="s">
        <v>2199</v>
      </c>
      <c r="O121" s="143"/>
      <c r="P121" s="107" t="s">
        <v>2197</v>
      </c>
      <c r="Q121" s="107" t="s">
        <v>2417</v>
      </c>
      <c r="R121" s="107" t="s">
        <v>2418</v>
      </c>
      <c r="S121" s="107" t="s">
        <v>2406</v>
      </c>
      <c r="T121" s="107" t="s">
        <v>2419</v>
      </c>
      <c r="U121" s="107" t="s">
        <v>2420</v>
      </c>
      <c r="V121" s="107" t="s">
        <v>2407</v>
      </c>
      <c r="W121" s="107" t="s">
        <v>2408</v>
      </c>
      <c r="X121" s="107" t="s">
        <v>2409</v>
      </c>
      <c r="Y121" s="107" t="s">
        <v>2410</v>
      </c>
      <c r="Z121" s="107" t="s">
        <v>2421</v>
      </c>
      <c r="AA121" s="107" t="s">
        <v>2422</v>
      </c>
      <c r="AB121" s="143"/>
      <c r="AC121" s="107" t="s">
        <v>2423</v>
      </c>
      <c r="AD121" s="107" t="s">
        <v>2424</v>
      </c>
      <c r="AE121" s="107" t="s">
        <v>2425</v>
      </c>
      <c r="AF121" s="107" t="s">
        <v>2411</v>
      </c>
      <c r="AG121" s="107" t="s">
        <v>2426</v>
      </c>
      <c r="AH121" s="107" t="s">
        <v>2412</v>
      </c>
      <c r="AI121" s="107" t="s">
        <v>2427</v>
      </c>
      <c r="AJ121" s="107" t="s">
        <v>2413</v>
      </c>
      <c r="AK121" s="107" t="s">
        <v>2428</v>
      </c>
      <c r="AL121" s="107" t="s">
        <v>2204</v>
      </c>
      <c r="AM121" s="107" t="s">
        <v>2429</v>
      </c>
      <c r="AN121" s="107" t="s">
        <v>2430</v>
      </c>
      <c r="AO121" s="107" t="s">
        <v>2414</v>
      </c>
      <c r="AP121" s="107" t="s">
        <v>2224</v>
      </c>
      <c r="AQ121" s="107" t="s">
        <v>2431</v>
      </c>
      <c r="AR121" s="107" t="s">
        <v>2204</v>
      </c>
      <c r="AS121" s="107" t="s">
        <v>2424</v>
      </c>
      <c r="AT121" s="107" t="s">
        <v>2425</v>
      </c>
      <c r="AU121" s="107" t="s">
        <v>2411</v>
      </c>
      <c r="AV121" s="107" t="s">
        <v>2426</v>
      </c>
      <c r="AW121" s="107" t="s">
        <v>2412</v>
      </c>
      <c r="AX121" s="107" t="s">
        <v>2427</v>
      </c>
      <c r="AY121" s="107" t="s">
        <v>2413</v>
      </c>
      <c r="AZ121" s="107" t="s">
        <v>2428</v>
      </c>
      <c r="BA121" s="107" t="s">
        <v>2204</v>
      </c>
      <c r="BB121" s="107" t="s">
        <v>2429</v>
      </c>
      <c r="BC121" s="107" t="s">
        <v>2430</v>
      </c>
      <c r="BD121" s="107" t="s">
        <v>2414</v>
      </c>
      <c r="BE121" s="107" t="s">
        <v>2224</v>
      </c>
      <c r="BF121" s="107" t="s">
        <v>2431</v>
      </c>
      <c r="BG121" s="107" t="s">
        <v>2204</v>
      </c>
      <c r="BH121" s="143"/>
      <c r="BI121" s="107" t="s">
        <v>2432</v>
      </c>
      <c r="BJ121" s="107" t="s">
        <v>2433</v>
      </c>
      <c r="BK121" s="107" t="s">
        <v>2434</v>
      </c>
      <c r="BL121" s="107" t="s">
        <v>2427</v>
      </c>
      <c r="BM121" s="107" t="s">
        <v>2435</v>
      </c>
      <c r="BN121" s="107" t="s">
        <v>2436</v>
      </c>
      <c r="BO121" s="107" t="s">
        <v>2437</v>
      </c>
      <c r="BP121" s="107" t="s">
        <v>2415</v>
      </c>
      <c r="BQ121" s="107" t="s">
        <v>2426</v>
      </c>
      <c r="BR121" s="107" t="s">
        <v>2413</v>
      </c>
      <c r="BS121" s="107" t="s">
        <v>2438</v>
      </c>
      <c r="BT121" s="107" t="s">
        <v>2204</v>
      </c>
      <c r="BU121" s="107" t="s">
        <v>2432</v>
      </c>
      <c r="BV121" s="107" t="s">
        <v>2433</v>
      </c>
      <c r="BW121" s="107" t="s">
        <v>2434</v>
      </c>
      <c r="BX121" s="107" t="s">
        <v>2427</v>
      </c>
      <c r="BY121" s="107" t="s">
        <v>2435</v>
      </c>
      <c r="BZ121" s="107" t="s">
        <v>2436</v>
      </c>
      <c r="CA121" s="107" t="s">
        <v>2437</v>
      </c>
      <c r="CB121" s="107" t="s">
        <v>2415</v>
      </c>
      <c r="CC121" s="107" t="s">
        <v>2426</v>
      </c>
      <c r="CD121" s="107" t="s">
        <v>2413</v>
      </c>
      <c r="CE121" s="107" t="s">
        <v>2438</v>
      </c>
      <c r="CF121" s="107" t="s">
        <v>2204</v>
      </c>
    </row>
    <row r="122" spans="1:84" ht="15" customHeight="1" x14ac:dyDescent="0.25">
      <c r="A122" s="150">
        <v>1</v>
      </c>
      <c r="B122" s="151" t="s">
        <v>2416</v>
      </c>
      <c r="C122" s="152" t="s">
        <v>1063</v>
      </c>
      <c r="D122" s="148">
        <v>1.0501225893031947</v>
      </c>
      <c r="E122" s="148">
        <v>1</v>
      </c>
      <c r="F122" s="148">
        <v>10</v>
      </c>
      <c r="G122" s="148">
        <v>10.921274928753226</v>
      </c>
      <c r="H122" s="148">
        <v>2.1350974265350085E-15</v>
      </c>
      <c r="I122" s="148">
        <v>10</v>
      </c>
      <c r="J122" s="148">
        <v>10.921274928753226</v>
      </c>
      <c r="K122" s="148">
        <v>0</v>
      </c>
      <c r="L122" s="148">
        <v>10</v>
      </c>
      <c r="M122" s="148">
        <v>10.921274928753226</v>
      </c>
      <c r="N122" s="148">
        <v>0</v>
      </c>
      <c r="O122" s="149"/>
      <c r="P122" s="148">
        <v>10</v>
      </c>
      <c r="Q122" s="148">
        <v>10</v>
      </c>
      <c r="R122" s="148">
        <v>0</v>
      </c>
      <c r="S122" s="148">
        <v>0</v>
      </c>
      <c r="T122" s="148">
        <v>0</v>
      </c>
      <c r="U122" s="148">
        <v>0</v>
      </c>
      <c r="V122" s="148">
        <v>0.50000000000000011</v>
      </c>
      <c r="W122" s="148">
        <v>0.50000000000000011</v>
      </c>
      <c r="X122" s="148">
        <v>0.14693039626971063</v>
      </c>
      <c r="Y122" s="148">
        <v>0.14612633933458638</v>
      </c>
      <c r="Z122" s="148">
        <v>16</v>
      </c>
      <c r="AA122" s="148">
        <v>16</v>
      </c>
      <c r="AB122" s="149"/>
      <c r="AC122" s="148">
        <v>1</v>
      </c>
      <c r="AD122" s="148">
        <v>0.04</v>
      </c>
      <c r="AE122" s="148">
        <v>1.04</v>
      </c>
      <c r="AF122" s="148">
        <v>8.6354165391896776E-2</v>
      </c>
      <c r="AG122" s="148">
        <v>209.51084209774947</v>
      </c>
      <c r="AH122" s="148">
        <v>2.0799999999999996</v>
      </c>
      <c r="AI122" s="148">
        <v>1</v>
      </c>
      <c r="AJ122" s="148">
        <v>1.0501225893031947</v>
      </c>
      <c r="AK122" s="148">
        <v>14.665758946842463</v>
      </c>
      <c r="AL122" s="153" t="s">
        <v>1063</v>
      </c>
      <c r="AM122" s="148"/>
      <c r="AN122" s="148"/>
      <c r="AO122" s="148"/>
      <c r="AP122" s="148"/>
      <c r="AQ122" s="148"/>
      <c r="AR122" s="154" t="s">
        <v>1075</v>
      </c>
      <c r="AS122" s="148">
        <v>0</v>
      </c>
      <c r="AT122" s="148">
        <v>0</v>
      </c>
      <c r="AU122" s="148">
        <v>8.5411628189306754E-2</v>
      </c>
      <c r="AV122" s="148" t="s">
        <v>1075</v>
      </c>
      <c r="AW122" s="148"/>
      <c r="AX122" s="148"/>
      <c r="AY122" s="148"/>
      <c r="AZ122" s="148"/>
      <c r="BA122" s="154" t="s">
        <v>1075</v>
      </c>
      <c r="BB122" s="148">
        <v>0.14202283386119199</v>
      </c>
      <c r="BC122" s="148">
        <v>0.48505708465297953</v>
      </c>
      <c r="BD122" s="148">
        <v>0.48505708465297953</v>
      </c>
      <c r="BE122" s="148">
        <v>397.36808178369301</v>
      </c>
      <c r="BF122" s="148">
        <v>39.736808178369301</v>
      </c>
      <c r="BG122" s="153" t="s">
        <v>1063</v>
      </c>
      <c r="BH122" s="149"/>
      <c r="BI122" s="148"/>
      <c r="BJ122" s="148"/>
      <c r="BK122" s="148"/>
      <c r="BL122" s="148"/>
      <c r="BM122" s="148"/>
      <c r="BN122" s="148"/>
      <c r="BO122" s="148"/>
      <c r="BP122" s="148"/>
      <c r="BQ122" s="148"/>
      <c r="BR122" s="148"/>
      <c r="BS122" s="148"/>
      <c r="BT122" s="154" t="s">
        <v>1075</v>
      </c>
      <c r="BU122" s="148"/>
      <c r="BV122" s="148"/>
      <c r="BW122" s="148"/>
      <c r="BX122" s="148"/>
      <c r="BY122" s="148"/>
      <c r="BZ122" s="148"/>
      <c r="CA122" s="148"/>
      <c r="CB122" s="148"/>
      <c r="CC122" s="148"/>
      <c r="CD122" s="148"/>
      <c r="CE122" s="148"/>
      <c r="CF122" s="154" t="s">
        <v>1075</v>
      </c>
    </row>
    <row r="123" spans="1:84" ht="15" customHeight="1" x14ac:dyDescent="0.25">
      <c r="A123" s="150"/>
      <c r="B123" s="151"/>
      <c r="C123" s="150"/>
      <c r="D123" s="148"/>
      <c r="E123" s="148"/>
      <c r="F123" s="148"/>
      <c r="G123" s="148"/>
      <c r="H123" s="148"/>
      <c r="I123" s="148"/>
      <c r="J123" s="148"/>
      <c r="K123" s="148"/>
      <c r="L123" s="148"/>
      <c r="M123" s="148"/>
      <c r="N123" s="148"/>
      <c r="O123" s="149"/>
      <c r="P123" s="148"/>
      <c r="Q123" s="148"/>
      <c r="R123" s="148"/>
      <c r="S123" s="148"/>
      <c r="T123" s="148"/>
      <c r="U123" s="148"/>
      <c r="V123" s="148"/>
      <c r="W123" s="148"/>
      <c r="X123" s="148"/>
      <c r="Y123" s="148"/>
      <c r="Z123" s="148"/>
      <c r="AA123" s="148"/>
      <c r="AB123" s="149"/>
      <c r="AC123" s="148"/>
      <c r="AD123" s="148"/>
      <c r="AE123" s="148"/>
      <c r="AF123" s="148"/>
      <c r="AG123" s="148"/>
      <c r="AH123" s="148"/>
      <c r="AI123" s="148"/>
      <c r="AJ123" s="148"/>
      <c r="AK123" s="148"/>
      <c r="AL123" s="148"/>
      <c r="AM123" s="148"/>
      <c r="AN123" s="148"/>
      <c r="AO123" s="148"/>
      <c r="AP123" s="148"/>
      <c r="AQ123" s="148"/>
      <c r="AR123" s="148"/>
      <c r="AS123" s="148"/>
      <c r="AT123" s="148"/>
      <c r="AU123" s="148"/>
      <c r="AV123" s="148"/>
      <c r="AW123" s="148"/>
      <c r="AX123" s="148"/>
      <c r="AY123" s="148"/>
      <c r="AZ123" s="148"/>
      <c r="BA123" s="148"/>
      <c r="BB123" s="148"/>
      <c r="BC123" s="148"/>
      <c r="BD123" s="148"/>
      <c r="BE123" s="148"/>
      <c r="BF123" s="148"/>
      <c r="BG123" s="148"/>
      <c r="BH123" s="149"/>
      <c r="BI123" s="148"/>
      <c r="BJ123" s="148"/>
      <c r="BK123" s="148"/>
      <c r="BL123" s="148"/>
      <c r="BM123" s="148"/>
      <c r="BN123" s="148"/>
      <c r="BO123" s="148"/>
      <c r="BP123" s="148"/>
      <c r="BQ123" s="148"/>
      <c r="BR123" s="148"/>
      <c r="BS123" s="148"/>
      <c r="BT123" s="148"/>
      <c r="BU123" s="148"/>
      <c r="BV123" s="148"/>
      <c r="BW123" s="148"/>
      <c r="BX123" s="148"/>
      <c r="BY123" s="148"/>
      <c r="BZ123" s="148"/>
      <c r="CA123" s="148"/>
      <c r="CB123" s="148"/>
      <c r="CC123" s="148"/>
      <c r="CD123" s="148"/>
      <c r="CE123" s="148"/>
      <c r="CF123" s="148"/>
    </row>
    <row r="124" spans="1:84" ht="15" customHeight="1" x14ac:dyDescent="0.25">
      <c r="A124" s="150"/>
      <c r="B124" s="151"/>
      <c r="C124" s="150"/>
      <c r="D124" s="148"/>
      <c r="E124" s="148"/>
      <c r="F124" s="148"/>
      <c r="G124" s="148"/>
      <c r="H124" s="148"/>
      <c r="I124" s="148"/>
      <c r="J124" s="148"/>
      <c r="K124" s="148"/>
      <c r="L124" s="148"/>
      <c r="M124" s="148"/>
      <c r="N124" s="148"/>
      <c r="O124" s="149"/>
      <c r="P124" s="148"/>
      <c r="Q124" s="148"/>
      <c r="R124" s="148"/>
      <c r="S124" s="148"/>
      <c r="T124" s="148"/>
      <c r="U124" s="148"/>
      <c r="V124" s="148"/>
      <c r="W124" s="148"/>
      <c r="X124" s="148"/>
      <c r="Y124" s="148"/>
      <c r="Z124" s="148"/>
      <c r="AA124" s="148"/>
      <c r="AB124" s="149"/>
      <c r="AC124" s="148"/>
      <c r="AD124" s="148"/>
      <c r="AE124" s="148"/>
      <c r="AF124" s="148"/>
      <c r="AG124" s="148"/>
      <c r="AH124" s="148"/>
      <c r="AI124" s="148"/>
      <c r="AJ124" s="148"/>
      <c r="AK124" s="148"/>
      <c r="AL124" s="148"/>
      <c r="AM124" s="148"/>
      <c r="AN124" s="148"/>
      <c r="AO124" s="148"/>
      <c r="AP124" s="148"/>
      <c r="AQ124" s="148"/>
      <c r="AR124" s="148"/>
      <c r="AS124" s="148"/>
      <c r="AT124" s="148"/>
      <c r="AU124" s="148"/>
      <c r="AV124" s="148"/>
      <c r="AW124" s="148"/>
      <c r="AX124" s="148"/>
      <c r="AY124" s="148"/>
      <c r="AZ124" s="148"/>
      <c r="BA124" s="148"/>
      <c r="BB124" s="148"/>
      <c r="BC124" s="148"/>
      <c r="BD124" s="148"/>
      <c r="BE124" s="148"/>
      <c r="BF124" s="148"/>
      <c r="BG124" s="148"/>
      <c r="BH124" s="149"/>
      <c r="BI124" s="148"/>
      <c r="BJ124" s="148"/>
      <c r="BK124" s="148"/>
      <c r="BL124" s="148"/>
      <c r="BM124" s="148"/>
      <c r="BN124" s="148"/>
      <c r="BO124" s="148"/>
      <c r="BP124" s="148"/>
      <c r="BQ124" s="148"/>
      <c r="BR124" s="148"/>
      <c r="BS124" s="148"/>
      <c r="BT124" s="148"/>
      <c r="BU124" s="148"/>
      <c r="BV124" s="148"/>
      <c r="BW124" s="148"/>
      <c r="BX124" s="148"/>
      <c r="BY124" s="148"/>
      <c r="BZ124" s="148"/>
      <c r="CA124" s="148"/>
      <c r="CB124" s="148"/>
      <c r="CC124" s="148"/>
      <c r="CD124" s="148"/>
      <c r="CE124" s="148"/>
      <c r="CF124" s="148"/>
    </row>
    <row r="125" spans="1:84" ht="15" customHeight="1" x14ac:dyDescent="0.25">
      <c r="A125" s="150"/>
      <c r="B125" s="151"/>
      <c r="C125" s="150"/>
      <c r="D125" s="148"/>
      <c r="E125" s="148"/>
      <c r="F125" s="148"/>
      <c r="G125" s="148"/>
      <c r="H125" s="148"/>
      <c r="I125" s="148"/>
      <c r="J125" s="148"/>
      <c r="K125" s="148"/>
      <c r="L125" s="148"/>
      <c r="M125" s="148"/>
      <c r="N125" s="148"/>
      <c r="O125" s="149"/>
      <c r="P125" s="148"/>
      <c r="Q125" s="148"/>
      <c r="R125" s="148"/>
      <c r="S125" s="148"/>
      <c r="T125" s="148"/>
      <c r="U125" s="148"/>
      <c r="V125" s="148"/>
      <c r="W125" s="148"/>
      <c r="X125" s="148"/>
      <c r="Y125" s="148"/>
      <c r="Z125" s="148"/>
      <c r="AA125" s="148"/>
      <c r="AB125" s="149"/>
      <c r="AC125" s="148"/>
      <c r="AD125" s="148"/>
      <c r="AE125" s="148"/>
      <c r="AF125" s="148"/>
      <c r="AG125" s="148"/>
      <c r="AH125" s="148"/>
      <c r="AI125" s="148"/>
      <c r="AJ125" s="148"/>
      <c r="AK125" s="148"/>
      <c r="AL125" s="148"/>
      <c r="AM125" s="148"/>
      <c r="AN125" s="148"/>
      <c r="AO125" s="148"/>
      <c r="AP125" s="148"/>
      <c r="AQ125" s="148"/>
      <c r="AR125" s="148"/>
      <c r="AS125" s="148"/>
      <c r="AT125" s="148"/>
      <c r="AU125" s="148"/>
      <c r="AV125" s="148"/>
      <c r="AW125" s="148"/>
      <c r="AX125" s="148"/>
      <c r="AY125" s="148"/>
      <c r="AZ125" s="148"/>
      <c r="BA125" s="148"/>
      <c r="BB125" s="148"/>
      <c r="BC125" s="148"/>
      <c r="BD125" s="148"/>
      <c r="BE125" s="148"/>
      <c r="BF125" s="148"/>
      <c r="BG125" s="148"/>
      <c r="BH125" s="149"/>
      <c r="BI125" s="148"/>
      <c r="BJ125" s="148"/>
      <c r="BK125" s="148"/>
      <c r="BL125" s="148"/>
      <c r="BM125" s="148"/>
      <c r="BN125" s="148"/>
      <c r="BO125" s="148"/>
      <c r="BP125" s="148"/>
      <c r="BQ125" s="148"/>
      <c r="BR125" s="148"/>
      <c r="BS125" s="148"/>
      <c r="BT125" s="148"/>
      <c r="BU125" s="148"/>
      <c r="BV125" s="148"/>
      <c r="BW125" s="148"/>
      <c r="BX125" s="148"/>
      <c r="BY125" s="148"/>
      <c r="BZ125" s="148"/>
      <c r="CA125" s="148"/>
      <c r="CB125" s="148"/>
      <c r="CC125" s="148"/>
      <c r="CD125" s="148"/>
      <c r="CE125" s="148"/>
      <c r="CF125" s="148"/>
    </row>
    <row r="126" spans="1:84" ht="15" customHeight="1" x14ac:dyDescent="0.25">
      <c r="A126" s="150"/>
      <c r="B126" s="151"/>
      <c r="C126" s="150"/>
      <c r="D126" s="148"/>
      <c r="E126" s="148"/>
      <c r="F126" s="148"/>
      <c r="G126" s="148"/>
      <c r="H126" s="148"/>
      <c r="I126" s="148"/>
      <c r="J126" s="148"/>
      <c r="K126" s="148"/>
      <c r="L126" s="148"/>
      <c r="M126" s="148"/>
      <c r="N126" s="148"/>
      <c r="O126" s="149"/>
      <c r="P126" s="148"/>
      <c r="Q126" s="148"/>
      <c r="R126" s="148"/>
      <c r="S126" s="148"/>
      <c r="T126" s="148"/>
      <c r="U126" s="148"/>
      <c r="V126" s="148"/>
      <c r="W126" s="148"/>
      <c r="X126" s="148"/>
      <c r="Y126" s="148"/>
      <c r="Z126" s="148"/>
      <c r="AA126" s="148"/>
      <c r="AB126" s="149"/>
      <c r="AC126" s="148"/>
      <c r="AD126" s="148"/>
      <c r="AE126" s="148"/>
      <c r="AF126" s="148"/>
      <c r="AG126" s="148"/>
      <c r="AH126" s="148"/>
      <c r="AI126" s="148"/>
      <c r="AJ126" s="148"/>
      <c r="AK126" s="148"/>
      <c r="AL126" s="148"/>
      <c r="AM126" s="148"/>
      <c r="AN126" s="148"/>
      <c r="AO126" s="148"/>
      <c r="AP126" s="148"/>
      <c r="AQ126" s="148"/>
      <c r="AR126" s="148"/>
      <c r="AS126" s="148"/>
      <c r="AT126" s="148"/>
      <c r="AU126" s="148"/>
      <c r="AV126" s="148"/>
      <c r="AW126" s="148"/>
      <c r="AX126" s="148"/>
      <c r="AY126" s="148"/>
      <c r="AZ126" s="148"/>
      <c r="BA126" s="148"/>
      <c r="BB126" s="148"/>
      <c r="BC126" s="148"/>
      <c r="BD126" s="148"/>
      <c r="BE126" s="148"/>
      <c r="BF126" s="148"/>
      <c r="BG126" s="148"/>
      <c r="BH126" s="149"/>
      <c r="BI126" s="148"/>
      <c r="BJ126" s="148"/>
      <c r="BK126" s="148"/>
      <c r="BL126" s="148"/>
      <c r="BM126" s="148"/>
      <c r="BN126" s="148"/>
      <c r="BO126" s="148"/>
      <c r="BP126" s="148"/>
      <c r="BQ126" s="148"/>
      <c r="BR126" s="148"/>
      <c r="BS126" s="148"/>
      <c r="BT126" s="148"/>
      <c r="BU126" s="148"/>
      <c r="BV126" s="148"/>
      <c r="BW126" s="148"/>
      <c r="BX126" s="148"/>
      <c r="BY126" s="148"/>
      <c r="BZ126" s="148"/>
      <c r="CA126" s="148"/>
      <c r="CB126" s="148"/>
      <c r="CC126" s="148"/>
      <c r="CD126" s="148"/>
      <c r="CE126" s="148"/>
      <c r="CF126" s="148"/>
    </row>
    <row r="127" spans="1:84" ht="15" customHeight="1" x14ac:dyDescent="0.25">
      <c r="A127" s="150"/>
      <c r="B127" s="151"/>
      <c r="C127" s="150"/>
      <c r="D127" s="148"/>
      <c r="E127" s="148"/>
      <c r="F127" s="148"/>
      <c r="G127" s="148"/>
      <c r="H127" s="148"/>
      <c r="I127" s="148"/>
      <c r="J127" s="148"/>
      <c r="K127" s="148"/>
      <c r="L127" s="148"/>
      <c r="M127" s="148"/>
      <c r="N127" s="148"/>
      <c r="O127" s="149"/>
      <c r="P127" s="148"/>
      <c r="Q127" s="148"/>
      <c r="R127" s="148"/>
      <c r="S127" s="148"/>
      <c r="T127" s="148"/>
      <c r="U127" s="148"/>
      <c r="V127" s="148"/>
      <c r="W127" s="148"/>
      <c r="X127" s="148"/>
      <c r="Y127" s="148"/>
      <c r="Z127" s="148"/>
      <c r="AA127" s="148"/>
      <c r="AB127" s="149"/>
      <c r="AC127" s="148"/>
      <c r="AD127" s="148"/>
      <c r="AE127" s="148"/>
      <c r="AF127" s="148"/>
      <c r="AG127" s="148"/>
      <c r="AH127" s="148"/>
      <c r="AI127" s="148"/>
      <c r="AJ127" s="148"/>
      <c r="AK127" s="148"/>
      <c r="AL127" s="148"/>
      <c r="AM127" s="148"/>
      <c r="AN127" s="148"/>
      <c r="AO127" s="148"/>
      <c r="AP127" s="148"/>
      <c r="AQ127" s="148"/>
      <c r="AR127" s="148"/>
      <c r="AS127" s="148"/>
      <c r="AT127" s="148"/>
      <c r="AU127" s="148"/>
      <c r="AV127" s="148"/>
      <c r="AW127" s="148"/>
      <c r="AX127" s="148"/>
      <c r="AY127" s="148"/>
      <c r="AZ127" s="148"/>
      <c r="BA127" s="148"/>
      <c r="BB127" s="148"/>
      <c r="BC127" s="148"/>
      <c r="BD127" s="148"/>
      <c r="BE127" s="148"/>
      <c r="BF127" s="148"/>
      <c r="BG127" s="148"/>
      <c r="BH127" s="149"/>
      <c r="BI127" s="148"/>
      <c r="BJ127" s="148"/>
      <c r="BK127" s="148"/>
      <c r="BL127" s="148"/>
      <c r="BM127" s="148"/>
      <c r="BN127" s="148"/>
      <c r="BO127" s="148"/>
      <c r="BP127" s="148"/>
      <c r="BQ127" s="148"/>
      <c r="BR127" s="148"/>
      <c r="BS127" s="148"/>
      <c r="BT127" s="148"/>
      <c r="BU127" s="148"/>
      <c r="BV127" s="148"/>
      <c r="BW127" s="148"/>
      <c r="BX127" s="148"/>
      <c r="BY127" s="148"/>
      <c r="BZ127" s="148"/>
      <c r="CA127" s="148"/>
      <c r="CB127" s="148"/>
      <c r="CC127" s="148"/>
      <c r="CD127" s="148"/>
      <c r="CE127" s="148"/>
      <c r="CF127" s="148"/>
    </row>
    <row r="128" spans="1:84" ht="15" customHeight="1" x14ac:dyDescent="0.25">
      <c r="A128" s="150"/>
      <c r="B128" s="151"/>
      <c r="C128" s="150"/>
      <c r="D128" s="148"/>
      <c r="E128" s="148"/>
      <c r="F128" s="148"/>
      <c r="G128" s="148"/>
      <c r="H128" s="148"/>
      <c r="I128" s="148"/>
      <c r="J128" s="148"/>
      <c r="K128" s="148"/>
      <c r="L128" s="148"/>
      <c r="M128" s="148"/>
      <c r="N128" s="148"/>
      <c r="O128" s="149"/>
      <c r="P128" s="148"/>
      <c r="Q128" s="148"/>
      <c r="R128" s="148"/>
      <c r="S128" s="148"/>
      <c r="T128" s="148"/>
      <c r="U128" s="148"/>
      <c r="V128" s="148"/>
      <c r="W128" s="148"/>
      <c r="X128" s="148"/>
      <c r="Y128" s="148"/>
      <c r="Z128" s="148"/>
      <c r="AA128" s="148"/>
      <c r="AB128" s="149"/>
      <c r="AC128" s="148"/>
      <c r="AD128" s="148"/>
      <c r="AE128" s="148"/>
      <c r="AF128" s="148"/>
      <c r="AG128" s="148"/>
      <c r="AH128" s="148"/>
      <c r="AI128" s="148"/>
      <c r="AJ128" s="148"/>
      <c r="AK128" s="148"/>
      <c r="AL128" s="148"/>
      <c r="AM128" s="148"/>
      <c r="AN128" s="148"/>
      <c r="AO128" s="148"/>
      <c r="AP128" s="148"/>
      <c r="AQ128" s="148"/>
      <c r="AR128" s="148"/>
      <c r="AS128" s="148"/>
      <c r="AT128" s="148"/>
      <c r="AU128" s="148"/>
      <c r="AV128" s="148"/>
      <c r="AW128" s="148"/>
      <c r="AX128" s="148"/>
      <c r="AY128" s="148"/>
      <c r="AZ128" s="148"/>
      <c r="BA128" s="148"/>
      <c r="BB128" s="148"/>
      <c r="BC128" s="148"/>
      <c r="BD128" s="148"/>
      <c r="BE128" s="148"/>
      <c r="BF128" s="148"/>
      <c r="BG128" s="148"/>
      <c r="BH128" s="149"/>
      <c r="BI128" s="148"/>
      <c r="BJ128" s="148"/>
      <c r="BK128" s="148"/>
      <c r="BL128" s="148"/>
      <c r="BM128" s="148"/>
      <c r="BN128" s="148"/>
      <c r="BO128" s="148"/>
      <c r="BP128" s="148"/>
      <c r="BQ128" s="148"/>
      <c r="BR128" s="148"/>
      <c r="BS128" s="148"/>
      <c r="BT128" s="148"/>
      <c r="BU128" s="148"/>
      <c r="BV128" s="148"/>
      <c r="BW128" s="148"/>
      <c r="BX128" s="148"/>
      <c r="BY128" s="148"/>
      <c r="BZ128" s="148"/>
      <c r="CA128" s="148"/>
      <c r="CB128" s="148"/>
      <c r="CC128" s="148"/>
      <c r="CD128" s="148"/>
      <c r="CE128" s="148"/>
      <c r="CF128" s="148"/>
    </row>
    <row r="129" spans="1:84" ht="15" customHeight="1" x14ac:dyDescent="0.25">
      <c r="A129" s="150"/>
      <c r="B129" s="151"/>
      <c r="C129" s="150"/>
      <c r="D129" s="148"/>
      <c r="E129" s="148"/>
      <c r="F129" s="148"/>
      <c r="G129" s="148"/>
      <c r="H129" s="148"/>
      <c r="I129" s="148"/>
      <c r="J129" s="148"/>
      <c r="K129" s="148"/>
      <c r="L129" s="148"/>
      <c r="M129" s="148"/>
      <c r="N129" s="148"/>
      <c r="O129" s="149"/>
      <c r="P129" s="148"/>
      <c r="Q129" s="148"/>
      <c r="R129" s="148"/>
      <c r="S129" s="148"/>
      <c r="T129" s="148"/>
      <c r="U129" s="148"/>
      <c r="V129" s="148"/>
      <c r="W129" s="148"/>
      <c r="X129" s="148"/>
      <c r="Y129" s="148"/>
      <c r="Z129" s="148"/>
      <c r="AA129" s="148"/>
      <c r="AB129" s="149"/>
      <c r="AC129" s="148"/>
      <c r="AD129" s="148"/>
      <c r="AE129" s="148"/>
      <c r="AF129" s="148"/>
      <c r="AG129" s="148"/>
      <c r="AH129" s="148"/>
      <c r="AI129" s="148"/>
      <c r="AJ129" s="148"/>
      <c r="AK129" s="148"/>
      <c r="AL129" s="148"/>
      <c r="AM129" s="148"/>
      <c r="AN129" s="148"/>
      <c r="AO129" s="148"/>
      <c r="AP129" s="148"/>
      <c r="AQ129" s="148"/>
      <c r="AR129" s="148"/>
      <c r="AS129" s="148"/>
      <c r="AT129" s="148"/>
      <c r="AU129" s="148"/>
      <c r="AV129" s="148"/>
      <c r="AW129" s="148"/>
      <c r="AX129" s="148"/>
      <c r="AY129" s="148"/>
      <c r="AZ129" s="148"/>
      <c r="BA129" s="148"/>
      <c r="BB129" s="148"/>
      <c r="BC129" s="148"/>
      <c r="BD129" s="148"/>
      <c r="BE129" s="148"/>
      <c r="BF129" s="148"/>
      <c r="BG129" s="148"/>
      <c r="BH129" s="149"/>
      <c r="BI129" s="148"/>
      <c r="BJ129" s="148"/>
      <c r="BK129" s="148"/>
      <c r="BL129" s="148"/>
      <c r="BM129" s="148"/>
      <c r="BN129" s="148"/>
      <c r="BO129" s="148"/>
      <c r="BP129" s="148"/>
      <c r="BQ129" s="148"/>
      <c r="BR129" s="148"/>
      <c r="BS129" s="148"/>
      <c r="BT129" s="148"/>
      <c r="BU129" s="148"/>
      <c r="BV129" s="148"/>
      <c r="BW129" s="148"/>
      <c r="BX129" s="148"/>
      <c r="BY129" s="148"/>
      <c r="BZ129" s="148"/>
      <c r="CA129" s="148"/>
      <c r="CB129" s="148"/>
      <c r="CC129" s="148"/>
      <c r="CD129" s="148"/>
      <c r="CE129" s="148"/>
      <c r="CF129" s="148"/>
    </row>
    <row r="130" spans="1:84" ht="15" customHeight="1" x14ac:dyDescent="0.25">
      <c r="A130" s="150"/>
      <c r="B130" s="151"/>
      <c r="C130" s="150"/>
      <c r="D130" s="148"/>
      <c r="E130" s="148"/>
      <c r="F130" s="148"/>
      <c r="G130" s="148"/>
      <c r="H130" s="148"/>
      <c r="I130" s="148"/>
      <c r="J130" s="148"/>
      <c r="K130" s="148"/>
      <c r="L130" s="148"/>
      <c r="M130" s="148"/>
      <c r="N130" s="148"/>
      <c r="O130" s="149"/>
      <c r="P130" s="148"/>
      <c r="Q130" s="148"/>
      <c r="R130" s="148"/>
      <c r="S130" s="148"/>
      <c r="T130" s="148"/>
      <c r="U130" s="148"/>
      <c r="V130" s="148"/>
      <c r="W130" s="148"/>
      <c r="X130" s="148"/>
      <c r="Y130" s="148"/>
      <c r="Z130" s="148"/>
      <c r="AA130" s="148"/>
      <c r="AB130" s="149"/>
      <c r="AC130" s="148"/>
      <c r="AD130" s="148"/>
      <c r="AE130" s="148"/>
      <c r="AF130" s="148"/>
      <c r="AG130" s="148"/>
      <c r="AH130" s="148"/>
      <c r="AI130" s="148"/>
      <c r="AJ130" s="148"/>
      <c r="AK130" s="148"/>
      <c r="AL130" s="148"/>
      <c r="AM130" s="148"/>
      <c r="AN130" s="148"/>
      <c r="AO130" s="148"/>
      <c r="AP130" s="148"/>
      <c r="AQ130" s="148"/>
      <c r="AR130" s="148"/>
      <c r="AS130" s="148"/>
      <c r="AT130" s="148"/>
      <c r="AU130" s="148"/>
      <c r="AV130" s="148"/>
      <c r="AW130" s="148"/>
      <c r="AX130" s="148"/>
      <c r="AY130" s="148"/>
      <c r="AZ130" s="148"/>
      <c r="BA130" s="148"/>
      <c r="BB130" s="148"/>
      <c r="BC130" s="148"/>
      <c r="BD130" s="148"/>
      <c r="BE130" s="148"/>
      <c r="BF130" s="148"/>
      <c r="BG130" s="148"/>
      <c r="BH130" s="149"/>
      <c r="BI130" s="148"/>
      <c r="BJ130" s="148"/>
      <c r="BK130" s="148"/>
      <c r="BL130" s="148"/>
      <c r="BM130" s="148"/>
      <c r="BN130" s="148"/>
      <c r="BO130" s="148"/>
      <c r="BP130" s="148"/>
      <c r="BQ130" s="148"/>
      <c r="BR130" s="148"/>
      <c r="BS130" s="148"/>
      <c r="BT130" s="148"/>
      <c r="BU130" s="148"/>
      <c r="BV130" s="148"/>
      <c r="BW130" s="148"/>
      <c r="BX130" s="148"/>
      <c r="BY130" s="148"/>
      <c r="BZ130" s="148"/>
      <c r="CA130" s="148"/>
      <c r="CB130" s="148"/>
      <c r="CC130" s="148"/>
      <c r="CD130" s="148"/>
      <c r="CE130" s="148"/>
      <c r="CF130" s="148"/>
    </row>
    <row r="131" spans="1:84" ht="15" customHeight="1" x14ac:dyDescent="0.25">
      <c r="A131" s="150"/>
      <c r="B131" s="151"/>
      <c r="C131" s="150"/>
      <c r="D131" s="148"/>
      <c r="E131" s="148"/>
      <c r="F131" s="148"/>
      <c r="G131" s="148"/>
      <c r="H131" s="148"/>
      <c r="I131" s="148"/>
      <c r="J131" s="148"/>
      <c r="K131" s="148"/>
      <c r="L131" s="148"/>
      <c r="M131" s="148"/>
      <c r="N131" s="148"/>
      <c r="O131" s="149"/>
      <c r="P131" s="148"/>
      <c r="Q131" s="148"/>
      <c r="R131" s="148"/>
      <c r="S131" s="148"/>
      <c r="T131" s="148"/>
      <c r="U131" s="148"/>
      <c r="V131" s="148"/>
      <c r="W131" s="148"/>
      <c r="X131" s="148"/>
      <c r="Y131" s="148"/>
      <c r="Z131" s="148"/>
      <c r="AA131" s="148"/>
      <c r="AB131" s="149"/>
      <c r="AC131" s="148"/>
      <c r="AD131" s="148"/>
      <c r="AE131" s="148"/>
      <c r="AF131" s="148"/>
      <c r="AG131" s="148"/>
      <c r="AH131" s="148"/>
      <c r="AI131" s="148"/>
      <c r="AJ131" s="148"/>
      <c r="AK131" s="148"/>
      <c r="AL131" s="148"/>
      <c r="AM131" s="148"/>
      <c r="AN131" s="148"/>
      <c r="AO131" s="148"/>
      <c r="AP131" s="148"/>
      <c r="AQ131" s="148"/>
      <c r="AR131" s="148"/>
      <c r="AS131" s="148"/>
      <c r="AT131" s="148"/>
      <c r="AU131" s="148"/>
      <c r="AV131" s="148"/>
      <c r="AW131" s="148"/>
      <c r="AX131" s="148"/>
      <c r="AY131" s="148"/>
      <c r="AZ131" s="148"/>
      <c r="BA131" s="148"/>
      <c r="BB131" s="148"/>
      <c r="BC131" s="148"/>
      <c r="BD131" s="148"/>
      <c r="BE131" s="148"/>
      <c r="BF131" s="148"/>
      <c r="BG131" s="148"/>
      <c r="BH131" s="149"/>
      <c r="BI131" s="148"/>
      <c r="BJ131" s="148"/>
      <c r="BK131" s="148"/>
      <c r="BL131" s="148"/>
      <c r="BM131" s="148"/>
      <c r="BN131" s="148"/>
      <c r="BO131" s="148"/>
      <c r="BP131" s="148"/>
      <c r="BQ131" s="148"/>
      <c r="BR131" s="148"/>
      <c r="BS131" s="148"/>
      <c r="BT131" s="148"/>
      <c r="BU131" s="148"/>
      <c r="BV131" s="148"/>
      <c r="BW131" s="148"/>
      <c r="BX131" s="148"/>
      <c r="BY131" s="148"/>
      <c r="BZ131" s="148"/>
      <c r="CA131" s="148"/>
      <c r="CB131" s="148"/>
      <c r="CC131" s="148"/>
      <c r="CD131" s="148"/>
      <c r="CE131" s="148"/>
      <c r="CF131" s="148"/>
    </row>
    <row r="132" spans="1:84" ht="15" customHeight="1" x14ac:dyDescent="0.25">
      <c r="A132" s="150"/>
      <c r="B132" s="151"/>
      <c r="C132" s="150"/>
      <c r="D132" s="148"/>
      <c r="E132" s="148"/>
      <c r="F132" s="148"/>
      <c r="G132" s="148"/>
      <c r="H132" s="148"/>
      <c r="I132" s="148"/>
      <c r="J132" s="148"/>
      <c r="K132" s="148"/>
      <c r="L132" s="148"/>
      <c r="M132" s="148"/>
      <c r="N132" s="148"/>
      <c r="O132" s="149"/>
      <c r="P132" s="148"/>
      <c r="Q132" s="148"/>
      <c r="R132" s="148"/>
      <c r="S132" s="148"/>
      <c r="T132" s="148"/>
      <c r="U132" s="148"/>
      <c r="V132" s="148"/>
      <c r="W132" s="148"/>
      <c r="X132" s="148"/>
      <c r="Y132" s="148"/>
      <c r="Z132" s="148"/>
      <c r="AA132" s="148"/>
      <c r="AB132" s="149"/>
      <c r="AC132" s="148"/>
      <c r="AD132" s="148"/>
      <c r="AE132" s="148"/>
      <c r="AF132" s="148"/>
      <c r="AG132" s="148"/>
      <c r="AH132" s="148"/>
      <c r="AI132" s="148"/>
      <c r="AJ132" s="148"/>
      <c r="AK132" s="148"/>
      <c r="AL132" s="148"/>
      <c r="AM132" s="148"/>
      <c r="AN132" s="148"/>
      <c r="AO132" s="148"/>
      <c r="AP132" s="148"/>
      <c r="AQ132" s="148"/>
      <c r="AR132" s="148"/>
      <c r="AS132" s="148"/>
      <c r="AT132" s="148"/>
      <c r="AU132" s="148"/>
      <c r="AV132" s="148"/>
      <c r="AW132" s="148"/>
      <c r="AX132" s="148"/>
      <c r="AY132" s="148"/>
      <c r="AZ132" s="148"/>
      <c r="BA132" s="148"/>
      <c r="BB132" s="148"/>
      <c r="BC132" s="148"/>
      <c r="BD132" s="148"/>
      <c r="BE132" s="148"/>
      <c r="BF132" s="148"/>
      <c r="BG132" s="148"/>
      <c r="BH132" s="149"/>
      <c r="BI132" s="148"/>
      <c r="BJ132" s="148"/>
      <c r="BK132" s="148"/>
      <c r="BL132" s="148"/>
      <c r="BM132" s="148"/>
      <c r="BN132" s="148"/>
      <c r="BO132" s="148"/>
      <c r="BP132" s="148"/>
      <c r="BQ132" s="148"/>
      <c r="BR132" s="148"/>
      <c r="BS132" s="148"/>
      <c r="BT132" s="148"/>
      <c r="BU132" s="148"/>
      <c r="BV132" s="148"/>
      <c r="BW132" s="148"/>
      <c r="BX132" s="148"/>
      <c r="BY132" s="148"/>
      <c r="BZ132" s="148"/>
      <c r="CA132" s="148"/>
      <c r="CB132" s="148"/>
      <c r="CC132" s="148"/>
      <c r="CD132" s="148"/>
      <c r="CE132" s="148"/>
      <c r="CF132" s="148"/>
    </row>
    <row r="133" spans="1:84" ht="15" customHeight="1" x14ac:dyDescent="0.25">
      <c r="A133" s="150"/>
      <c r="B133" s="151"/>
      <c r="C133" s="150"/>
      <c r="D133" s="148"/>
      <c r="E133" s="148"/>
      <c r="F133" s="148"/>
      <c r="G133" s="148"/>
      <c r="H133" s="148"/>
      <c r="I133" s="148"/>
      <c r="J133" s="148"/>
      <c r="K133" s="148"/>
      <c r="L133" s="148"/>
      <c r="M133" s="148"/>
      <c r="N133" s="148"/>
      <c r="O133" s="149"/>
      <c r="P133" s="148"/>
      <c r="Q133" s="148"/>
      <c r="R133" s="148"/>
      <c r="S133" s="148"/>
      <c r="T133" s="148"/>
      <c r="U133" s="148"/>
      <c r="V133" s="148"/>
      <c r="W133" s="148"/>
      <c r="X133" s="148"/>
      <c r="Y133" s="148"/>
      <c r="Z133" s="148"/>
      <c r="AA133" s="148"/>
      <c r="AB133" s="149"/>
      <c r="AC133" s="148"/>
      <c r="AD133" s="148"/>
      <c r="AE133" s="148"/>
      <c r="AF133" s="148"/>
      <c r="AG133" s="148"/>
      <c r="AH133" s="148"/>
      <c r="AI133" s="148"/>
      <c r="AJ133" s="148"/>
      <c r="AK133" s="148"/>
      <c r="AL133" s="148"/>
      <c r="AM133" s="148"/>
      <c r="AN133" s="148"/>
      <c r="AO133" s="148"/>
      <c r="AP133" s="148"/>
      <c r="AQ133" s="148"/>
      <c r="AR133" s="148"/>
      <c r="AS133" s="148"/>
      <c r="AT133" s="148"/>
      <c r="AU133" s="148"/>
      <c r="AV133" s="148"/>
      <c r="AW133" s="148"/>
      <c r="AX133" s="148"/>
      <c r="AY133" s="148"/>
      <c r="AZ133" s="148"/>
      <c r="BA133" s="148"/>
      <c r="BB133" s="148"/>
      <c r="BC133" s="148"/>
      <c r="BD133" s="148"/>
      <c r="BE133" s="148"/>
      <c r="BF133" s="148"/>
      <c r="BG133" s="148"/>
      <c r="BH133" s="149"/>
      <c r="BI133" s="148"/>
      <c r="BJ133" s="148"/>
      <c r="BK133" s="148"/>
      <c r="BL133" s="148"/>
      <c r="BM133" s="148"/>
      <c r="BN133" s="148"/>
      <c r="BO133" s="148"/>
      <c r="BP133" s="148"/>
      <c r="BQ133" s="148"/>
      <c r="BR133" s="148"/>
      <c r="BS133" s="148"/>
      <c r="BT133" s="148"/>
      <c r="BU133" s="148"/>
      <c r="BV133" s="148"/>
      <c r="BW133" s="148"/>
      <c r="BX133" s="148"/>
      <c r="BY133" s="148"/>
      <c r="BZ133" s="148"/>
      <c r="CA133" s="148"/>
      <c r="CB133" s="148"/>
      <c r="CC133" s="148"/>
      <c r="CD133" s="148"/>
      <c r="CE133" s="148"/>
      <c r="CF133" s="148"/>
    </row>
    <row r="134" spans="1:84" ht="15" customHeight="1" x14ac:dyDescent="0.25">
      <c r="A134" s="150"/>
      <c r="B134" s="151"/>
      <c r="C134" s="150"/>
      <c r="D134" s="148"/>
      <c r="E134" s="148"/>
      <c r="F134" s="148"/>
      <c r="G134" s="148"/>
      <c r="H134" s="148"/>
      <c r="I134" s="148"/>
      <c r="J134" s="148"/>
      <c r="K134" s="148"/>
      <c r="L134" s="148"/>
      <c r="M134" s="148"/>
      <c r="N134" s="148"/>
      <c r="O134" s="149"/>
      <c r="P134" s="148"/>
      <c r="Q134" s="148"/>
      <c r="R134" s="148"/>
      <c r="S134" s="148"/>
      <c r="T134" s="148"/>
      <c r="U134" s="148"/>
      <c r="V134" s="148"/>
      <c r="W134" s="148"/>
      <c r="X134" s="148"/>
      <c r="Y134" s="148"/>
      <c r="Z134" s="148"/>
      <c r="AA134" s="148"/>
      <c r="AB134" s="149"/>
      <c r="AC134" s="148"/>
      <c r="AD134" s="148"/>
      <c r="AE134" s="148"/>
      <c r="AF134" s="148"/>
      <c r="AG134" s="148"/>
      <c r="AH134" s="148"/>
      <c r="AI134" s="148"/>
      <c r="AJ134" s="148"/>
      <c r="AK134" s="148"/>
      <c r="AL134" s="148"/>
      <c r="AM134" s="148"/>
      <c r="AN134" s="148"/>
      <c r="AO134" s="148"/>
      <c r="AP134" s="148"/>
      <c r="AQ134" s="148"/>
      <c r="AR134" s="148"/>
      <c r="AS134" s="148"/>
      <c r="AT134" s="148"/>
      <c r="AU134" s="148"/>
      <c r="AV134" s="148"/>
      <c r="AW134" s="148"/>
      <c r="AX134" s="148"/>
      <c r="AY134" s="148"/>
      <c r="AZ134" s="148"/>
      <c r="BA134" s="148"/>
      <c r="BB134" s="148"/>
      <c r="BC134" s="148"/>
      <c r="BD134" s="148"/>
      <c r="BE134" s="148"/>
      <c r="BF134" s="148"/>
      <c r="BG134" s="148"/>
      <c r="BH134" s="149"/>
      <c r="BI134" s="148"/>
      <c r="BJ134" s="148"/>
      <c r="BK134" s="148"/>
      <c r="BL134" s="148"/>
      <c r="BM134" s="148"/>
      <c r="BN134" s="148"/>
      <c r="BO134" s="148"/>
      <c r="BP134" s="148"/>
      <c r="BQ134" s="148"/>
      <c r="BR134" s="148"/>
      <c r="BS134" s="148"/>
      <c r="BT134" s="148"/>
      <c r="BU134" s="148"/>
      <c r="BV134" s="148"/>
      <c r="BW134" s="148"/>
      <c r="BX134" s="148"/>
      <c r="BY134" s="148"/>
      <c r="BZ134" s="148"/>
      <c r="CA134" s="148"/>
      <c r="CB134" s="148"/>
      <c r="CC134" s="148"/>
      <c r="CD134" s="148"/>
      <c r="CE134" s="148"/>
      <c r="CF134" s="148"/>
    </row>
    <row r="135" spans="1:84" ht="15" customHeight="1" x14ac:dyDescent="0.25">
      <c r="A135" s="150"/>
      <c r="B135" s="151"/>
      <c r="C135" s="150"/>
      <c r="D135" s="148"/>
      <c r="E135" s="148"/>
      <c r="F135" s="148"/>
      <c r="G135" s="148"/>
      <c r="H135" s="148"/>
      <c r="I135" s="148"/>
      <c r="J135" s="148"/>
      <c r="K135" s="148"/>
      <c r="L135" s="148"/>
      <c r="M135" s="148"/>
      <c r="N135" s="148"/>
      <c r="O135" s="149"/>
      <c r="P135" s="148"/>
      <c r="Q135" s="148"/>
      <c r="R135" s="148"/>
      <c r="S135" s="148"/>
      <c r="T135" s="148"/>
      <c r="U135" s="148"/>
      <c r="V135" s="148"/>
      <c r="W135" s="148"/>
      <c r="X135" s="148"/>
      <c r="Y135" s="148"/>
      <c r="Z135" s="148"/>
      <c r="AA135" s="148"/>
      <c r="AB135" s="149"/>
      <c r="AC135" s="148"/>
      <c r="AD135" s="148"/>
      <c r="AE135" s="148"/>
      <c r="AF135" s="148"/>
      <c r="AG135" s="148"/>
      <c r="AH135" s="148"/>
      <c r="AI135" s="148"/>
      <c r="AJ135" s="148"/>
      <c r="AK135" s="148"/>
      <c r="AL135" s="148"/>
      <c r="AM135" s="148"/>
      <c r="AN135" s="148"/>
      <c r="AO135" s="148"/>
      <c r="AP135" s="148"/>
      <c r="AQ135" s="148"/>
      <c r="AR135" s="148"/>
      <c r="AS135" s="148"/>
      <c r="AT135" s="148"/>
      <c r="AU135" s="148"/>
      <c r="AV135" s="148"/>
      <c r="AW135" s="148"/>
      <c r="AX135" s="148"/>
      <c r="AY135" s="148"/>
      <c r="AZ135" s="148"/>
      <c r="BA135" s="148"/>
      <c r="BB135" s="148"/>
      <c r="BC135" s="148"/>
      <c r="BD135" s="148"/>
      <c r="BE135" s="148"/>
      <c r="BF135" s="148"/>
      <c r="BG135" s="148"/>
      <c r="BH135" s="149"/>
      <c r="BI135" s="148"/>
      <c r="BJ135" s="148"/>
      <c r="BK135" s="148"/>
      <c r="BL135" s="148"/>
      <c r="BM135" s="148"/>
      <c r="BN135" s="148"/>
      <c r="BO135" s="148"/>
      <c r="BP135" s="148"/>
      <c r="BQ135" s="148"/>
      <c r="BR135" s="148"/>
      <c r="BS135" s="148"/>
      <c r="BT135" s="148"/>
      <c r="BU135" s="148"/>
      <c r="BV135" s="148"/>
      <c r="BW135" s="148"/>
      <c r="BX135" s="148"/>
      <c r="BY135" s="148"/>
      <c r="BZ135" s="148"/>
      <c r="CA135" s="148"/>
      <c r="CB135" s="148"/>
      <c r="CC135" s="148"/>
      <c r="CD135" s="148"/>
      <c r="CE135" s="148"/>
      <c r="CF135" s="148"/>
    </row>
    <row r="136" spans="1:84" ht="15" customHeight="1" x14ac:dyDescent="0.25">
      <c r="A136" s="150"/>
      <c r="B136" s="151"/>
      <c r="C136" s="150"/>
      <c r="D136" s="148"/>
      <c r="E136" s="148"/>
      <c r="F136" s="148"/>
      <c r="G136" s="148"/>
      <c r="H136" s="148"/>
      <c r="I136" s="148"/>
      <c r="J136" s="148"/>
      <c r="K136" s="148"/>
      <c r="L136" s="148"/>
      <c r="M136" s="148"/>
      <c r="N136" s="148"/>
      <c r="O136" s="149"/>
      <c r="P136" s="148"/>
      <c r="Q136" s="148"/>
      <c r="R136" s="148"/>
      <c r="S136" s="148"/>
      <c r="T136" s="148"/>
      <c r="U136" s="148"/>
      <c r="V136" s="148"/>
      <c r="W136" s="148"/>
      <c r="X136" s="148"/>
      <c r="Y136" s="148"/>
      <c r="Z136" s="148"/>
      <c r="AA136" s="148"/>
      <c r="AB136" s="149"/>
      <c r="AC136" s="148"/>
      <c r="AD136" s="148"/>
      <c r="AE136" s="148"/>
      <c r="AF136" s="148"/>
      <c r="AG136" s="148"/>
      <c r="AH136" s="148"/>
      <c r="AI136" s="148"/>
      <c r="AJ136" s="148"/>
      <c r="AK136" s="148"/>
      <c r="AL136" s="148"/>
      <c r="AM136" s="148"/>
      <c r="AN136" s="148"/>
      <c r="AO136" s="148"/>
      <c r="AP136" s="148"/>
      <c r="AQ136" s="148"/>
      <c r="AR136" s="148"/>
      <c r="AS136" s="148"/>
      <c r="AT136" s="148"/>
      <c r="AU136" s="148"/>
      <c r="AV136" s="148"/>
      <c r="AW136" s="148"/>
      <c r="AX136" s="148"/>
      <c r="AY136" s="148"/>
      <c r="AZ136" s="148"/>
      <c r="BA136" s="148"/>
      <c r="BB136" s="148"/>
      <c r="BC136" s="148"/>
      <c r="BD136" s="148"/>
      <c r="BE136" s="148"/>
      <c r="BF136" s="148"/>
      <c r="BG136" s="148"/>
      <c r="BH136" s="149"/>
      <c r="BI136" s="148"/>
      <c r="BJ136" s="148"/>
      <c r="BK136" s="148"/>
      <c r="BL136" s="148"/>
      <c r="BM136" s="148"/>
      <c r="BN136" s="148"/>
      <c r="BO136" s="148"/>
      <c r="BP136" s="148"/>
      <c r="BQ136" s="148"/>
      <c r="BR136" s="148"/>
      <c r="BS136" s="148"/>
      <c r="BT136" s="148"/>
      <c r="BU136" s="148"/>
      <c r="BV136" s="148"/>
      <c r="BW136" s="148"/>
      <c r="BX136" s="148"/>
      <c r="BY136" s="148"/>
      <c r="BZ136" s="148"/>
      <c r="CA136" s="148"/>
      <c r="CB136" s="148"/>
      <c r="CC136" s="148"/>
      <c r="CD136" s="148"/>
      <c r="CE136" s="148"/>
      <c r="CF136" s="148"/>
    </row>
    <row r="137" spans="1:84" ht="15" customHeight="1" x14ac:dyDescent="0.25">
      <c r="A137" s="150"/>
      <c r="B137" s="151"/>
      <c r="C137" s="150"/>
      <c r="D137" s="148"/>
      <c r="E137" s="148"/>
      <c r="F137" s="148"/>
      <c r="G137" s="148"/>
      <c r="H137" s="148"/>
      <c r="I137" s="148"/>
      <c r="J137" s="148"/>
      <c r="K137" s="148"/>
      <c r="L137" s="148"/>
      <c r="M137" s="148"/>
      <c r="N137" s="148"/>
      <c r="O137" s="149"/>
      <c r="P137" s="148"/>
      <c r="Q137" s="148"/>
      <c r="R137" s="148"/>
      <c r="S137" s="148"/>
      <c r="T137" s="148"/>
      <c r="U137" s="148"/>
      <c r="V137" s="148"/>
      <c r="W137" s="148"/>
      <c r="X137" s="148"/>
      <c r="Y137" s="148"/>
      <c r="Z137" s="148"/>
      <c r="AA137" s="148"/>
      <c r="AB137" s="149"/>
      <c r="AC137" s="148"/>
      <c r="AD137" s="148"/>
      <c r="AE137" s="148"/>
      <c r="AF137" s="148"/>
      <c r="AG137" s="148"/>
      <c r="AH137" s="148"/>
      <c r="AI137" s="148"/>
      <c r="AJ137" s="148"/>
      <c r="AK137" s="148"/>
      <c r="AL137" s="148"/>
      <c r="AM137" s="148"/>
      <c r="AN137" s="148"/>
      <c r="AO137" s="148"/>
      <c r="AP137" s="148"/>
      <c r="AQ137" s="148"/>
      <c r="AR137" s="148"/>
      <c r="AS137" s="148"/>
      <c r="AT137" s="148"/>
      <c r="AU137" s="148"/>
      <c r="AV137" s="148"/>
      <c r="AW137" s="148"/>
      <c r="AX137" s="148"/>
      <c r="AY137" s="148"/>
      <c r="AZ137" s="148"/>
      <c r="BA137" s="148"/>
      <c r="BB137" s="148"/>
      <c r="BC137" s="148"/>
      <c r="BD137" s="148"/>
      <c r="BE137" s="148"/>
      <c r="BF137" s="148"/>
      <c r="BG137" s="148"/>
      <c r="BH137" s="149"/>
      <c r="BI137" s="148"/>
      <c r="BJ137" s="148"/>
      <c r="BK137" s="148"/>
      <c r="BL137" s="148"/>
      <c r="BM137" s="148"/>
      <c r="BN137" s="148"/>
      <c r="BO137" s="148"/>
      <c r="BP137" s="148"/>
      <c r="BQ137" s="148"/>
      <c r="BR137" s="148"/>
      <c r="BS137" s="148"/>
      <c r="BT137" s="148"/>
      <c r="BU137" s="148"/>
      <c r="BV137" s="148"/>
      <c r="BW137" s="148"/>
      <c r="BX137" s="148"/>
      <c r="BY137" s="148"/>
      <c r="BZ137" s="148"/>
      <c r="CA137" s="148"/>
      <c r="CB137" s="148"/>
      <c r="CC137" s="148"/>
      <c r="CD137" s="148"/>
      <c r="CE137" s="148"/>
      <c r="CF137" s="148"/>
    </row>
    <row r="138" spans="1:84" ht="15" customHeight="1" x14ac:dyDescent="0.25">
      <c r="A138" s="150"/>
      <c r="B138" s="151"/>
      <c r="C138" s="150"/>
      <c r="D138" s="148"/>
      <c r="E138" s="148"/>
      <c r="F138" s="148"/>
      <c r="G138" s="148"/>
      <c r="H138" s="148"/>
      <c r="I138" s="148"/>
      <c r="J138" s="148"/>
      <c r="K138" s="148"/>
      <c r="L138" s="148"/>
      <c r="M138" s="148"/>
      <c r="N138" s="148"/>
      <c r="O138" s="149"/>
      <c r="P138" s="148"/>
      <c r="Q138" s="148"/>
      <c r="R138" s="148"/>
      <c r="S138" s="148"/>
      <c r="T138" s="148"/>
      <c r="U138" s="148"/>
      <c r="V138" s="148"/>
      <c r="W138" s="148"/>
      <c r="X138" s="148"/>
      <c r="Y138" s="148"/>
      <c r="Z138" s="148"/>
      <c r="AA138" s="148"/>
      <c r="AB138" s="149"/>
      <c r="AC138" s="148"/>
      <c r="AD138" s="148"/>
      <c r="AE138" s="148"/>
      <c r="AF138" s="148"/>
      <c r="AG138" s="148"/>
      <c r="AH138" s="148"/>
      <c r="AI138" s="148"/>
      <c r="AJ138" s="148"/>
      <c r="AK138" s="148"/>
      <c r="AL138" s="148"/>
      <c r="AM138" s="148"/>
      <c r="AN138" s="148"/>
      <c r="AO138" s="148"/>
      <c r="AP138" s="148"/>
      <c r="AQ138" s="148"/>
      <c r="AR138" s="148"/>
      <c r="AS138" s="148"/>
      <c r="AT138" s="148"/>
      <c r="AU138" s="148"/>
      <c r="AV138" s="148"/>
      <c r="AW138" s="148"/>
      <c r="AX138" s="148"/>
      <c r="AY138" s="148"/>
      <c r="AZ138" s="148"/>
      <c r="BA138" s="148"/>
      <c r="BB138" s="148"/>
      <c r="BC138" s="148"/>
      <c r="BD138" s="148"/>
      <c r="BE138" s="148"/>
      <c r="BF138" s="148"/>
      <c r="BG138" s="148"/>
      <c r="BH138" s="149"/>
      <c r="BI138" s="148"/>
      <c r="BJ138" s="148"/>
      <c r="BK138" s="148"/>
      <c r="BL138" s="148"/>
      <c r="BM138" s="148"/>
      <c r="BN138" s="148"/>
      <c r="BO138" s="148"/>
      <c r="BP138" s="148"/>
      <c r="BQ138" s="148"/>
      <c r="BR138" s="148"/>
      <c r="BS138" s="148"/>
      <c r="BT138" s="148"/>
      <c r="BU138" s="148"/>
      <c r="BV138" s="148"/>
      <c r="BW138" s="148"/>
      <c r="BX138" s="148"/>
      <c r="BY138" s="148"/>
      <c r="BZ138" s="148"/>
      <c r="CA138" s="148"/>
      <c r="CB138" s="148"/>
      <c r="CC138" s="148"/>
      <c r="CD138" s="148"/>
      <c r="CE138" s="148"/>
      <c r="CF138" s="148"/>
    </row>
    <row r="139" spans="1:84" ht="15" customHeight="1" x14ac:dyDescent="0.25">
      <c r="A139" s="150"/>
      <c r="B139" s="151"/>
      <c r="C139" s="150"/>
      <c r="D139" s="148"/>
      <c r="E139" s="148"/>
      <c r="F139" s="148"/>
      <c r="G139" s="148"/>
      <c r="H139" s="148"/>
      <c r="I139" s="148"/>
      <c r="J139" s="148"/>
      <c r="K139" s="148"/>
      <c r="L139" s="148"/>
      <c r="M139" s="148"/>
      <c r="N139" s="148"/>
      <c r="O139" s="149"/>
      <c r="P139" s="148"/>
      <c r="Q139" s="148"/>
      <c r="R139" s="148"/>
      <c r="S139" s="148"/>
      <c r="T139" s="148"/>
      <c r="U139" s="148"/>
      <c r="V139" s="148"/>
      <c r="W139" s="148"/>
      <c r="X139" s="148"/>
      <c r="Y139" s="148"/>
      <c r="Z139" s="148"/>
      <c r="AA139" s="148"/>
      <c r="AB139" s="149"/>
      <c r="AC139" s="148"/>
      <c r="AD139" s="148"/>
      <c r="AE139" s="148"/>
      <c r="AF139" s="148"/>
      <c r="AG139" s="148"/>
      <c r="AH139" s="148"/>
      <c r="AI139" s="148"/>
      <c r="AJ139" s="148"/>
      <c r="AK139" s="148"/>
      <c r="AL139" s="148"/>
      <c r="AM139" s="148"/>
      <c r="AN139" s="148"/>
      <c r="AO139" s="148"/>
      <c r="AP139" s="148"/>
      <c r="AQ139" s="148"/>
      <c r="AR139" s="148"/>
      <c r="AS139" s="148"/>
      <c r="AT139" s="148"/>
      <c r="AU139" s="148"/>
      <c r="AV139" s="148"/>
      <c r="AW139" s="148"/>
      <c r="AX139" s="148"/>
      <c r="AY139" s="148"/>
      <c r="AZ139" s="148"/>
      <c r="BA139" s="148"/>
      <c r="BB139" s="148"/>
      <c r="BC139" s="148"/>
      <c r="BD139" s="148"/>
      <c r="BE139" s="148"/>
      <c r="BF139" s="148"/>
      <c r="BG139" s="148"/>
      <c r="BH139" s="149"/>
      <c r="BI139" s="148"/>
      <c r="BJ139" s="148"/>
      <c r="BK139" s="148"/>
      <c r="BL139" s="148"/>
      <c r="BM139" s="148"/>
      <c r="BN139" s="148"/>
      <c r="BO139" s="148"/>
      <c r="BP139" s="148"/>
      <c r="BQ139" s="148"/>
      <c r="BR139" s="148"/>
      <c r="BS139" s="148"/>
      <c r="BT139" s="148"/>
      <c r="BU139" s="148"/>
      <c r="BV139" s="148"/>
      <c r="BW139" s="148"/>
      <c r="BX139" s="148"/>
      <c r="BY139" s="148"/>
      <c r="BZ139" s="148"/>
      <c r="CA139" s="148"/>
      <c r="CB139" s="148"/>
      <c r="CC139" s="148"/>
      <c r="CD139" s="148"/>
      <c r="CE139" s="148"/>
      <c r="CF139" s="148"/>
    </row>
    <row r="140" spans="1:84" ht="15" customHeight="1" x14ac:dyDescent="0.25">
      <c r="A140" s="150"/>
      <c r="B140" s="151"/>
      <c r="C140" s="150"/>
      <c r="D140" s="148"/>
      <c r="E140" s="148"/>
      <c r="F140" s="148"/>
      <c r="G140" s="148"/>
      <c r="H140" s="148"/>
      <c r="I140" s="148"/>
      <c r="J140" s="148"/>
      <c r="K140" s="148"/>
      <c r="L140" s="148"/>
      <c r="M140" s="148"/>
      <c r="N140" s="148"/>
      <c r="O140" s="149"/>
      <c r="P140" s="148"/>
      <c r="Q140" s="148"/>
      <c r="R140" s="148"/>
      <c r="S140" s="148"/>
      <c r="T140" s="148"/>
      <c r="U140" s="148"/>
      <c r="V140" s="148"/>
      <c r="W140" s="148"/>
      <c r="X140" s="148"/>
      <c r="Y140" s="148"/>
      <c r="Z140" s="148"/>
      <c r="AA140" s="148"/>
      <c r="AB140" s="149"/>
      <c r="AC140" s="148"/>
      <c r="AD140" s="148"/>
      <c r="AE140" s="148"/>
      <c r="AF140" s="148"/>
      <c r="AG140" s="148"/>
      <c r="AH140" s="148"/>
      <c r="AI140" s="148"/>
      <c r="AJ140" s="148"/>
      <c r="AK140" s="148"/>
      <c r="AL140" s="148"/>
      <c r="AM140" s="148"/>
      <c r="AN140" s="148"/>
      <c r="AO140" s="148"/>
      <c r="AP140" s="148"/>
      <c r="AQ140" s="148"/>
      <c r="AR140" s="148"/>
      <c r="AS140" s="148"/>
      <c r="AT140" s="148"/>
      <c r="AU140" s="148"/>
      <c r="AV140" s="148"/>
      <c r="AW140" s="148"/>
      <c r="AX140" s="148"/>
      <c r="AY140" s="148"/>
      <c r="AZ140" s="148"/>
      <c r="BA140" s="148"/>
      <c r="BB140" s="148"/>
      <c r="BC140" s="148"/>
      <c r="BD140" s="148"/>
      <c r="BE140" s="148"/>
      <c r="BF140" s="148"/>
      <c r="BG140" s="148"/>
      <c r="BH140" s="149"/>
      <c r="BI140" s="148"/>
      <c r="BJ140" s="148"/>
      <c r="BK140" s="148"/>
      <c r="BL140" s="148"/>
      <c r="BM140" s="148"/>
      <c r="BN140" s="148"/>
      <c r="BO140" s="148"/>
      <c r="BP140" s="148"/>
      <c r="BQ140" s="148"/>
      <c r="BR140" s="148"/>
      <c r="BS140" s="148"/>
      <c r="BT140" s="148"/>
      <c r="BU140" s="148"/>
      <c r="BV140" s="148"/>
      <c r="BW140" s="148"/>
      <c r="BX140" s="148"/>
      <c r="BY140" s="148"/>
      <c r="BZ140" s="148"/>
      <c r="CA140" s="148"/>
      <c r="CB140" s="148"/>
      <c r="CC140" s="148"/>
      <c r="CD140" s="148"/>
      <c r="CE140" s="148"/>
      <c r="CF140" s="148"/>
    </row>
    <row r="141" spans="1:84" ht="15" customHeight="1" x14ac:dyDescent="0.25">
      <c r="A141" s="150"/>
      <c r="B141" s="151"/>
      <c r="C141" s="150"/>
      <c r="D141" s="148"/>
      <c r="E141" s="148"/>
      <c r="F141" s="148"/>
      <c r="G141" s="148"/>
      <c r="H141" s="148"/>
      <c r="I141" s="148"/>
      <c r="J141" s="148"/>
      <c r="K141" s="148"/>
      <c r="L141" s="148"/>
      <c r="M141" s="148"/>
      <c r="N141" s="148"/>
      <c r="O141" s="149"/>
      <c r="P141" s="148"/>
      <c r="Q141" s="148"/>
      <c r="R141" s="148"/>
      <c r="S141" s="148"/>
      <c r="T141" s="148"/>
      <c r="U141" s="148"/>
      <c r="V141" s="148"/>
      <c r="W141" s="148"/>
      <c r="X141" s="148"/>
      <c r="Y141" s="148"/>
      <c r="Z141" s="148"/>
      <c r="AA141" s="148"/>
      <c r="AB141" s="149"/>
      <c r="AC141" s="148"/>
      <c r="AD141" s="148"/>
      <c r="AE141" s="148"/>
      <c r="AF141" s="148"/>
      <c r="AG141" s="148"/>
      <c r="AH141" s="148"/>
      <c r="AI141" s="148"/>
      <c r="AJ141" s="148"/>
      <c r="AK141" s="148"/>
      <c r="AL141" s="148"/>
      <c r="AM141" s="148"/>
      <c r="AN141" s="148"/>
      <c r="AO141" s="148"/>
      <c r="AP141" s="148"/>
      <c r="AQ141" s="148"/>
      <c r="AR141" s="148"/>
      <c r="AS141" s="148"/>
      <c r="AT141" s="148"/>
      <c r="AU141" s="148"/>
      <c r="AV141" s="148"/>
      <c r="AW141" s="148"/>
      <c r="AX141" s="148"/>
      <c r="AY141" s="148"/>
      <c r="AZ141" s="148"/>
      <c r="BA141" s="148"/>
      <c r="BB141" s="148"/>
      <c r="BC141" s="148"/>
      <c r="BD141" s="148"/>
      <c r="BE141" s="148"/>
      <c r="BF141" s="148"/>
      <c r="BG141" s="148"/>
      <c r="BH141" s="149"/>
      <c r="BI141" s="148"/>
      <c r="BJ141" s="148"/>
      <c r="BK141" s="148"/>
      <c r="BL141" s="148"/>
      <c r="BM141" s="148"/>
      <c r="BN141" s="148"/>
      <c r="BO141" s="148"/>
      <c r="BP141" s="148"/>
      <c r="BQ141" s="148"/>
      <c r="BR141" s="148"/>
      <c r="BS141" s="148"/>
      <c r="BT141" s="148"/>
      <c r="BU141" s="148"/>
      <c r="BV141" s="148"/>
      <c r="BW141" s="148"/>
      <c r="BX141" s="148"/>
      <c r="BY141" s="148"/>
      <c r="BZ141" s="148"/>
      <c r="CA141" s="148"/>
      <c r="CB141" s="148"/>
      <c r="CC141" s="148"/>
      <c r="CD141" s="148"/>
      <c r="CE141" s="148"/>
      <c r="CF141" s="148"/>
    </row>
    <row r="142" spans="1:84" ht="15" customHeight="1" x14ac:dyDescent="0.25">
      <c r="A142" s="150"/>
      <c r="B142" s="151"/>
      <c r="C142" s="150"/>
      <c r="D142" s="148"/>
      <c r="E142" s="148"/>
      <c r="F142" s="148"/>
      <c r="G142" s="148"/>
      <c r="H142" s="148"/>
      <c r="I142" s="148"/>
      <c r="J142" s="148"/>
      <c r="K142" s="148"/>
      <c r="L142" s="148"/>
      <c r="M142" s="148"/>
      <c r="N142" s="148"/>
      <c r="O142" s="149"/>
      <c r="P142" s="148"/>
      <c r="Q142" s="148"/>
      <c r="R142" s="148"/>
      <c r="S142" s="148"/>
      <c r="T142" s="148"/>
      <c r="U142" s="148"/>
      <c r="V142" s="148"/>
      <c r="W142" s="148"/>
      <c r="X142" s="148"/>
      <c r="Y142" s="148"/>
      <c r="Z142" s="148"/>
      <c r="AA142" s="148"/>
      <c r="AB142" s="149"/>
      <c r="AC142" s="148"/>
      <c r="AD142" s="148"/>
      <c r="AE142" s="148"/>
      <c r="AF142" s="148"/>
      <c r="AG142" s="148"/>
      <c r="AH142" s="148"/>
      <c r="AI142" s="148"/>
      <c r="AJ142" s="148"/>
      <c r="AK142" s="148"/>
      <c r="AL142" s="148"/>
      <c r="AM142" s="148"/>
      <c r="AN142" s="148"/>
      <c r="AO142" s="148"/>
      <c r="AP142" s="148"/>
      <c r="AQ142" s="148"/>
      <c r="AR142" s="148"/>
      <c r="AS142" s="148"/>
      <c r="AT142" s="148"/>
      <c r="AU142" s="148"/>
      <c r="AV142" s="148"/>
      <c r="AW142" s="148"/>
      <c r="AX142" s="148"/>
      <c r="AY142" s="148"/>
      <c r="AZ142" s="148"/>
      <c r="BA142" s="148"/>
      <c r="BB142" s="148"/>
      <c r="BC142" s="148"/>
      <c r="BD142" s="148"/>
      <c r="BE142" s="148"/>
      <c r="BF142" s="148"/>
      <c r="BG142" s="148"/>
      <c r="BH142" s="149"/>
      <c r="BI142" s="148"/>
      <c r="BJ142" s="148"/>
      <c r="BK142" s="148"/>
      <c r="BL142" s="148"/>
      <c r="BM142" s="148"/>
      <c r="BN142" s="148"/>
      <c r="BO142" s="148"/>
      <c r="BP142" s="148"/>
      <c r="BQ142" s="148"/>
      <c r="BR142" s="148"/>
      <c r="BS142" s="148"/>
      <c r="BT142" s="148"/>
      <c r="BU142" s="148"/>
      <c r="BV142" s="148"/>
      <c r="BW142" s="148"/>
      <c r="BX142" s="148"/>
      <c r="BY142" s="148"/>
      <c r="BZ142" s="148"/>
      <c r="CA142" s="148"/>
      <c r="CB142" s="148"/>
      <c r="CC142" s="148"/>
      <c r="CD142" s="148"/>
      <c r="CE142" s="148"/>
      <c r="CF142" s="148"/>
    </row>
    <row r="143" spans="1:84" ht="15" customHeight="1" x14ac:dyDescent="0.25">
      <c r="A143" s="150"/>
      <c r="B143" s="151"/>
      <c r="C143" s="150"/>
      <c r="D143" s="148"/>
      <c r="E143" s="148"/>
      <c r="F143" s="148"/>
      <c r="G143" s="148"/>
      <c r="H143" s="148"/>
      <c r="I143" s="148"/>
      <c r="J143" s="148"/>
      <c r="K143" s="148"/>
      <c r="L143" s="148"/>
      <c r="M143" s="148"/>
      <c r="N143" s="148"/>
      <c r="O143" s="149"/>
      <c r="P143" s="148"/>
      <c r="Q143" s="148"/>
      <c r="R143" s="148"/>
      <c r="S143" s="148"/>
      <c r="T143" s="148"/>
      <c r="U143" s="148"/>
      <c r="V143" s="148"/>
      <c r="W143" s="148"/>
      <c r="X143" s="148"/>
      <c r="Y143" s="148"/>
      <c r="Z143" s="148"/>
      <c r="AA143" s="148"/>
      <c r="AB143" s="149"/>
      <c r="AC143" s="148"/>
      <c r="AD143" s="148"/>
      <c r="AE143" s="148"/>
      <c r="AF143" s="148"/>
      <c r="AG143" s="148"/>
      <c r="AH143" s="148"/>
      <c r="AI143" s="148"/>
      <c r="AJ143" s="148"/>
      <c r="AK143" s="148"/>
      <c r="AL143" s="148"/>
      <c r="AM143" s="148"/>
      <c r="AN143" s="148"/>
      <c r="AO143" s="148"/>
      <c r="AP143" s="148"/>
      <c r="AQ143" s="148"/>
      <c r="AR143" s="148"/>
      <c r="AS143" s="148"/>
      <c r="AT143" s="148"/>
      <c r="AU143" s="148"/>
      <c r="AV143" s="148"/>
      <c r="AW143" s="148"/>
      <c r="AX143" s="148"/>
      <c r="AY143" s="148"/>
      <c r="AZ143" s="148"/>
      <c r="BA143" s="148"/>
      <c r="BB143" s="148"/>
      <c r="BC143" s="148"/>
      <c r="BD143" s="148"/>
      <c r="BE143" s="148"/>
      <c r="BF143" s="148"/>
      <c r="BG143" s="148"/>
      <c r="BH143" s="149"/>
      <c r="BI143" s="148"/>
      <c r="BJ143" s="148"/>
      <c r="BK143" s="148"/>
      <c r="BL143" s="148"/>
      <c r="BM143" s="148"/>
      <c r="BN143" s="148"/>
      <c r="BO143" s="148"/>
      <c r="BP143" s="148"/>
      <c r="BQ143" s="148"/>
      <c r="BR143" s="148"/>
      <c r="BS143" s="148"/>
      <c r="BT143" s="148"/>
      <c r="BU143" s="148"/>
      <c r="BV143" s="148"/>
      <c r="BW143" s="148"/>
      <c r="BX143" s="148"/>
      <c r="BY143" s="148"/>
      <c r="BZ143" s="148"/>
      <c r="CA143" s="148"/>
      <c r="CB143" s="148"/>
      <c r="CC143" s="148"/>
      <c r="CD143" s="148"/>
      <c r="CE143" s="148"/>
      <c r="CF143" s="148"/>
    </row>
    <row r="144" spans="1:84" ht="15" customHeight="1" x14ac:dyDescent="0.25">
      <c r="A144" s="150"/>
      <c r="B144" s="151"/>
      <c r="C144" s="150"/>
      <c r="D144" s="148"/>
      <c r="E144" s="148"/>
      <c r="F144" s="148"/>
      <c r="G144" s="148"/>
      <c r="H144" s="148"/>
      <c r="I144" s="148"/>
      <c r="J144" s="148"/>
      <c r="K144" s="148"/>
      <c r="L144" s="148"/>
      <c r="M144" s="148"/>
      <c r="N144" s="148"/>
      <c r="O144" s="149"/>
      <c r="P144" s="148"/>
      <c r="Q144" s="148"/>
      <c r="R144" s="148"/>
      <c r="S144" s="148"/>
      <c r="T144" s="148"/>
      <c r="U144" s="148"/>
      <c r="V144" s="148"/>
      <c r="W144" s="148"/>
      <c r="X144" s="148"/>
      <c r="Y144" s="148"/>
      <c r="Z144" s="148"/>
      <c r="AA144" s="148"/>
      <c r="AB144" s="149"/>
      <c r="AC144" s="148"/>
      <c r="AD144" s="148"/>
      <c r="AE144" s="148"/>
      <c r="AF144" s="148"/>
      <c r="AG144" s="148"/>
      <c r="AH144" s="148"/>
      <c r="AI144" s="148"/>
      <c r="AJ144" s="148"/>
      <c r="AK144" s="148"/>
      <c r="AL144" s="148"/>
      <c r="AM144" s="148"/>
      <c r="AN144" s="148"/>
      <c r="AO144" s="148"/>
      <c r="AP144" s="148"/>
      <c r="AQ144" s="148"/>
      <c r="AR144" s="148"/>
      <c r="AS144" s="148"/>
      <c r="AT144" s="148"/>
      <c r="AU144" s="148"/>
      <c r="AV144" s="148"/>
      <c r="AW144" s="148"/>
      <c r="AX144" s="148"/>
      <c r="AY144" s="148"/>
      <c r="AZ144" s="148"/>
      <c r="BA144" s="148"/>
      <c r="BB144" s="148"/>
      <c r="BC144" s="148"/>
      <c r="BD144" s="148"/>
      <c r="BE144" s="148"/>
      <c r="BF144" s="148"/>
      <c r="BG144" s="148"/>
      <c r="BH144" s="149"/>
      <c r="BI144" s="148"/>
      <c r="BJ144" s="148"/>
      <c r="BK144" s="148"/>
      <c r="BL144" s="148"/>
      <c r="BM144" s="148"/>
      <c r="BN144" s="148"/>
      <c r="BO144" s="148"/>
      <c r="BP144" s="148"/>
      <c r="BQ144" s="148"/>
      <c r="BR144" s="148"/>
      <c r="BS144" s="148"/>
      <c r="BT144" s="148"/>
      <c r="BU144" s="148"/>
      <c r="BV144" s="148"/>
      <c r="BW144" s="148"/>
      <c r="BX144" s="148"/>
      <c r="BY144" s="148"/>
      <c r="BZ144" s="148"/>
      <c r="CA144" s="148"/>
      <c r="CB144" s="148"/>
      <c r="CC144" s="148"/>
      <c r="CD144" s="148"/>
      <c r="CE144" s="148"/>
      <c r="CF144" s="148"/>
    </row>
    <row r="145" spans="1:109" ht="15" customHeight="1" x14ac:dyDescent="0.25">
      <c r="A145" s="150"/>
      <c r="B145" s="151"/>
      <c r="C145" s="150"/>
      <c r="D145" s="148"/>
      <c r="E145" s="148"/>
      <c r="F145" s="148"/>
      <c r="G145" s="148"/>
      <c r="H145" s="148"/>
      <c r="I145" s="148"/>
      <c r="J145" s="148"/>
      <c r="K145" s="148"/>
      <c r="L145" s="148"/>
      <c r="M145" s="148"/>
      <c r="N145" s="148"/>
      <c r="O145" s="149"/>
      <c r="P145" s="148"/>
      <c r="Q145" s="148"/>
      <c r="R145" s="148"/>
      <c r="S145" s="148"/>
      <c r="T145" s="148"/>
      <c r="U145" s="148"/>
      <c r="V145" s="148"/>
      <c r="W145" s="148"/>
      <c r="X145" s="148"/>
      <c r="Y145" s="148"/>
      <c r="Z145" s="148"/>
      <c r="AA145" s="148"/>
      <c r="AB145" s="149"/>
      <c r="AC145" s="148"/>
      <c r="AD145" s="148"/>
      <c r="AE145" s="148"/>
      <c r="AF145" s="148"/>
      <c r="AG145" s="148"/>
      <c r="AH145" s="148"/>
      <c r="AI145" s="148"/>
      <c r="AJ145" s="148"/>
      <c r="AK145" s="148"/>
      <c r="AL145" s="148"/>
      <c r="AM145" s="148"/>
      <c r="AN145" s="148"/>
      <c r="AO145" s="148"/>
      <c r="AP145" s="148"/>
      <c r="AQ145" s="148"/>
      <c r="AR145" s="148"/>
      <c r="AS145" s="148"/>
      <c r="AT145" s="148"/>
      <c r="AU145" s="148"/>
      <c r="AV145" s="148"/>
      <c r="AW145" s="148"/>
      <c r="AX145" s="148"/>
      <c r="AY145" s="148"/>
      <c r="AZ145" s="148"/>
      <c r="BA145" s="148"/>
      <c r="BB145" s="148"/>
      <c r="BC145" s="148"/>
      <c r="BD145" s="148"/>
      <c r="BE145" s="148"/>
      <c r="BF145" s="148"/>
      <c r="BG145" s="148"/>
      <c r="BH145" s="149"/>
      <c r="BI145" s="148"/>
      <c r="BJ145" s="148"/>
      <c r="BK145" s="148"/>
      <c r="BL145" s="148"/>
      <c r="BM145" s="148"/>
      <c r="BN145" s="148"/>
      <c r="BO145" s="148"/>
      <c r="BP145" s="148"/>
      <c r="BQ145" s="148"/>
      <c r="BR145" s="148"/>
      <c r="BS145" s="148"/>
      <c r="BT145" s="148"/>
      <c r="BU145" s="148"/>
      <c r="BV145" s="148"/>
      <c r="BW145" s="148"/>
      <c r="BX145" s="148"/>
      <c r="BY145" s="148"/>
      <c r="BZ145" s="148"/>
      <c r="CA145" s="148"/>
      <c r="CB145" s="148"/>
      <c r="CC145" s="148"/>
      <c r="CD145" s="148"/>
      <c r="CE145" s="148"/>
      <c r="CF145" s="148"/>
    </row>
    <row r="146" spans="1:109" ht="15" customHeight="1" x14ac:dyDescent="0.25">
      <c r="A146" s="150"/>
      <c r="B146" s="151"/>
      <c r="C146" s="150"/>
      <c r="D146" s="148"/>
      <c r="E146" s="148"/>
      <c r="F146" s="148"/>
      <c r="G146" s="148"/>
      <c r="H146" s="148"/>
      <c r="I146" s="148"/>
      <c r="J146" s="148"/>
      <c r="K146" s="148"/>
      <c r="L146" s="148"/>
      <c r="M146" s="148"/>
      <c r="N146" s="148"/>
      <c r="O146" s="149"/>
      <c r="P146" s="148"/>
      <c r="Q146" s="148"/>
      <c r="R146" s="148"/>
      <c r="S146" s="148"/>
      <c r="T146" s="148"/>
      <c r="U146" s="148"/>
      <c r="V146" s="148"/>
      <c r="W146" s="148"/>
      <c r="X146" s="148"/>
      <c r="Y146" s="148"/>
      <c r="Z146" s="148"/>
      <c r="AA146" s="148"/>
      <c r="AB146" s="149"/>
      <c r="AC146" s="148"/>
      <c r="AD146" s="148"/>
      <c r="AE146" s="148"/>
      <c r="AF146" s="148"/>
      <c r="AG146" s="148"/>
      <c r="AH146" s="148"/>
      <c r="AI146" s="148"/>
      <c r="AJ146" s="148"/>
      <c r="AK146" s="148"/>
      <c r="AL146" s="148"/>
      <c r="AM146" s="148"/>
      <c r="AN146" s="148"/>
      <c r="AO146" s="148"/>
      <c r="AP146" s="148"/>
      <c r="AQ146" s="148"/>
      <c r="AR146" s="148"/>
      <c r="AS146" s="148"/>
      <c r="AT146" s="148"/>
      <c r="AU146" s="148"/>
      <c r="AV146" s="148"/>
      <c r="AW146" s="148"/>
      <c r="AX146" s="148"/>
      <c r="AY146" s="148"/>
      <c r="AZ146" s="148"/>
      <c r="BA146" s="148"/>
      <c r="BB146" s="148"/>
      <c r="BC146" s="148"/>
      <c r="BD146" s="148"/>
      <c r="BE146" s="148"/>
      <c r="BF146" s="148"/>
      <c r="BG146" s="148"/>
      <c r="BH146" s="149"/>
      <c r="BI146" s="148"/>
      <c r="BJ146" s="148"/>
      <c r="BK146" s="148"/>
      <c r="BL146" s="148"/>
      <c r="BM146" s="148"/>
      <c r="BN146" s="148"/>
      <c r="BO146" s="148"/>
      <c r="BP146" s="148"/>
      <c r="BQ146" s="148"/>
      <c r="BR146" s="148"/>
      <c r="BS146" s="148"/>
      <c r="BT146" s="148"/>
      <c r="BU146" s="148"/>
      <c r="BV146" s="148"/>
      <c r="BW146" s="148"/>
      <c r="BX146" s="148"/>
      <c r="BY146" s="148"/>
      <c r="BZ146" s="148"/>
      <c r="CA146" s="148"/>
      <c r="CB146" s="148"/>
      <c r="CC146" s="148"/>
      <c r="CD146" s="148"/>
      <c r="CE146" s="148"/>
      <c r="CF146" s="148"/>
    </row>
    <row r="147" spans="1:109" ht="15" customHeight="1" x14ac:dyDescent="0.25">
      <c r="A147" s="150"/>
      <c r="B147" s="151"/>
      <c r="C147" s="150"/>
      <c r="D147" s="148"/>
      <c r="E147" s="148"/>
      <c r="F147" s="148"/>
      <c r="G147" s="148"/>
      <c r="H147" s="148"/>
      <c r="I147" s="148"/>
      <c r="J147" s="148"/>
      <c r="K147" s="148"/>
      <c r="L147" s="148"/>
      <c r="M147" s="148"/>
      <c r="N147" s="148"/>
      <c r="O147" s="149"/>
      <c r="P147" s="148"/>
      <c r="Q147" s="148"/>
      <c r="R147" s="148"/>
      <c r="S147" s="148"/>
      <c r="T147" s="148"/>
      <c r="U147" s="148"/>
      <c r="V147" s="148"/>
      <c r="W147" s="148"/>
      <c r="X147" s="148"/>
      <c r="Y147" s="148"/>
      <c r="Z147" s="148"/>
      <c r="AA147" s="148"/>
      <c r="AB147" s="149"/>
      <c r="AC147" s="148"/>
      <c r="AD147" s="148"/>
      <c r="AE147" s="148"/>
      <c r="AF147" s="148"/>
      <c r="AG147" s="148"/>
      <c r="AH147" s="148"/>
      <c r="AI147" s="148"/>
      <c r="AJ147" s="148"/>
      <c r="AK147" s="148"/>
      <c r="AL147" s="148"/>
      <c r="AM147" s="148"/>
      <c r="AN147" s="148"/>
      <c r="AO147" s="148"/>
      <c r="AP147" s="148"/>
      <c r="AQ147" s="148"/>
      <c r="AR147" s="148"/>
      <c r="AS147" s="148"/>
      <c r="AT147" s="148"/>
      <c r="AU147" s="148"/>
      <c r="AV147" s="148"/>
      <c r="AW147" s="148"/>
      <c r="AX147" s="148"/>
      <c r="AY147" s="148"/>
      <c r="AZ147" s="148"/>
      <c r="BA147" s="148"/>
      <c r="BB147" s="148"/>
      <c r="BC147" s="148"/>
      <c r="BD147" s="148"/>
      <c r="BE147" s="148"/>
      <c r="BF147" s="148"/>
      <c r="BG147" s="148"/>
      <c r="BH147" s="149"/>
      <c r="BI147" s="148"/>
      <c r="BJ147" s="148"/>
      <c r="BK147" s="148"/>
      <c r="BL147" s="148"/>
      <c r="BM147" s="148"/>
      <c r="BN147" s="148"/>
      <c r="BO147" s="148"/>
      <c r="BP147" s="148"/>
      <c r="BQ147" s="148"/>
      <c r="BR147" s="148"/>
      <c r="BS147" s="148"/>
      <c r="BT147" s="148"/>
      <c r="BU147" s="148"/>
      <c r="BV147" s="148"/>
      <c r="BW147" s="148"/>
      <c r="BX147" s="148"/>
      <c r="BY147" s="148"/>
      <c r="BZ147" s="148"/>
      <c r="CA147" s="148"/>
      <c r="CB147" s="148"/>
      <c r="CC147" s="148"/>
      <c r="CD147" s="148"/>
      <c r="CE147" s="148"/>
      <c r="CF147" s="148"/>
    </row>
    <row r="148" spans="1:109" ht="15" customHeight="1" x14ac:dyDescent="0.25">
      <c r="A148" s="150"/>
      <c r="B148" s="151"/>
      <c r="C148" s="150"/>
      <c r="D148" s="148"/>
      <c r="E148" s="148"/>
      <c r="F148" s="148"/>
      <c r="G148" s="148"/>
      <c r="H148" s="148"/>
      <c r="I148" s="148"/>
      <c r="J148" s="148"/>
      <c r="K148" s="148"/>
      <c r="L148" s="148"/>
      <c r="M148" s="148"/>
      <c r="N148" s="148"/>
      <c r="O148" s="149"/>
      <c r="P148" s="148"/>
      <c r="Q148" s="148"/>
      <c r="R148" s="148"/>
      <c r="S148" s="148"/>
      <c r="T148" s="148"/>
      <c r="U148" s="148"/>
      <c r="V148" s="148"/>
      <c r="W148" s="148"/>
      <c r="X148" s="148"/>
      <c r="Y148" s="148"/>
      <c r="Z148" s="148"/>
      <c r="AA148" s="148"/>
      <c r="AB148" s="149"/>
      <c r="AC148" s="148"/>
      <c r="AD148" s="148"/>
      <c r="AE148" s="148"/>
      <c r="AF148" s="148"/>
      <c r="AG148" s="148"/>
      <c r="AH148" s="148"/>
      <c r="AI148" s="148"/>
      <c r="AJ148" s="148"/>
      <c r="AK148" s="148"/>
      <c r="AL148" s="148"/>
      <c r="AM148" s="148"/>
      <c r="AN148" s="148"/>
      <c r="AO148" s="148"/>
      <c r="AP148" s="148"/>
      <c r="AQ148" s="148"/>
      <c r="AR148" s="148"/>
      <c r="AS148" s="148"/>
      <c r="AT148" s="148"/>
      <c r="AU148" s="148"/>
      <c r="AV148" s="148"/>
      <c r="AW148" s="148"/>
      <c r="AX148" s="148"/>
      <c r="AY148" s="148"/>
      <c r="AZ148" s="148"/>
      <c r="BA148" s="148"/>
      <c r="BB148" s="148"/>
      <c r="BC148" s="148"/>
      <c r="BD148" s="148"/>
      <c r="BE148" s="148"/>
      <c r="BF148" s="148"/>
      <c r="BG148" s="148"/>
      <c r="BH148" s="149"/>
      <c r="BI148" s="148"/>
      <c r="BJ148" s="148"/>
      <c r="BK148" s="148"/>
      <c r="BL148" s="148"/>
      <c r="BM148" s="148"/>
      <c r="BN148" s="148"/>
      <c r="BO148" s="148"/>
      <c r="BP148" s="148"/>
      <c r="BQ148" s="148"/>
      <c r="BR148" s="148"/>
      <c r="BS148" s="148"/>
      <c r="BT148" s="148"/>
      <c r="BU148" s="148"/>
      <c r="BV148" s="148"/>
      <c r="BW148" s="148"/>
      <c r="BX148" s="148"/>
      <c r="BY148" s="148"/>
      <c r="BZ148" s="148"/>
      <c r="CA148" s="148"/>
      <c r="CB148" s="148"/>
      <c r="CC148" s="148"/>
      <c r="CD148" s="148"/>
      <c r="CE148" s="148"/>
      <c r="CF148" s="148"/>
    </row>
    <row r="149" spans="1:109" ht="15" customHeight="1" x14ac:dyDescent="0.25">
      <c r="A149" s="150"/>
      <c r="B149" s="151"/>
      <c r="C149" s="150"/>
      <c r="D149" s="148"/>
      <c r="E149" s="148"/>
      <c r="F149" s="148"/>
      <c r="G149" s="148"/>
      <c r="H149" s="148"/>
      <c r="I149" s="148"/>
      <c r="J149" s="148"/>
      <c r="K149" s="148"/>
      <c r="L149" s="148"/>
      <c r="M149" s="148"/>
      <c r="N149" s="148"/>
      <c r="O149" s="149"/>
      <c r="P149" s="148"/>
      <c r="Q149" s="148"/>
      <c r="R149" s="148"/>
      <c r="S149" s="148"/>
      <c r="T149" s="148"/>
      <c r="U149" s="148"/>
      <c r="V149" s="148"/>
      <c r="W149" s="148"/>
      <c r="X149" s="148"/>
      <c r="Y149" s="148"/>
      <c r="Z149" s="148"/>
      <c r="AA149" s="148"/>
      <c r="AB149" s="149"/>
      <c r="AC149" s="148"/>
      <c r="AD149" s="148"/>
      <c r="AE149" s="148"/>
      <c r="AF149" s="148"/>
      <c r="AG149" s="148"/>
      <c r="AH149" s="148"/>
      <c r="AI149" s="148"/>
      <c r="AJ149" s="148"/>
      <c r="AK149" s="148"/>
      <c r="AL149" s="148"/>
      <c r="AM149" s="148"/>
      <c r="AN149" s="148"/>
      <c r="AO149" s="148"/>
      <c r="AP149" s="148"/>
      <c r="AQ149" s="148"/>
      <c r="AR149" s="148"/>
      <c r="AS149" s="148"/>
      <c r="AT149" s="148"/>
      <c r="AU149" s="148"/>
      <c r="AV149" s="148"/>
      <c r="AW149" s="148"/>
      <c r="AX149" s="148"/>
      <c r="AY149" s="148"/>
      <c r="AZ149" s="148"/>
      <c r="BA149" s="148"/>
      <c r="BB149" s="148"/>
      <c r="BC149" s="148"/>
      <c r="BD149" s="148"/>
      <c r="BE149" s="148"/>
      <c r="BF149" s="148"/>
      <c r="BG149" s="148"/>
      <c r="BH149" s="149"/>
      <c r="BI149" s="148"/>
      <c r="BJ149" s="148"/>
      <c r="BK149" s="148"/>
      <c r="BL149" s="148"/>
      <c r="BM149" s="148"/>
      <c r="BN149" s="148"/>
      <c r="BO149" s="148"/>
      <c r="BP149" s="148"/>
      <c r="BQ149" s="148"/>
      <c r="BR149" s="148"/>
      <c r="BS149" s="148"/>
      <c r="BT149" s="148"/>
      <c r="BU149" s="148"/>
      <c r="BV149" s="148"/>
      <c r="BW149" s="148"/>
      <c r="BX149" s="148"/>
      <c r="BY149" s="148"/>
      <c r="BZ149" s="148"/>
      <c r="CA149" s="148"/>
      <c r="CB149" s="148"/>
      <c r="CC149" s="148"/>
      <c r="CD149" s="148"/>
      <c r="CE149" s="148"/>
      <c r="CF149" s="148"/>
    </row>
    <row r="150" spans="1:109" ht="15" customHeight="1" x14ac:dyDescent="0.25">
      <c r="A150" s="150"/>
      <c r="B150" s="151"/>
      <c r="C150" s="150"/>
      <c r="D150" s="148"/>
      <c r="E150" s="148"/>
      <c r="F150" s="148"/>
      <c r="G150" s="148"/>
      <c r="H150" s="148"/>
      <c r="I150" s="148"/>
      <c r="J150" s="148"/>
      <c r="K150" s="148"/>
      <c r="L150" s="148"/>
      <c r="M150" s="148"/>
      <c r="N150" s="148"/>
      <c r="O150" s="149"/>
      <c r="P150" s="148"/>
      <c r="Q150" s="148"/>
      <c r="R150" s="148"/>
      <c r="S150" s="148"/>
      <c r="T150" s="148"/>
      <c r="U150" s="148"/>
      <c r="V150" s="148"/>
      <c r="W150" s="148"/>
      <c r="X150" s="148"/>
      <c r="Y150" s="148"/>
      <c r="Z150" s="148"/>
      <c r="AA150" s="148"/>
      <c r="AB150" s="149"/>
      <c r="AC150" s="148"/>
      <c r="AD150" s="148"/>
      <c r="AE150" s="148"/>
      <c r="AF150" s="148"/>
      <c r="AG150" s="148"/>
      <c r="AH150" s="148"/>
      <c r="AI150" s="148"/>
      <c r="AJ150" s="148"/>
      <c r="AK150" s="148"/>
      <c r="AL150" s="148"/>
      <c r="AM150" s="148"/>
      <c r="AN150" s="148"/>
      <c r="AO150" s="148"/>
      <c r="AP150" s="148"/>
      <c r="AQ150" s="148"/>
      <c r="AR150" s="148"/>
      <c r="AS150" s="148"/>
      <c r="AT150" s="148"/>
      <c r="AU150" s="148"/>
      <c r="AV150" s="148"/>
      <c r="AW150" s="148"/>
      <c r="AX150" s="148"/>
      <c r="AY150" s="148"/>
      <c r="AZ150" s="148"/>
      <c r="BA150" s="148"/>
      <c r="BB150" s="148"/>
      <c r="BC150" s="148"/>
      <c r="BD150" s="148"/>
      <c r="BE150" s="148"/>
      <c r="BF150" s="148"/>
      <c r="BG150" s="148"/>
      <c r="BH150" s="149"/>
      <c r="BI150" s="148"/>
      <c r="BJ150" s="148"/>
      <c r="BK150" s="148"/>
      <c r="BL150" s="148"/>
      <c r="BM150" s="148"/>
      <c r="BN150" s="148"/>
      <c r="BO150" s="148"/>
      <c r="BP150" s="148"/>
      <c r="BQ150" s="148"/>
      <c r="BR150" s="148"/>
      <c r="BS150" s="148"/>
      <c r="BT150" s="148"/>
      <c r="BU150" s="148"/>
      <c r="BV150" s="148"/>
      <c r="BW150" s="148"/>
      <c r="BX150" s="148"/>
      <c r="BY150" s="148"/>
      <c r="BZ150" s="148"/>
      <c r="CA150" s="148"/>
      <c r="CB150" s="148"/>
      <c r="CC150" s="148"/>
      <c r="CD150" s="148"/>
      <c r="CE150" s="148"/>
      <c r="CF150" s="148"/>
    </row>
    <row r="151" spans="1:109" ht="15" customHeight="1" x14ac:dyDescent="0.25">
      <c r="A151" s="150"/>
      <c r="B151" s="151"/>
      <c r="C151" s="150"/>
      <c r="D151" s="148"/>
      <c r="E151" s="148"/>
      <c r="F151" s="148"/>
      <c r="G151" s="148"/>
      <c r="H151" s="148"/>
      <c r="I151" s="148"/>
      <c r="J151" s="148"/>
      <c r="K151" s="148"/>
      <c r="L151" s="148"/>
      <c r="M151" s="148"/>
      <c r="N151" s="148"/>
      <c r="O151" s="149"/>
      <c r="P151" s="148"/>
      <c r="Q151" s="148"/>
      <c r="R151" s="148"/>
      <c r="S151" s="148"/>
      <c r="T151" s="148"/>
      <c r="U151" s="148"/>
      <c r="V151" s="148"/>
      <c r="W151" s="148"/>
      <c r="X151" s="148"/>
      <c r="Y151" s="148"/>
      <c r="Z151" s="148"/>
      <c r="AA151" s="148"/>
      <c r="AB151" s="149"/>
      <c r="AC151" s="148"/>
      <c r="AD151" s="148"/>
      <c r="AE151" s="148"/>
      <c r="AF151" s="148"/>
      <c r="AG151" s="148"/>
      <c r="AH151" s="148"/>
      <c r="AI151" s="148"/>
      <c r="AJ151" s="148"/>
      <c r="AK151" s="148"/>
      <c r="AL151" s="148"/>
      <c r="AM151" s="148"/>
      <c r="AN151" s="148"/>
      <c r="AO151" s="148"/>
      <c r="AP151" s="148"/>
      <c r="AQ151" s="148"/>
      <c r="AR151" s="148"/>
      <c r="AS151" s="148"/>
      <c r="AT151" s="148"/>
      <c r="AU151" s="148"/>
      <c r="AV151" s="148"/>
      <c r="AW151" s="148"/>
      <c r="AX151" s="148"/>
      <c r="AY151" s="148"/>
      <c r="AZ151" s="148"/>
      <c r="BA151" s="148"/>
      <c r="BB151" s="148"/>
      <c r="BC151" s="148"/>
      <c r="BD151" s="148"/>
      <c r="BE151" s="148"/>
      <c r="BF151" s="148"/>
      <c r="BG151" s="148"/>
      <c r="BH151" s="149"/>
      <c r="BI151" s="148"/>
      <c r="BJ151" s="148"/>
      <c r="BK151" s="148"/>
      <c r="BL151" s="148"/>
      <c r="BM151" s="148"/>
      <c r="BN151" s="148"/>
      <c r="BO151" s="148"/>
      <c r="BP151" s="148"/>
      <c r="BQ151" s="148"/>
      <c r="BR151" s="148"/>
      <c r="BS151" s="148"/>
      <c r="BT151" s="148"/>
      <c r="BU151" s="148"/>
      <c r="BV151" s="148"/>
      <c r="BW151" s="148"/>
      <c r="BX151" s="148"/>
      <c r="BY151" s="148"/>
      <c r="BZ151" s="148"/>
      <c r="CA151" s="148"/>
      <c r="CB151" s="148"/>
      <c r="CC151" s="148"/>
      <c r="CD151" s="148"/>
      <c r="CE151" s="148"/>
      <c r="CF151" s="148"/>
    </row>
    <row r="154" spans="1:109" ht="15" customHeight="1" x14ac:dyDescent="0.25">
      <c r="A154" s="57" t="s">
        <v>1746</v>
      </c>
      <c r="B154" s="56"/>
      <c r="C154" s="56"/>
      <c r="D154" s="56"/>
      <c r="E154" s="56"/>
      <c r="F154" s="56"/>
      <c r="G154" s="56"/>
      <c r="H154" s="56"/>
      <c r="I154" s="56"/>
      <c r="J154" s="56"/>
      <c r="K154" s="56"/>
      <c r="L154" s="56"/>
      <c r="M154" s="56"/>
      <c r="N154" s="56"/>
      <c r="O154" s="56"/>
      <c r="P154" s="56"/>
      <c r="Q154" s="56"/>
      <c r="R154" s="56"/>
      <c r="S154" s="56"/>
      <c r="T154" s="56"/>
      <c r="U154" s="56"/>
      <c r="V154" s="56"/>
      <c r="W154" s="56"/>
      <c r="X154" s="56"/>
      <c r="Y154" s="56"/>
      <c r="Z154" s="56"/>
      <c r="AA154" s="56"/>
      <c r="AB154" s="56"/>
      <c r="AC154" s="56"/>
      <c r="AD154" s="56"/>
      <c r="AE154" s="56"/>
      <c r="AF154" s="56"/>
      <c r="AG154" s="56"/>
      <c r="AH154" s="56"/>
      <c r="AI154" s="56"/>
      <c r="AJ154" s="56"/>
      <c r="AK154" s="56"/>
      <c r="AL154" s="56"/>
      <c r="AM154" s="56"/>
      <c r="AN154" s="56"/>
      <c r="AO154" s="56"/>
      <c r="AP154" s="56"/>
      <c r="AQ154" s="56"/>
      <c r="AR154" s="56"/>
      <c r="AS154" s="56"/>
      <c r="AT154" s="56"/>
      <c r="AU154" s="56"/>
      <c r="AV154" s="56"/>
      <c r="AW154" s="56"/>
      <c r="AX154" s="56"/>
      <c r="AY154" s="56"/>
      <c r="AZ154" s="56"/>
      <c r="BA154" s="56"/>
      <c r="BB154" s="56"/>
      <c r="BC154" s="56"/>
      <c r="BD154" s="56"/>
      <c r="BE154" s="56"/>
      <c r="BF154" s="56"/>
      <c r="BG154" s="56"/>
      <c r="BH154" s="56"/>
      <c r="BI154" s="56"/>
      <c r="BJ154" s="56"/>
      <c r="BK154" s="56"/>
      <c r="BL154" s="56"/>
      <c r="BM154" s="56"/>
      <c r="BN154" s="56"/>
      <c r="BO154" s="56"/>
      <c r="BP154" s="56"/>
      <c r="BQ154" s="56"/>
      <c r="BR154" s="56"/>
      <c r="BS154" s="56"/>
      <c r="BT154" s="56"/>
      <c r="BU154" s="56"/>
      <c r="BV154" s="56"/>
      <c r="BW154" s="56"/>
      <c r="BX154" s="56"/>
      <c r="BY154" s="56"/>
      <c r="BZ154" s="56"/>
      <c r="CA154" s="56"/>
      <c r="CB154" s="56"/>
      <c r="CC154" s="56"/>
      <c r="CD154" s="56"/>
      <c r="CE154" s="56"/>
      <c r="CF154" s="56"/>
      <c r="CG154" s="56"/>
      <c r="CH154" s="56"/>
      <c r="CI154" s="56"/>
      <c r="CJ154" s="56"/>
      <c r="CK154" s="56"/>
      <c r="CL154" s="56"/>
      <c r="CM154" s="56"/>
      <c r="CN154" s="56"/>
      <c r="CO154" s="56"/>
      <c r="CP154" s="56"/>
      <c r="CQ154" s="56"/>
      <c r="CR154" s="56"/>
      <c r="CS154" s="56"/>
      <c r="CT154" s="56"/>
      <c r="CU154" s="56"/>
      <c r="CV154" s="56"/>
      <c r="CW154" s="56"/>
      <c r="CX154" s="56"/>
      <c r="CY154" s="56"/>
      <c r="CZ154" s="56"/>
      <c r="DA154" s="56"/>
      <c r="DB154" s="56"/>
      <c r="DC154" s="56"/>
      <c r="DD154" s="56"/>
      <c r="DE154" s="56"/>
    </row>
    <row r="155" spans="1:109" ht="15" customHeight="1" x14ac:dyDescent="0.25">
      <c r="A155" s="94" t="s">
        <v>1943</v>
      </c>
      <c r="B155" s="94"/>
      <c r="C155" s="94"/>
      <c r="D155" s="94"/>
      <c r="E155" s="94"/>
      <c r="F155" s="94"/>
      <c r="G155" s="94"/>
      <c r="H155" s="94"/>
      <c r="I155" s="94"/>
      <c r="L155" s="94" t="s">
        <v>2040</v>
      </c>
      <c r="M155" s="94"/>
      <c r="N155" s="94"/>
      <c r="O155" s="94"/>
      <c r="P155" s="94"/>
      <c r="Q155" s="94"/>
      <c r="R155" s="94"/>
      <c r="S155" s="94"/>
      <c r="T155" s="94"/>
      <c r="U155" s="94"/>
      <c r="V155" s="94"/>
      <c r="W155" s="94"/>
      <c r="X155" s="94"/>
      <c r="Y155" s="94"/>
      <c r="Z155" s="94"/>
      <c r="AA155" s="94"/>
      <c r="AD155" s="94" t="s">
        <v>2041</v>
      </c>
      <c r="AE155" s="94"/>
      <c r="AF155" s="94"/>
      <c r="AG155" s="94"/>
      <c r="AH155" s="94"/>
      <c r="AI155" s="94"/>
      <c r="AJ155" s="94"/>
      <c r="AK155" s="94"/>
      <c r="AL155" s="94"/>
      <c r="AM155" s="94"/>
      <c r="AN155" s="94"/>
      <c r="AO155" s="94"/>
      <c r="AP155" s="94"/>
      <c r="AQ155" s="94"/>
      <c r="AR155" s="94"/>
      <c r="AS155" s="94"/>
      <c r="AT155" s="94"/>
      <c r="AW155" s="94" t="s">
        <v>2042</v>
      </c>
      <c r="AX155" s="94"/>
      <c r="AY155" s="94"/>
      <c r="AZ155" s="94"/>
      <c r="BA155" s="94"/>
      <c r="BB155" s="94"/>
      <c r="BE155" s="94" t="s">
        <v>2043</v>
      </c>
      <c r="BF155" s="94"/>
      <c r="BG155" s="94"/>
      <c r="BH155" s="94"/>
      <c r="BI155" s="94"/>
      <c r="BJ155" s="94"/>
      <c r="BK155" s="94"/>
      <c r="BL155" s="94"/>
      <c r="BM155" s="94"/>
      <c r="BN155" s="94"/>
      <c r="BO155" s="94"/>
      <c r="BR155" s="94" t="s">
        <v>2044</v>
      </c>
      <c r="BS155" s="94"/>
      <c r="BT155" s="94"/>
      <c r="BU155" s="94"/>
      <c r="BV155" s="94"/>
      <c r="BW155" s="94"/>
      <c r="BX155" s="94"/>
      <c r="BY155" s="94"/>
      <c r="BZ155" s="94"/>
      <c r="CA155" s="94"/>
      <c r="CB155" s="94"/>
      <c r="CC155" s="94"/>
      <c r="CD155" s="94"/>
      <c r="CE155" s="94"/>
      <c r="CF155" s="94"/>
      <c r="CG155" s="94"/>
      <c r="CH155" s="94"/>
      <c r="CI155" s="94"/>
      <c r="CJ155" s="94"/>
      <c r="CK155" s="94"/>
      <c r="CL155" s="94"/>
      <c r="CM155" s="94"/>
      <c r="CN155" s="94"/>
      <c r="CO155" s="94"/>
    </row>
    <row r="156" spans="1:109" ht="15" customHeight="1" x14ac:dyDescent="0.25">
      <c r="A156" s="61" t="s">
        <v>1747</v>
      </c>
      <c r="B156" s="60" t="s">
        <v>1939</v>
      </c>
      <c r="C156" s="60" t="s">
        <v>309</v>
      </c>
      <c r="D156" s="60" t="s">
        <v>1940</v>
      </c>
      <c r="E156" s="60" t="s">
        <v>1775</v>
      </c>
      <c r="F156" s="60" t="s">
        <v>1776</v>
      </c>
      <c r="G156" s="64" t="s">
        <v>435</v>
      </c>
      <c r="H156" s="60" t="s">
        <v>1941</v>
      </c>
      <c r="I156" s="60" t="s">
        <v>1942</v>
      </c>
      <c r="L156" s="61" t="s">
        <v>1747</v>
      </c>
      <c r="M156" s="60" t="s">
        <v>1775</v>
      </c>
      <c r="N156" s="60" t="s">
        <v>1776</v>
      </c>
      <c r="O156" s="60" t="s">
        <v>1777</v>
      </c>
      <c r="P156" s="60" t="s">
        <v>1778</v>
      </c>
      <c r="Q156" s="60" t="s">
        <v>1779</v>
      </c>
      <c r="R156" s="60" t="s">
        <v>1780</v>
      </c>
      <c r="S156" s="60" t="s">
        <v>1781</v>
      </c>
      <c r="T156" s="60" t="s">
        <v>1782</v>
      </c>
      <c r="U156" s="60" t="s">
        <v>1783</v>
      </c>
      <c r="V156" s="60" t="s">
        <v>1784</v>
      </c>
      <c r="W156" s="60" t="s">
        <v>1785</v>
      </c>
      <c r="X156" s="60" t="s">
        <v>1786</v>
      </c>
      <c r="Y156" s="60" t="s">
        <v>1787</v>
      </c>
      <c r="Z156" s="65" t="s">
        <v>311</v>
      </c>
      <c r="AA156" s="65" t="s">
        <v>2031</v>
      </c>
      <c r="AD156" s="61" t="s">
        <v>1747</v>
      </c>
      <c r="AE156" s="60" t="s">
        <v>1748</v>
      </c>
      <c r="AF156" s="60" t="s">
        <v>1749</v>
      </c>
      <c r="AG156" s="60" t="s">
        <v>1750</v>
      </c>
      <c r="AH156" s="60" t="s">
        <v>1751</v>
      </c>
      <c r="AI156" s="60" t="s">
        <v>1752</v>
      </c>
      <c r="AJ156" s="60" t="s">
        <v>1753</v>
      </c>
      <c r="AK156" s="60" t="s">
        <v>1754</v>
      </c>
      <c r="AL156" s="60" t="s">
        <v>1755</v>
      </c>
      <c r="AM156" s="60" t="s">
        <v>1756</v>
      </c>
      <c r="AN156" s="60" t="s">
        <v>1757</v>
      </c>
      <c r="AO156" s="60" t="s">
        <v>1758</v>
      </c>
      <c r="AP156" s="60" t="s">
        <v>1759</v>
      </c>
      <c r="AQ156" s="60" t="s">
        <v>1760</v>
      </c>
      <c r="AR156" s="60" t="s">
        <v>1761</v>
      </c>
      <c r="AS156" s="60" t="s">
        <v>311</v>
      </c>
      <c r="AT156" s="60" t="s">
        <v>1762</v>
      </c>
      <c r="AW156" s="61" t="s">
        <v>1747</v>
      </c>
      <c r="AX156" s="60" t="s">
        <v>1939</v>
      </c>
      <c r="AY156" s="60" t="s">
        <v>1944</v>
      </c>
      <c r="AZ156" s="60" t="s">
        <v>1945</v>
      </c>
      <c r="BA156" s="60" t="s">
        <v>1946</v>
      </c>
      <c r="BB156" s="60" t="s">
        <v>311</v>
      </c>
      <c r="BE156" s="61" t="s">
        <v>1747</v>
      </c>
      <c r="BF156" s="60" t="s">
        <v>2606</v>
      </c>
      <c r="BG156" s="60" t="s">
        <v>309</v>
      </c>
      <c r="BH156" s="60" t="s">
        <v>1940</v>
      </c>
      <c r="BI156" s="60" t="s">
        <v>2607</v>
      </c>
      <c r="BJ156" s="60" t="s">
        <v>2608</v>
      </c>
      <c r="BK156" s="60" t="s">
        <v>2609</v>
      </c>
      <c r="BL156" s="60" t="s">
        <v>2610</v>
      </c>
      <c r="BM156" s="60" t="s">
        <v>2611</v>
      </c>
      <c r="BN156" s="64" t="s">
        <v>435</v>
      </c>
      <c r="BO156" s="60" t="s">
        <v>1941</v>
      </c>
      <c r="BR156" s="61" t="s">
        <v>1747</v>
      </c>
      <c r="BS156" s="65" t="s">
        <v>2019</v>
      </c>
      <c r="BT156" s="65" t="s">
        <v>2020</v>
      </c>
      <c r="BU156" s="60" t="s">
        <v>1753</v>
      </c>
      <c r="BV156" s="60" t="s">
        <v>1754</v>
      </c>
      <c r="BW156" s="60" t="s">
        <v>1755</v>
      </c>
      <c r="BX156" s="60" t="s">
        <v>1756</v>
      </c>
      <c r="BY156" s="60" t="s">
        <v>2021</v>
      </c>
      <c r="BZ156" s="60" t="s">
        <v>2022</v>
      </c>
      <c r="CA156" s="65" t="s">
        <v>2023</v>
      </c>
      <c r="CB156" s="60" t="s">
        <v>1945</v>
      </c>
      <c r="CC156" s="65" t="s">
        <v>1946</v>
      </c>
      <c r="CD156" s="65" t="s">
        <v>311</v>
      </c>
      <c r="CE156" s="60" t="s">
        <v>308</v>
      </c>
      <c r="CF156" s="60" t="s">
        <v>2024</v>
      </c>
      <c r="CG156" s="60" t="s">
        <v>2025</v>
      </c>
      <c r="CH156" s="60" t="s">
        <v>1748</v>
      </c>
      <c r="CI156" s="60" t="s">
        <v>1751</v>
      </c>
      <c r="CJ156" s="60" t="s">
        <v>2026</v>
      </c>
      <c r="CK156" s="60" t="s">
        <v>2027</v>
      </c>
      <c r="CL156" s="60" t="s">
        <v>2028</v>
      </c>
      <c r="CM156" s="60" t="s">
        <v>2029</v>
      </c>
      <c r="CN156" s="65" t="s">
        <v>2032</v>
      </c>
      <c r="CO156" s="65" t="s">
        <v>2031</v>
      </c>
    </row>
    <row r="157" spans="1:109" ht="15" customHeight="1" x14ac:dyDescent="0.25">
      <c r="A157" s="62">
        <v>46317.806967592594</v>
      </c>
      <c r="B157" s="59">
        <v>1</v>
      </c>
      <c r="C157" s="59" t="s">
        <v>312</v>
      </c>
      <c r="D157" s="59" t="s">
        <v>2439</v>
      </c>
      <c r="E157" s="59" t="s">
        <v>1788</v>
      </c>
      <c r="F157" s="59" t="s">
        <v>172</v>
      </c>
      <c r="G157" s="155">
        <v>-3.0124235329087069E-3</v>
      </c>
      <c r="H157" s="59">
        <v>-15.532903764819533</v>
      </c>
      <c r="I157" s="63" t="s">
        <v>318</v>
      </c>
      <c r="L157" s="62">
        <v>46317.806967592594</v>
      </c>
      <c r="M157" s="59" t="s">
        <v>1788</v>
      </c>
      <c r="N157" s="59" t="s">
        <v>172</v>
      </c>
      <c r="O157" s="59">
        <v>-0.21249999999999999</v>
      </c>
      <c r="P157" s="59">
        <v>-0.21249999999999999</v>
      </c>
      <c r="Q157" s="59">
        <v>6.2500000000000001E-4</v>
      </c>
      <c r="R157" s="59" t="s">
        <v>2614</v>
      </c>
      <c r="S157" s="59">
        <v>2.5000000000000001E-2</v>
      </c>
      <c r="T157" s="59">
        <v>2.5000000000000001E-2</v>
      </c>
      <c r="U157" s="59"/>
      <c r="V157" s="59">
        <v>0</v>
      </c>
      <c r="W157" s="59">
        <v>3.2552083333333335E-8</v>
      </c>
      <c r="X157" s="59">
        <v>3.2552083333333335E-8</v>
      </c>
      <c r="Y157" s="59">
        <v>0</v>
      </c>
      <c r="Z157" s="66" t="s">
        <v>2615</v>
      </c>
      <c r="AA157" s="66" t="s">
        <v>2616</v>
      </c>
      <c r="AD157" s="62">
        <v>46317.806967592594</v>
      </c>
      <c r="AE157" s="59" t="s">
        <v>2838</v>
      </c>
      <c r="AF157" s="59" t="s">
        <v>2839</v>
      </c>
      <c r="AG157" s="59">
        <v>1</v>
      </c>
      <c r="AH157" s="59" t="s">
        <v>1935</v>
      </c>
      <c r="AI157" s="59" t="s">
        <v>1936</v>
      </c>
      <c r="AJ157" s="59">
        <v>-0.25</v>
      </c>
      <c r="AK157" s="59">
        <v>0.15</v>
      </c>
      <c r="AL157" s="59"/>
      <c r="AM157" s="59"/>
      <c r="AN157" s="59">
        <v>-0.15</v>
      </c>
      <c r="AO157" s="59">
        <v>0.15</v>
      </c>
      <c r="AP157" s="59"/>
      <c r="AQ157" s="59">
        <v>-1.5707963267948966</v>
      </c>
      <c r="AR157" s="59" t="s">
        <v>2613</v>
      </c>
      <c r="AS157" s="63" t="s">
        <v>2840</v>
      </c>
      <c r="AT157" s="59" t="s">
        <v>293</v>
      </c>
      <c r="AW157" s="62">
        <v>46317.806967592594</v>
      </c>
      <c r="AX157" s="59" t="s">
        <v>1947</v>
      </c>
      <c r="AY157" s="59" t="s">
        <v>1948</v>
      </c>
      <c r="AZ157" s="59">
        <v>-0.25</v>
      </c>
      <c r="BA157" s="59" t="s">
        <v>293</v>
      </c>
      <c r="BB157" s="63" t="s">
        <v>1949</v>
      </c>
      <c r="BE157" s="62">
        <v>46317.806967592594</v>
      </c>
      <c r="BF157" s="59" t="s">
        <v>2565</v>
      </c>
      <c r="BG157" s="59" t="s">
        <v>312</v>
      </c>
      <c r="BH157" s="59" t="s">
        <v>2439</v>
      </c>
      <c r="BI157" s="59" t="s">
        <v>2559</v>
      </c>
      <c r="BJ157" s="59" t="s">
        <v>2562</v>
      </c>
      <c r="BK157" s="59" t="s">
        <v>2612</v>
      </c>
      <c r="BL157" s="59" t="s">
        <v>172</v>
      </c>
      <c r="BM157" s="59">
        <v>1</v>
      </c>
      <c r="BN157" s="155">
        <v>-1.0035000000000001</v>
      </c>
      <c r="BO157" s="59">
        <v>-340.54875000000004</v>
      </c>
      <c r="BR157" s="62">
        <v>46317.806967592594</v>
      </c>
      <c r="BS157" s="97" t="s">
        <v>2030</v>
      </c>
      <c r="BT157" s="97" t="s">
        <v>2861</v>
      </c>
      <c r="BU157" s="59">
        <v>-0.25</v>
      </c>
      <c r="BV157" s="59">
        <v>0.25</v>
      </c>
      <c r="BW157" s="59">
        <v>0.25</v>
      </c>
      <c r="BX157" s="59">
        <v>0.25</v>
      </c>
      <c r="BY157" s="59">
        <v>0</v>
      </c>
      <c r="BZ157" s="59">
        <v>1</v>
      </c>
      <c r="CA157" s="97" t="s">
        <v>2862</v>
      </c>
      <c r="CB157" s="59">
        <v>0.5</v>
      </c>
      <c r="CC157" s="97" t="s">
        <v>293</v>
      </c>
      <c r="CD157" s="66" t="s">
        <v>2863</v>
      </c>
      <c r="CE157" s="59"/>
      <c r="CF157" s="59"/>
      <c r="CG157" s="59"/>
      <c r="CH157" s="59"/>
      <c r="CI157" s="59"/>
      <c r="CJ157" s="59"/>
      <c r="CK157" s="59"/>
      <c r="CL157" s="59"/>
      <c r="CM157" s="59"/>
      <c r="CN157" s="97" t="s">
        <v>293</v>
      </c>
      <c r="CO157" s="66" t="s">
        <v>2864</v>
      </c>
    </row>
    <row r="158" spans="1:109" ht="15" customHeight="1" x14ac:dyDescent="0.25">
      <c r="A158" s="62">
        <v>46317.806967592594</v>
      </c>
      <c r="B158" s="59">
        <v>1</v>
      </c>
      <c r="C158" s="59" t="s">
        <v>312</v>
      </c>
      <c r="D158" s="59" t="s">
        <v>2439</v>
      </c>
      <c r="E158" s="59" t="s">
        <v>1789</v>
      </c>
      <c r="F158" s="59" t="s">
        <v>172</v>
      </c>
      <c r="G158" s="155">
        <v>-3.500000000000033E-3</v>
      </c>
      <c r="H158" s="59">
        <v>-15.548750000000032</v>
      </c>
      <c r="I158" s="63" t="s">
        <v>318</v>
      </c>
      <c r="L158" s="62">
        <v>46317.806967592594</v>
      </c>
      <c r="M158" s="59" t="s">
        <v>1789</v>
      </c>
      <c r="N158" s="59" t="s">
        <v>172</v>
      </c>
      <c r="O158" s="59">
        <v>-0.1875</v>
      </c>
      <c r="P158" s="59">
        <v>-0.23749999999999999</v>
      </c>
      <c r="Q158" s="59">
        <v>6.2500000000000001E-4</v>
      </c>
      <c r="R158" s="59" t="s">
        <v>2614</v>
      </c>
      <c r="S158" s="59">
        <v>2.5000000000000001E-2</v>
      </c>
      <c r="T158" s="59">
        <v>2.5000000000000001E-2</v>
      </c>
      <c r="U158" s="59"/>
      <c r="V158" s="59">
        <v>0</v>
      </c>
      <c r="W158" s="59">
        <v>3.2552083333333335E-8</v>
      </c>
      <c r="X158" s="59">
        <v>3.2552083333333335E-8</v>
      </c>
      <c r="Y158" s="59">
        <v>0</v>
      </c>
      <c r="Z158" s="66" t="s">
        <v>2615</v>
      </c>
      <c r="AA158" s="66" t="s">
        <v>2617</v>
      </c>
      <c r="AD158" s="62">
        <v>46317.806967592594</v>
      </c>
      <c r="AE158" s="59" t="s">
        <v>2838</v>
      </c>
      <c r="AF158" s="59" t="s">
        <v>2841</v>
      </c>
      <c r="AG158" s="59">
        <v>2</v>
      </c>
      <c r="AH158" s="59" t="s">
        <v>1935</v>
      </c>
      <c r="AI158" s="59" t="s">
        <v>1937</v>
      </c>
      <c r="AJ158" s="59">
        <v>-0.15</v>
      </c>
      <c r="AK158" s="59">
        <v>0.25</v>
      </c>
      <c r="AL158" s="59">
        <v>0.15</v>
      </c>
      <c r="AM158" s="59">
        <v>0.25</v>
      </c>
      <c r="AN158" s="59"/>
      <c r="AO158" s="59"/>
      <c r="AP158" s="59"/>
      <c r="AQ158" s="59"/>
      <c r="AR158" s="59" t="s">
        <v>2613</v>
      </c>
      <c r="AS158" s="63" t="s">
        <v>2842</v>
      </c>
      <c r="AT158" s="59" t="s">
        <v>293</v>
      </c>
      <c r="AW158" s="62">
        <v>46317.806967592594</v>
      </c>
      <c r="AX158" s="59" t="s">
        <v>1947</v>
      </c>
      <c r="AY158" s="59" t="s">
        <v>1950</v>
      </c>
      <c r="AZ158" s="59">
        <v>0.25</v>
      </c>
      <c r="BA158" s="59" t="s">
        <v>293</v>
      </c>
      <c r="BB158" s="63" t="s">
        <v>1951</v>
      </c>
      <c r="BE158" s="62">
        <v>46317.806967592594</v>
      </c>
      <c r="BF158" s="59" t="s">
        <v>2565</v>
      </c>
      <c r="BG158" s="59" t="s">
        <v>312</v>
      </c>
      <c r="BH158" s="59" t="s">
        <v>2439</v>
      </c>
      <c r="BI158" s="59" t="s">
        <v>2559</v>
      </c>
      <c r="BJ158" s="59" t="s">
        <v>2562</v>
      </c>
      <c r="BK158" s="59" t="s">
        <v>2612</v>
      </c>
      <c r="BL158" s="59" t="s">
        <v>172</v>
      </c>
      <c r="BM158" s="59">
        <v>2</v>
      </c>
      <c r="BN158" s="155">
        <v>-3.5000000000000001E-3</v>
      </c>
      <c r="BO158" s="59">
        <v>-15.54875</v>
      </c>
      <c r="BR158" s="62">
        <v>46317.806967592594</v>
      </c>
      <c r="BS158" s="97" t="s">
        <v>2030</v>
      </c>
      <c r="BT158" s="97" t="s">
        <v>2865</v>
      </c>
      <c r="BU158" s="59">
        <v>-0.25</v>
      </c>
      <c r="BV158" s="59">
        <v>-0.25</v>
      </c>
      <c r="BW158" s="59">
        <v>-0.25</v>
      </c>
      <c r="BX158" s="59">
        <v>0.25</v>
      </c>
      <c r="BY158" s="59">
        <v>-1</v>
      </c>
      <c r="BZ158" s="59">
        <v>0</v>
      </c>
      <c r="CA158" s="97" t="s">
        <v>2866</v>
      </c>
      <c r="CB158" s="59">
        <v>0.5</v>
      </c>
      <c r="CC158" s="97" t="s">
        <v>293</v>
      </c>
      <c r="CD158" s="66" t="s">
        <v>2867</v>
      </c>
      <c r="CE158" s="59"/>
      <c r="CF158" s="59"/>
      <c r="CG158" s="59"/>
      <c r="CH158" s="59"/>
      <c r="CI158" s="59"/>
      <c r="CJ158" s="59"/>
      <c r="CK158" s="59"/>
      <c r="CL158" s="59"/>
      <c r="CM158" s="59"/>
      <c r="CN158" s="97" t="s">
        <v>293</v>
      </c>
      <c r="CO158" s="66" t="s">
        <v>2868</v>
      </c>
    </row>
    <row r="159" spans="1:109" ht="15" customHeight="1" x14ac:dyDescent="0.25">
      <c r="A159" s="62">
        <v>46317.806967592594</v>
      </c>
      <c r="B159" s="59">
        <v>1</v>
      </c>
      <c r="C159" s="59" t="s">
        <v>312</v>
      </c>
      <c r="D159" s="59" t="s">
        <v>2439</v>
      </c>
      <c r="E159" s="59" t="s">
        <v>1790</v>
      </c>
      <c r="F159" s="59" t="s">
        <v>172</v>
      </c>
      <c r="G159" s="155">
        <v>-3.5000000000420489E-3</v>
      </c>
      <c r="H159" s="59">
        <v>-15.548750000013689</v>
      </c>
      <c r="I159" s="63" t="s">
        <v>318</v>
      </c>
      <c r="L159" s="62">
        <v>46317.806967592594</v>
      </c>
      <c r="M159" s="59" t="s">
        <v>1790</v>
      </c>
      <c r="N159" s="59" t="s">
        <v>172</v>
      </c>
      <c r="O159" s="59">
        <v>-0.16250000000000001</v>
      </c>
      <c r="P159" s="59">
        <v>-0.23749999999999999</v>
      </c>
      <c r="Q159" s="59">
        <v>6.2500000000000001E-4</v>
      </c>
      <c r="R159" s="59" t="s">
        <v>2614</v>
      </c>
      <c r="S159" s="59">
        <v>2.5000000000000001E-2</v>
      </c>
      <c r="T159" s="59">
        <v>2.5000000000000001E-2</v>
      </c>
      <c r="U159" s="59"/>
      <c r="V159" s="59">
        <v>0</v>
      </c>
      <c r="W159" s="59">
        <v>3.2552083333333335E-8</v>
      </c>
      <c r="X159" s="59">
        <v>3.2552083333333335E-8</v>
      </c>
      <c r="Y159" s="59">
        <v>0</v>
      </c>
      <c r="Z159" s="66" t="s">
        <v>2615</v>
      </c>
      <c r="AA159" s="66" t="s">
        <v>2618</v>
      </c>
      <c r="AD159" s="62">
        <v>46317.806967592594</v>
      </c>
      <c r="AE159" s="59" t="s">
        <v>2838</v>
      </c>
      <c r="AF159" s="59" t="s">
        <v>2843</v>
      </c>
      <c r="AG159" s="59">
        <v>3</v>
      </c>
      <c r="AH159" s="59" t="s">
        <v>1935</v>
      </c>
      <c r="AI159" s="59" t="s">
        <v>1936</v>
      </c>
      <c r="AJ159" s="59">
        <v>0.15</v>
      </c>
      <c r="AK159" s="59">
        <v>0.25</v>
      </c>
      <c r="AL159" s="59"/>
      <c r="AM159" s="59"/>
      <c r="AN159" s="59">
        <v>0.15</v>
      </c>
      <c r="AO159" s="59">
        <v>0.15</v>
      </c>
      <c r="AP159" s="59"/>
      <c r="AQ159" s="59">
        <v>-1.5707963267948966</v>
      </c>
      <c r="AR159" s="59" t="s">
        <v>2613</v>
      </c>
      <c r="AS159" s="63" t="s">
        <v>2840</v>
      </c>
      <c r="AT159" s="59" t="s">
        <v>293</v>
      </c>
      <c r="AW159" s="62">
        <v>46317.806967592594</v>
      </c>
      <c r="AX159" s="59" t="s">
        <v>1947</v>
      </c>
      <c r="AY159" s="59" t="s">
        <v>1952</v>
      </c>
      <c r="AZ159" s="59">
        <v>-0.25</v>
      </c>
      <c r="BA159" s="59" t="s">
        <v>293</v>
      </c>
      <c r="BB159" s="63" t="s">
        <v>1953</v>
      </c>
      <c r="BE159" s="62">
        <v>46317.806967592594</v>
      </c>
      <c r="BF159" s="59" t="s">
        <v>2565</v>
      </c>
      <c r="BG159" s="59" t="s">
        <v>312</v>
      </c>
      <c r="BH159" s="59" t="s">
        <v>2439</v>
      </c>
      <c r="BI159" s="59" t="s">
        <v>2559</v>
      </c>
      <c r="BJ159" s="59" t="s">
        <v>2562</v>
      </c>
      <c r="BK159" s="59" t="s">
        <v>2612</v>
      </c>
      <c r="BL159" s="59" t="s">
        <v>172</v>
      </c>
      <c r="BM159" s="59">
        <v>3</v>
      </c>
      <c r="BN159" s="155">
        <v>-2E-3</v>
      </c>
      <c r="BO159" s="59">
        <v>-15.5</v>
      </c>
      <c r="BR159" s="62">
        <v>46317.806967592594</v>
      </c>
      <c r="BS159" s="97" t="s">
        <v>2030</v>
      </c>
      <c r="BT159" s="97" t="s">
        <v>2869</v>
      </c>
      <c r="BU159" s="59">
        <v>-7.4999999999999997E-2</v>
      </c>
      <c r="BV159" s="59">
        <v>-0.25</v>
      </c>
      <c r="BW159" s="59">
        <v>7.4999999999999997E-2</v>
      </c>
      <c r="BX159" s="59">
        <v>-0.25</v>
      </c>
      <c r="BY159" s="59">
        <v>0</v>
      </c>
      <c r="BZ159" s="59">
        <v>-1</v>
      </c>
      <c r="CA159" s="97" t="s">
        <v>2870</v>
      </c>
      <c r="CB159" s="59">
        <v>0.15</v>
      </c>
      <c r="CC159" s="97" t="s">
        <v>293</v>
      </c>
      <c r="CD159" s="66" t="s">
        <v>2871</v>
      </c>
      <c r="CE159" s="59"/>
      <c r="CF159" s="59"/>
      <c r="CG159" s="59"/>
      <c r="CH159" s="59"/>
      <c r="CI159" s="59"/>
      <c r="CJ159" s="59"/>
      <c r="CK159" s="59"/>
      <c r="CL159" s="59"/>
      <c r="CM159" s="59"/>
      <c r="CN159" s="97" t="s">
        <v>293</v>
      </c>
      <c r="CO159" s="66" t="s">
        <v>2872</v>
      </c>
    </row>
    <row r="160" spans="1:109" ht="15" customHeight="1" x14ac:dyDescent="0.25">
      <c r="A160" s="62">
        <v>46317.806967592594</v>
      </c>
      <c r="B160" s="59">
        <v>1</v>
      </c>
      <c r="C160" s="59" t="s">
        <v>312</v>
      </c>
      <c r="D160" s="59" t="s">
        <v>2439</v>
      </c>
      <c r="E160" s="59" t="s">
        <v>1791</v>
      </c>
      <c r="F160" s="59" t="s">
        <v>172</v>
      </c>
      <c r="G160" s="155">
        <v>-3.0124235329507228E-3</v>
      </c>
      <c r="H160" s="59">
        <v>-15.532903764820899</v>
      </c>
      <c r="I160" s="63" t="s">
        <v>318</v>
      </c>
      <c r="L160" s="62">
        <v>46317.806967592594</v>
      </c>
      <c r="M160" s="59" t="s">
        <v>1791</v>
      </c>
      <c r="N160" s="59" t="s">
        <v>172</v>
      </c>
      <c r="O160" s="59">
        <v>-0.1875</v>
      </c>
      <c r="P160" s="59">
        <v>-0.21249999999999999</v>
      </c>
      <c r="Q160" s="59">
        <v>6.2500000000000001E-4</v>
      </c>
      <c r="R160" s="59" t="s">
        <v>2614</v>
      </c>
      <c r="S160" s="59">
        <v>2.5000000000000001E-2</v>
      </c>
      <c r="T160" s="59">
        <v>2.5000000000000001E-2</v>
      </c>
      <c r="U160" s="59"/>
      <c r="V160" s="59">
        <v>0</v>
      </c>
      <c r="W160" s="59">
        <v>3.2552083333333335E-8</v>
      </c>
      <c r="X160" s="59">
        <v>3.2552083333333335E-8</v>
      </c>
      <c r="Y160" s="59">
        <v>0</v>
      </c>
      <c r="Z160" s="66" t="s">
        <v>2615</v>
      </c>
      <c r="AA160" s="66" t="s">
        <v>2619</v>
      </c>
      <c r="AD160" s="62">
        <v>46317.806967592594</v>
      </c>
      <c r="AE160" s="59" t="s">
        <v>2838</v>
      </c>
      <c r="AF160" s="59" t="s">
        <v>2844</v>
      </c>
      <c r="AG160" s="59">
        <v>4</v>
      </c>
      <c r="AH160" s="59" t="s">
        <v>1935</v>
      </c>
      <c r="AI160" s="59" t="s">
        <v>1937</v>
      </c>
      <c r="AJ160" s="59">
        <v>0.25</v>
      </c>
      <c r="AK160" s="59">
        <v>0.15</v>
      </c>
      <c r="AL160" s="59">
        <v>0.25</v>
      </c>
      <c r="AM160" s="59">
        <v>-0.15</v>
      </c>
      <c r="AN160" s="59"/>
      <c r="AO160" s="59"/>
      <c r="AP160" s="59"/>
      <c r="AQ160" s="59"/>
      <c r="AR160" s="59" t="s">
        <v>2613</v>
      </c>
      <c r="AS160" s="63" t="s">
        <v>2842</v>
      </c>
      <c r="AT160" s="59" t="s">
        <v>293</v>
      </c>
      <c r="AW160" s="62">
        <v>46317.806967592594</v>
      </c>
      <c r="AX160" s="59" t="s">
        <v>1947</v>
      </c>
      <c r="AY160" s="59" t="s">
        <v>1954</v>
      </c>
      <c r="AZ160" s="59">
        <v>0.25</v>
      </c>
      <c r="BA160" s="59" t="s">
        <v>293</v>
      </c>
      <c r="BB160" s="63" t="s">
        <v>1955</v>
      </c>
      <c r="BE160" s="62">
        <v>46317.806967592594</v>
      </c>
      <c r="BF160" s="59" t="s">
        <v>2565</v>
      </c>
      <c r="BG160" s="59" t="s">
        <v>312</v>
      </c>
      <c r="BH160" s="59" t="s">
        <v>2439</v>
      </c>
      <c r="BI160" s="59" t="s">
        <v>2559</v>
      </c>
      <c r="BJ160" s="59" t="s">
        <v>2562</v>
      </c>
      <c r="BK160" s="59" t="s">
        <v>2612</v>
      </c>
      <c r="BL160" s="59" t="s">
        <v>172</v>
      </c>
      <c r="BM160" s="59">
        <v>4</v>
      </c>
      <c r="BN160" s="155">
        <v>-2.8615384615384614E-4</v>
      </c>
      <c r="BO160" s="59">
        <v>-9.2999999999999989</v>
      </c>
      <c r="BR160" s="62">
        <v>46317.806967592594</v>
      </c>
      <c r="BS160" s="97" t="s">
        <v>2030</v>
      </c>
      <c r="BT160" s="97" t="s">
        <v>2873</v>
      </c>
      <c r="BU160" s="59">
        <v>0.25</v>
      </c>
      <c r="BV160" s="59">
        <v>-7.4999999999999997E-2</v>
      </c>
      <c r="BW160" s="59">
        <v>0.25</v>
      </c>
      <c r="BX160" s="59">
        <v>7.4999999999999997E-2</v>
      </c>
      <c r="BY160" s="59">
        <v>1</v>
      </c>
      <c r="BZ160" s="59">
        <v>0</v>
      </c>
      <c r="CA160" s="97" t="s">
        <v>2874</v>
      </c>
      <c r="CB160" s="59">
        <v>0.15</v>
      </c>
      <c r="CC160" s="97" t="s">
        <v>293</v>
      </c>
      <c r="CD160" s="66" t="s">
        <v>2875</v>
      </c>
      <c r="CE160" s="59"/>
      <c r="CF160" s="59"/>
      <c r="CG160" s="59"/>
      <c r="CH160" s="59"/>
      <c r="CI160" s="59"/>
      <c r="CJ160" s="59"/>
      <c r="CK160" s="59"/>
      <c r="CL160" s="59"/>
      <c r="CM160" s="59"/>
      <c r="CN160" s="97" t="s">
        <v>293</v>
      </c>
      <c r="CO160" s="66" t="s">
        <v>2876</v>
      </c>
    </row>
    <row r="161" spans="1:93" ht="15" customHeight="1" x14ac:dyDescent="0.25">
      <c r="A161" s="62">
        <v>46317.806967592594</v>
      </c>
      <c r="B161" s="59">
        <v>1</v>
      </c>
      <c r="C161" s="59" t="s">
        <v>312</v>
      </c>
      <c r="D161" s="59" t="s">
        <v>2439</v>
      </c>
      <c r="E161" s="59" t="s">
        <v>1792</v>
      </c>
      <c r="F161" s="59" t="s">
        <v>172</v>
      </c>
      <c r="G161" s="155">
        <v>-3.0124235329927387E-3</v>
      </c>
      <c r="H161" s="59">
        <v>-15.532903764822265</v>
      </c>
      <c r="I161" s="63" t="s">
        <v>318</v>
      </c>
      <c r="L161" s="62">
        <v>46317.806967592594</v>
      </c>
      <c r="M161" s="59" t="s">
        <v>1792</v>
      </c>
      <c r="N161" s="59" t="s">
        <v>172</v>
      </c>
      <c r="O161" s="59">
        <v>-0.16250000000000001</v>
      </c>
      <c r="P161" s="59">
        <v>-0.21249999999999999</v>
      </c>
      <c r="Q161" s="59">
        <v>6.2500000000000001E-4</v>
      </c>
      <c r="R161" s="59" t="s">
        <v>2614</v>
      </c>
      <c r="S161" s="59">
        <v>2.5000000000000001E-2</v>
      </c>
      <c r="T161" s="59">
        <v>2.5000000000000001E-2</v>
      </c>
      <c r="U161" s="59"/>
      <c r="V161" s="59">
        <v>0</v>
      </c>
      <c r="W161" s="59">
        <v>3.2552083333333335E-8</v>
      </c>
      <c r="X161" s="59">
        <v>3.2552083333333335E-8</v>
      </c>
      <c r="Y161" s="59">
        <v>0</v>
      </c>
      <c r="Z161" s="66" t="s">
        <v>2615</v>
      </c>
      <c r="AA161" s="66" t="s">
        <v>2620</v>
      </c>
      <c r="AD161" s="62">
        <v>46317.806967592594</v>
      </c>
      <c r="AE161" s="59" t="s">
        <v>2838</v>
      </c>
      <c r="AF161" s="59" t="s">
        <v>2845</v>
      </c>
      <c r="AG161" s="59">
        <v>5</v>
      </c>
      <c r="AH161" s="59" t="s">
        <v>1935</v>
      </c>
      <c r="AI161" s="59" t="s">
        <v>1936</v>
      </c>
      <c r="AJ161" s="59">
        <v>0.25</v>
      </c>
      <c r="AK161" s="59">
        <v>-0.15</v>
      </c>
      <c r="AL161" s="59"/>
      <c r="AM161" s="59"/>
      <c r="AN161" s="59">
        <v>0.15</v>
      </c>
      <c r="AO161" s="59">
        <v>-0.15</v>
      </c>
      <c r="AP161" s="59"/>
      <c r="AQ161" s="59">
        <v>-1.5707963267948966</v>
      </c>
      <c r="AR161" s="59" t="s">
        <v>2613</v>
      </c>
      <c r="AS161" s="63" t="s">
        <v>2840</v>
      </c>
      <c r="AT161" s="59" t="s">
        <v>293</v>
      </c>
      <c r="AW161" s="62">
        <v>46317.806967592594</v>
      </c>
      <c r="AX161" s="59" t="s">
        <v>1947</v>
      </c>
      <c r="AY161" s="59" t="s">
        <v>23</v>
      </c>
      <c r="AZ161" s="59" t="s">
        <v>2613</v>
      </c>
      <c r="BA161" s="59" t="s">
        <v>9</v>
      </c>
      <c r="BB161" s="63" t="s">
        <v>1956</v>
      </c>
      <c r="BE161" s="62">
        <v>46317.806967592594</v>
      </c>
      <c r="BF161" s="59" t="s">
        <v>2565</v>
      </c>
      <c r="BG161" s="59" t="s">
        <v>312</v>
      </c>
      <c r="BH161" s="59" t="s">
        <v>2439</v>
      </c>
      <c r="BI161" s="59" t="s">
        <v>2559</v>
      </c>
      <c r="BJ161" s="59" t="s">
        <v>2562</v>
      </c>
      <c r="BK161" s="59" t="s">
        <v>2612</v>
      </c>
      <c r="BL161" s="59" t="s">
        <v>172</v>
      </c>
      <c r="BM161" s="59">
        <v>5</v>
      </c>
      <c r="BN161" s="155">
        <v>0</v>
      </c>
      <c r="BO161" s="59">
        <v>0</v>
      </c>
      <c r="BR161" s="62">
        <v>46317.806967592594</v>
      </c>
      <c r="BS161" s="97" t="s">
        <v>2877</v>
      </c>
      <c r="BT161" s="97" t="s">
        <v>2878</v>
      </c>
      <c r="BU161" s="59">
        <v>-0.18707899629238467</v>
      </c>
      <c r="BV161" s="59">
        <v>0.21</v>
      </c>
      <c r="BW161" s="59">
        <v>0.18707899629238472</v>
      </c>
      <c r="BX161" s="59">
        <v>0.21</v>
      </c>
      <c r="BY161" s="59">
        <v>0</v>
      </c>
      <c r="BZ161" s="59">
        <v>1</v>
      </c>
      <c r="CA161" s="97" t="s">
        <v>2879</v>
      </c>
      <c r="CB161" s="59"/>
      <c r="CC161" s="97"/>
      <c r="CD161" s="66" t="s">
        <v>2880</v>
      </c>
      <c r="CE161" s="59"/>
      <c r="CF161" s="59"/>
      <c r="CG161" s="59"/>
      <c r="CH161" s="59"/>
      <c r="CI161" s="59"/>
      <c r="CJ161" s="59"/>
      <c r="CK161" s="59"/>
      <c r="CL161" s="59"/>
      <c r="CM161" s="59"/>
      <c r="CN161" s="97" t="s">
        <v>293</v>
      </c>
      <c r="CO161" s="66" t="s">
        <v>2881</v>
      </c>
    </row>
    <row r="162" spans="1:93" ht="15" customHeight="1" x14ac:dyDescent="0.25">
      <c r="A162" s="62">
        <v>46317.806967592594</v>
      </c>
      <c r="B162" s="59">
        <v>1</v>
      </c>
      <c r="C162" s="59" t="s">
        <v>312</v>
      </c>
      <c r="D162" s="59" t="s">
        <v>2439</v>
      </c>
      <c r="E162" s="59" t="s">
        <v>1793</v>
      </c>
      <c r="F162" s="59" t="s">
        <v>172</v>
      </c>
      <c r="G162" s="155">
        <v>-3.2562117665804174E-3</v>
      </c>
      <c r="H162" s="59">
        <v>-15.540826882413864</v>
      </c>
      <c r="I162" s="63" t="s">
        <v>318</v>
      </c>
      <c r="L162" s="62">
        <v>46317.806967592594</v>
      </c>
      <c r="M162" s="59" t="s">
        <v>1793</v>
      </c>
      <c r="N162" s="59" t="s">
        <v>172</v>
      </c>
      <c r="O162" s="59">
        <v>-0.125</v>
      </c>
      <c r="P162" s="59">
        <v>-0.22500000000000001</v>
      </c>
      <c r="Q162" s="59">
        <v>2.5000000000000001E-3</v>
      </c>
      <c r="R162" s="59" t="s">
        <v>2614</v>
      </c>
      <c r="S162" s="59">
        <v>0.05</v>
      </c>
      <c r="T162" s="59">
        <v>0.05</v>
      </c>
      <c r="U162" s="59"/>
      <c r="V162" s="59">
        <v>0</v>
      </c>
      <c r="W162" s="59">
        <v>5.2083333333333336E-7</v>
      </c>
      <c r="X162" s="59">
        <v>5.2083333333333336E-7</v>
      </c>
      <c r="Y162" s="59">
        <v>0</v>
      </c>
      <c r="Z162" s="66" t="s">
        <v>2615</v>
      </c>
      <c r="AA162" s="66" t="s">
        <v>2621</v>
      </c>
      <c r="AD162" s="62">
        <v>46317.806967592594</v>
      </c>
      <c r="AE162" s="59" t="s">
        <v>2838</v>
      </c>
      <c r="AF162" s="59" t="s">
        <v>2846</v>
      </c>
      <c r="AG162" s="59">
        <v>6</v>
      </c>
      <c r="AH162" s="59" t="s">
        <v>1935</v>
      </c>
      <c r="AI162" s="59" t="s">
        <v>1937</v>
      </c>
      <c r="AJ162" s="59">
        <v>0.15</v>
      </c>
      <c r="AK162" s="59">
        <v>-0.25</v>
      </c>
      <c r="AL162" s="59">
        <v>-0.15</v>
      </c>
      <c r="AM162" s="59">
        <v>-0.25</v>
      </c>
      <c r="AN162" s="59"/>
      <c r="AO162" s="59"/>
      <c r="AP162" s="59"/>
      <c r="AQ162" s="59"/>
      <c r="AR162" s="59" t="s">
        <v>2613</v>
      </c>
      <c r="AS162" s="63" t="s">
        <v>2842</v>
      </c>
      <c r="AT162" s="59" t="s">
        <v>293</v>
      </c>
      <c r="AW162" s="62">
        <v>46317.806967592594</v>
      </c>
      <c r="AX162" s="59" t="s">
        <v>1947</v>
      </c>
      <c r="AY162" s="59" t="s">
        <v>1957</v>
      </c>
      <c r="AZ162" s="59" t="s">
        <v>2613</v>
      </c>
      <c r="BA162" s="59" t="s">
        <v>9</v>
      </c>
      <c r="BB162" s="63" t="s">
        <v>1958</v>
      </c>
      <c r="BE162" s="62">
        <v>46317.806967592594</v>
      </c>
      <c r="BF162" s="59" t="s">
        <v>2568</v>
      </c>
      <c r="BG162" s="59" t="s">
        <v>312</v>
      </c>
      <c r="BH162" s="59" t="s">
        <v>2439</v>
      </c>
      <c r="BI162" s="59" t="s">
        <v>2559</v>
      </c>
      <c r="BJ162" s="59" t="s">
        <v>2562</v>
      </c>
      <c r="BK162" s="59" t="s">
        <v>2612</v>
      </c>
      <c r="BL162" s="59" t="s">
        <v>1909</v>
      </c>
      <c r="BM162" s="59">
        <v>1</v>
      </c>
      <c r="BN162" s="155">
        <v>-1.0249999999999999</v>
      </c>
      <c r="BO162" s="59">
        <v>-2354.6499999999996</v>
      </c>
      <c r="BR162" s="62">
        <v>46317.806967592594</v>
      </c>
      <c r="BS162" s="97" t="s">
        <v>2877</v>
      </c>
      <c r="BT162" s="97" t="s">
        <v>2882</v>
      </c>
      <c r="BU162" s="59">
        <v>-0.1870789962923847</v>
      </c>
      <c r="BV162" s="59">
        <v>-0.21</v>
      </c>
      <c r="BW162" s="59">
        <v>0.18707899629238472</v>
      </c>
      <c r="BX162" s="59">
        <v>-0.21</v>
      </c>
      <c r="BY162" s="59">
        <v>0</v>
      </c>
      <c r="BZ162" s="59">
        <v>-1</v>
      </c>
      <c r="CA162" s="97" t="s">
        <v>2879</v>
      </c>
      <c r="CB162" s="59"/>
      <c r="CC162" s="97"/>
      <c r="CD162" s="66" t="s">
        <v>2880</v>
      </c>
      <c r="CE162" s="59"/>
      <c r="CF162" s="59"/>
      <c r="CG162" s="59"/>
      <c r="CH162" s="59"/>
      <c r="CI162" s="59"/>
      <c r="CJ162" s="59"/>
      <c r="CK162" s="59"/>
      <c r="CL162" s="59"/>
      <c r="CM162" s="59"/>
      <c r="CN162" s="97" t="s">
        <v>293</v>
      </c>
      <c r="CO162" s="66" t="s">
        <v>2881</v>
      </c>
    </row>
    <row r="163" spans="1:93" ht="15" customHeight="1" x14ac:dyDescent="0.25">
      <c r="A163" s="62">
        <v>46317.806967592594</v>
      </c>
      <c r="B163" s="59">
        <v>1</v>
      </c>
      <c r="C163" s="59" t="s">
        <v>312</v>
      </c>
      <c r="D163" s="59" t="s">
        <v>2439</v>
      </c>
      <c r="E163" s="59" t="s">
        <v>1794</v>
      </c>
      <c r="F163" s="59" t="s">
        <v>172</v>
      </c>
      <c r="G163" s="155">
        <v>-3.2562117666644491E-3</v>
      </c>
      <c r="H163" s="59">
        <v>-15.540826882416596</v>
      </c>
      <c r="I163" s="63" t="s">
        <v>318</v>
      </c>
      <c r="L163" s="62">
        <v>46317.806967592594</v>
      </c>
      <c r="M163" s="59" t="s">
        <v>1794</v>
      </c>
      <c r="N163" s="59" t="s">
        <v>172</v>
      </c>
      <c r="O163" s="59">
        <v>-7.4999999999999997E-2</v>
      </c>
      <c r="P163" s="59">
        <v>-0.22500000000000001</v>
      </c>
      <c r="Q163" s="59">
        <v>2.5000000000000001E-3</v>
      </c>
      <c r="R163" s="59" t="s">
        <v>2614</v>
      </c>
      <c r="S163" s="59">
        <v>0.05</v>
      </c>
      <c r="T163" s="59">
        <v>0.05</v>
      </c>
      <c r="U163" s="59"/>
      <c r="V163" s="59">
        <v>0</v>
      </c>
      <c r="W163" s="59">
        <v>5.2083333333333336E-7</v>
      </c>
      <c r="X163" s="59">
        <v>5.2083333333333336E-7</v>
      </c>
      <c r="Y163" s="59">
        <v>0</v>
      </c>
      <c r="Z163" s="66" t="s">
        <v>2615</v>
      </c>
      <c r="AA163" s="66" t="s">
        <v>2622</v>
      </c>
      <c r="AD163" s="62">
        <v>46317.806967592594</v>
      </c>
      <c r="AE163" s="59" t="s">
        <v>2838</v>
      </c>
      <c r="AF163" s="59" t="s">
        <v>2847</v>
      </c>
      <c r="AG163" s="59">
        <v>7</v>
      </c>
      <c r="AH163" s="59" t="s">
        <v>1935</v>
      </c>
      <c r="AI163" s="59" t="s">
        <v>1936</v>
      </c>
      <c r="AJ163" s="59">
        <v>-0.15</v>
      </c>
      <c r="AK163" s="59">
        <v>-0.25</v>
      </c>
      <c r="AL163" s="59"/>
      <c r="AM163" s="59"/>
      <c r="AN163" s="59">
        <v>-0.15</v>
      </c>
      <c r="AO163" s="59">
        <v>-0.15</v>
      </c>
      <c r="AP163" s="59"/>
      <c r="AQ163" s="59">
        <v>-1.5707963267948966</v>
      </c>
      <c r="AR163" s="59" t="s">
        <v>2613</v>
      </c>
      <c r="AS163" s="63" t="s">
        <v>2840</v>
      </c>
      <c r="AT163" s="59" t="s">
        <v>293</v>
      </c>
      <c r="AW163" s="62">
        <v>46317.806967592594</v>
      </c>
      <c r="AX163" s="59" t="s">
        <v>1947</v>
      </c>
      <c r="AY163" s="59" t="s">
        <v>1959</v>
      </c>
      <c r="AZ163" s="59">
        <v>181</v>
      </c>
      <c r="BA163" s="59" t="s">
        <v>9</v>
      </c>
      <c r="BB163" s="63" t="s">
        <v>2441</v>
      </c>
      <c r="BE163" s="62">
        <v>46317.806967592594</v>
      </c>
      <c r="BF163" s="59" t="s">
        <v>2568</v>
      </c>
      <c r="BG163" s="59" t="s">
        <v>312</v>
      </c>
      <c r="BH163" s="59" t="s">
        <v>2439</v>
      </c>
      <c r="BI163" s="59" t="s">
        <v>2559</v>
      </c>
      <c r="BJ163" s="59" t="s">
        <v>2562</v>
      </c>
      <c r="BK163" s="59" t="s">
        <v>2612</v>
      </c>
      <c r="BL163" s="59" t="s">
        <v>1909</v>
      </c>
      <c r="BM163" s="59">
        <v>2</v>
      </c>
      <c r="BN163" s="155">
        <v>-2.5000000000000001E-2</v>
      </c>
      <c r="BO163" s="59">
        <v>-354.65</v>
      </c>
      <c r="BR163" s="62">
        <v>46317.806967592594</v>
      </c>
      <c r="BS163" s="97" t="s">
        <v>2877</v>
      </c>
      <c r="BT163" s="97" t="s">
        <v>2883</v>
      </c>
      <c r="BU163" s="59">
        <v>-0.21</v>
      </c>
      <c r="BV163" s="59">
        <v>-0.15</v>
      </c>
      <c r="BW163" s="59">
        <v>-0.21</v>
      </c>
      <c r="BX163" s="59">
        <v>0.15</v>
      </c>
      <c r="BY163" s="59">
        <v>-1</v>
      </c>
      <c r="BZ163" s="59">
        <v>0</v>
      </c>
      <c r="CA163" s="97" t="s">
        <v>2884</v>
      </c>
      <c r="CB163" s="59"/>
      <c r="CC163" s="97"/>
      <c r="CD163" s="66" t="s">
        <v>2880</v>
      </c>
      <c r="CE163" s="59"/>
      <c r="CF163" s="59"/>
      <c r="CG163" s="59"/>
      <c r="CH163" s="59"/>
      <c r="CI163" s="59"/>
      <c r="CJ163" s="59"/>
      <c r="CK163" s="59"/>
      <c r="CL163" s="59"/>
      <c r="CM163" s="59"/>
      <c r="CN163" s="97" t="s">
        <v>293</v>
      </c>
      <c r="CO163" s="66" t="s">
        <v>2885</v>
      </c>
    </row>
    <row r="164" spans="1:93" ht="15" customHeight="1" x14ac:dyDescent="0.25">
      <c r="A164" s="62">
        <v>46317.806967592594</v>
      </c>
      <c r="B164" s="59">
        <v>1</v>
      </c>
      <c r="C164" s="59" t="s">
        <v>312</v>
      </c>
      <c r="D164" s="59" t="s">
        <v>2439</v>
      </c>
      <c r="E164" s="59" t="s">
        <v>1795</v>
      </c>
      <c r="F164" s="59" t="s">
        <v>172</v>
      </c>
      <c r="G164" s="155">
        <v>-3.2562117667484804E-3</v>
      </c>
      <c r="H164" s="59">
        <v>-15.540826882419326</v>
      </c>
      <c r="I164" s="63" t="s">
        <v>318</v>
      </c>
      <c r="L164" s="62">
        <v>46317.806967592594</v>
      </c>
      <c r="M164" s="59" t="s">
        <v>1795</v>
      </c>
      <c r="N164" s="59" t="s">
        <v>172</v>
      </c>
      <c r="O164" s="59">
        <v>-2.5000000000000001E-2</v>
      </c>
      <c r="P164" s="59">
        <v>-0.22500000000000001</v>
      </c>
      <c r="Q164" s="59">
        <v>2.5000000000000001E-3</v>
      </c>
      <c r="R164" s="59" t="s">
        <v>2614</v>
      </c>
      <c r="S164" s="59">
        <v>0.05</v>
      </c>
      <c r="T164" s="59">
        <v>0.05</v>
      </c>
      <c r="U164" s="59"/>
      <c r="V164" s="59">
        <v>0</v>
      </c>
      <c r="W164" s="59">
        <v>5.2083333333333336E-7</v>
      </c>
      <c r="X164" s="59">
        <v>5.2083333333333336E-7</v>
      </c>
      <c r="Y164" s="59">
        <v>0</v>
      </c>
      <c r="Z164" s="66" t="s">
        <v>2615</v>
      </c>
      <c r="AA164" s="66" t="s">
        <v>2623</v>
      </c>
      <c r="AD164" s="62">
        <v>46317.806967592594</v>
      </c>
      <c r="AE164" s="59" t="s">
        <v>2838</v>
      </c>
      <c r="AF164" s="59" t="s">
        <v>2848</v>
      </c>
      <c r="AG164" s="59">
        <v>8</v>
      </c>
      <c r="AH164" s="59" t="s">
        <v>1935</v>
      </c>
      <c r="AI164" s="59" t="s">
        <v>1937</v>
      </c>
      <c r="AJ164" s="59">
        <v>-0.25</v>
      </c>
      <c r="AK164" s="59">
        <v>-0.15</v>
      </c>
      <c r="AL164" s="59">
        <v>-0.25</v>
      </c>
      <c r="AM164" s="59">
        <v>0.15</v>
      </c>
      <c r="AN164" s="59"/>
      <c r="AO164" s="59"/>
      <c r="AP164" s="59"/>
      <c r="AQ164" s="59"/>
      <c r="AR164" s="59" t="s">
        <v>2613</v>
      </c>
      <c r="AS164" s="63" t="s">
        <v>2842</v>
      </c>
      <c r="AT164" s="59" t="s">
        <v>293</v>
      </c>
      <c r="AW164" s="62">
        <v>46317.806967592594</v>
      </c>
      <c r="AX164" s="59" t="s">
        <v>1947</v>
      </c>
      <c r="AY164" s="59" t="s">
        <v>1960</v>
      </c>
      <c r="AZ164" s="59" t="s">
        <v>2860</v>
      </c>
      <c r="BA164" s="59" t="s">
        <v>9</v>
      </c>
      <c r="BB164" s="63" t="s">
        <v>2442</v>
      </c>
      <c r="BE164" s="62">
        <v>46317.806967592594</v>
      </c>
      <c r="BF164" s="59" t="s">
        <v>2568</v>
      </c>
      <c r="BG164" s="59" t="s">
        <v>312</v>
      </c>
      <c r="BH164" s="59" t="s">
        <v>2439</v>
      </c>
      <c r="BI164" s="59" t="s">
        <v>2559</v>
      </c>
      <c r="BJ164" s="59" t="s">
        <v>2562</v>
      </c>
      <c r="BK164" s="59" t="s">
        <v>2612</v>
      </c>
      <c r="BL164" s="59" t="s">
        <v>1909</v>
      </c>
      <c r="BM164" s="59">
        <v>3</v>
      </c>
      <c r="BN164" s="155">
        <v>-1.75E-3</v>
      </c>
      <c r="BO164" s="59">
        <v>-350</v>
      </c>
      <c r="BR164" s="62">
        <v>46317.806967592594</v>
      </c>
      <c r="BS164" s="97" t="s">
        <v>2877</v>
      </c>
      <c r="BT164" s="97" t="s">
        <v>2886</v>
      </c>
      <c r="BU164" s="59">
        <v>0.21</v>
      </c>
      <c r="BV164" s="59">
        <v>-0.15</v>
      </c>
      <c r="BW164" s="59">
        <v>0.21</v>
      </c>
      <c r="BX164" s="59">
        <v>0.15</v>
      </c>
      <c r="BY164" s="59">
        <v>1</v>
      </c>
      <c r="BZ164" s="59">
        <v>0</v>
      </c>
      <c r="CA164" s="97" t="s">
        <v>2884</v>
      </c>
      <c r="CB164" s="59"/>
      <c r="CC164" s="97"/>
      <c r="CD164" s="66" t="s">
        <v>2880</v>
      </c>
      <c r="CE164" s="59"/>
      <c r="CF164" s="59"/>
      <c r="CG164" s="59"/>
      <c r="CH164" s="59"/>
      <c r="CI164" s="59"/>
      <c r="CJ164" s="59"/>
      <c r="CK164" s="59"/>
      <c r="CL164" s="59"/>
      <c r="CM164" s="59"/>
      <c r="CN164" s="97" t="s">
        <v>293</v>
      </c>
      <c r="CO164" s="66" t="s">
        <v>2885</v>
      </c>
    </row>
    <row r="165" spans="1:93" ht="15" customHeight="1" x14ac:dyDescent="0.25">
      <c r="A165" s="62">
        <v>46317.806967592594</v>
      </c>
      <c r="B165" s="59">
        <v>1</v>
      </c>
      <c r="C165" s="59" t="s">
        <v>312</v>
      </c>
      <c r="D165" s="59" t="s">
        <v>2439</v>
      </c>
      <c r="E165" s="59" t="s">
        <v>1796</v>
      </c>
      <c r="F165" s="59" t="s">
        <v>172</v>
      </c>
      <c r="G165" s="155">
        <v>-3.2562117668325122E-3</v>
      </c>
      <c r="H165" s="59">
        <v>-15.540826882422058</v>
      </c>
      <c r="I165" s="63" t="s">
        <v>318</v>
      </c>
      <c r="L165" s="62">
        <v>46317.806967592594</v>
      </c>
      <c r="M165" s="59" t="s">
        <v>1796</v>
      </c>
      <c r="N165" s="59" t="s">
        <v>172</v>
      </c>
      <c r="O165" s="59">
        <v>2.5000000000000001E-2</v>
      </c>
      <c r="P165" s="59">
        <v>-0.22500000000000001</v>
      </c>
      <c r="Q165" s="59">
        <v>2.5000000000000001E-3</v>
      </c>
      <c r="R165" s="59" t="s">
        <v>2614</v>
      </c>
      <c r="S165" s="59">
        <v>0.05</v>
      </c>
      <c r="T165" s="59">
        <v>0.05</v>
      </c>
      <c r="U165" s="59"/>
      <c r="V165" s="59">
        <v>0</v>
      </c>
      <c r="W165" s="59">
        <v>5.2083333333333336E-7</v>
      </c>
      <c r="X165" s="59">
        <v>5.2083333333333336E-7</v>
      </c>
      <c r="Y165" s="59">
        <v>0</v>
      </c>
      <c r="Z165" s="66" t="s">
        <v>2615</v>
      </c>
      <c r="AA165" s="66" t="s">
        <v>2624</v>
      </c>
      <c r="AD165" s="62">
        <v>46317.806967592594</v>
      </c>
      <c r="AE165" s="59" t="s">
        <v>2849</v>
      </c>
      <c r="AF165" s="59" t="s">
        <v>2850</v>
      </c>
      <c r="AG165" s="59">
        <v>9</v>
      </c>
      <c r="AH165" s="59" t="s">
        <v>1938</v>
      </c>
      <c r="AI165" s="59" t="s">
        <v>1936</v>
      </c>
      <c r="AJ165" s="59">
        <v>-7.4999999999999997E-2</v>
      </c>
      <c r="AK165" s="59">
        <v>3.500000000000001E-2</v>
      </c>
      <c r="AL165" s="59"/>
      <c r="AM165" s="59"/>
      <c r="AN165" s="59">
        <v>-3.5000000000000003E-2</v>
      </c>
      <c r="AO165" s="59">
        <v>3.500000000000001E-2</v>
      </c>
      <c r="AP165" s="59"/>
      <c r="AQ165" s="59">
        <v>-1.5707963267948966</v>
      </c>
      <c r="AR165" s="59" t="s">
        <v>2613</v>
      </c>
      <c r="AS165" s="63" t="s">
        <v>2851</v>
      </c>
      <c r="AT165" s="59" t="s">
        <v>293</v>
      </c>
      <c r="AW165" s="62">
        <v>46317.806967592594</v>
      </c>
      <c r="AX165" s="59" t="s">
        <v>1947</v>
      </c>
      <c r="AY165" s="59" t="s">
        <v>2443</v>
      </c>
      <c r="AZ165" s="59">
        <v>0</v>
      </c>
      <c r="BA165" s="59" t="s">
        <v>293</v>
      </c>
      <c r="BB165" s="63" t="s">
        <v>2444</v>
      </c>
      <c r="BE165" s="62">
        <v>46317.806967592594</v>
      </c>
      <c r="BF165" s="59" t="s">
        <v>2568</v>
      </c>
      <c r="BG165" s="59" t="s">
        <v>312</v>
      </c>
      <c r="BH165" s="59" t="s">
        <v>2439</v>
      </c>
      <c r="BI165" s="59" t="s">
        <v>2559</v>
      </c>
      <c r="BJ165" s="59" t="s">
        <v>2562</v>
      </c>
      <c r="BK165" s="59" t="s">
        <v>2612</v>
      </c>
      <c r="BL165" s="59" t="s">
        <v>1909</v>
      </c>
      <c r="BM165" s="59">
        <v>4</v>
      </c>
      <c r="BN165" s="155">
        <v>0</v>
      </c>
      <c r="BO165" s="59">
        <v>0</v>
      </c>
      <c r="BR165" s="62">
        <v>46317.806967592594</v>
      </c>
      <c r="BS165" s="97" t="s">
        <v>2877</v>
      </c>
      <c r="BT165" s="97" t="s">
        <v>2887</v>
      </c>
      <c r="BU165" s="59">
        <v>-9.8179655397647697E-2</v>
      </c>
      <c r="BV165" s="59">
        <v>0.115</v>
      </c>
      <c r="BW165" s="59">
        <v>9.8179655397647655E-2</v>
      </c>
      <c r="BX165" s="59">
        <v>0.115</v>
      </c>
      <c r="BY165" s="59">
        <v>0</v>
      </c>
      <c r="BZ165" s="59">
        <v>-1</v>
      </c>
      <c r="CA165" s="97" t="s">
        <v>2884</v>
      </c>
      <c r="CB165" s="59"/>
      <c r="CC165" s="97"/>
      <c r="CD165" s="66" t="s">
        <v>2880</v>
      </c>
      <c r="CE165" s="59"/>
      <c r="CF165" s="59"/>
      <c r="CG165" s="59"/>
      <c r="CH165" s="59"/>
      <c r="CI165" s="59"/>
      <c r="CJ165" s="59"/>
      <c r="CK165" s="59"/>
      <c r="CL165" s="59"/>
      <c r="CM165" s="59"/>
      <c r="CN165" s="97" t="s">
        <v>293</v>
      </c>
      <c r="CO165" s="66" t="s">
        <v>2885</v>
      </c>
    </row>
    <row r="166" spans="1:93" ht="15" customHeight="1" x14ac:dyDescent="0.25">
      <c r="A166" s="62">
        <v>46317.806967592594</v>
      </c>
      <c r="B166" s="59">
        <v>1</v>
      </c>
      <c r="C166" s="59" t="s">
        <v>312</v>
      </c>
      <c r="D166" s="59" t="s">
        <v>2439</v>
      </c>
      <c r="E166" s="59" t="s">
        <v>1797</v>
      </c>
      <c r="F166" s="59" t="s">
        <v>172</v>
      </c>
      <c r="G166" s="155">
        <v>-3.2562117669165435E-3</v>
      </c>
      <c r="H166" s="59">
        <v>-15.540826882424788</v>
      </c>
      <c r="I166" s="63" t="s">
        <v>318</v>
      </c>
      <c r="L166" s="62">
        <v>46317.806967592594</v>
      </c>
      <c r="M166" s="59" t="s">
        <v>1797</v>
      </c>
      <c r="N166" s="59" t="s">
        <v>172</v>
      </c>
      <c r="O166" s="59">
        <v>7.4999999999999997E-2</v>
      </c>
      <c r="P166" s="59">
        <v>-0.22500000000000001</v>
      </c>
      <c r="Q166" s="59">
        <v>2.5000000000000001E-3</v>
      </c>
      <c r="R166" s="59" t="s">
        <v>2614</v>
      </c>
      <c r="S166" s="59">
        <v>0.05</v>
      </c>
      <c r="T166" s="59">
        <v>0.05</v>
      </c>
      <c r="U166" s="59"/>
      <c r="V166" s="59">
        <v>0</v>
      </c>
      <c r="W166" s="59">
        <v>5.2083333333333336E-7</v>
      </c>
      <c r="X166" s="59">
        <v>5.2083333333333336E-7</v>
      </c>
      <c r="Y166" s="59">
        <v>0</v>
      </c>
      <c r="Z166" s="66" t="s">
        <v>2615</v>
      </c>
      <c r="AA166" s="66" t="s">
        <v>2625</v>
      </c>
      <c r="AD166" s="62">
        <v>46317.806967592594</v>
      </c>
      <c r="AE166" s="59" t="s">
        <v>2849</v>
      </c>
      <c r="AF166" s="59" t="s">
        <v>2852</v>
      </c>
      <c r="AG166" s="59">
        <v>10</v>
      </c>
      <c r="AH166" s="59" t="s">
        <v>1938</v>
      </c>
      <c r="AI166" s="59" t="s">
        <v>1937</v>
      </c>
      <c r="AJ166" s="59">
        <v>-3.500000000000001E-2</v>
      </c>
      <c r="AK166" s="59">
        <v>7.4999999999999997E-2</v>
      </c>
      <c r="AL166" s="59">
        <v>3.500000000000001E-2</v>
      </c>
      <c r="AM166" s="59">
        <v>7.4999999999999997E-2</v>
      </c>
      <c r="AN166" s="59"/>
      <c r="AO166" s="59"/>
      <c r="AP166" s="59"/>
      <c r="AQ166" s="59"/>
      <c r="AR166" s="59" t="s">
        <v>2613</v>
      </c>
      <c r="AS166" s="63" t="s">
        <v>2853</v>
      </c>
      <c r="AT166" s="59" t="s">
        <v>293</v>
      </c>
      <c r="AW166" s="62">
        <v>46317.806967592594</v>
      </c>
      <c r="AX166" s="59" t="s">
        <v>1947</v>
      </c>
      <c r="AY166" s="59" t="s">
        <v>2445</v>
      </c>
      <c r="AZ166" s="59">
        <v>0</v>
      </c>
      <c r="BA166" s="59" t="s">
        <v>293</v>
      </c>
      <c r="BB166" s="63" t="s">
        <v>2446</v>
      </c>
      <c r="BE166" s="62">
        <v>46317.806967592594</v>
      </c>
      <c r="BF166" s="59" t="s">
        <v>2568</v>
      </c>
      <c r="BG166" s="59" t="s">
        <v>312</v>
      </c>
      <c r="BH166" s="59" t="s">
        <v>2439</v>
      </c>
      <c r="BI166" s="59" t="s">
        <v>2559</v>
      </c>
      <c r="BJ166" s="59" t="s">
        <v>2562</v>
      </c>
      <c r="BK166" s="59" t="s">
        <v>2612</v>
      </c>
      <c r="BL166" s="59" t="s">
        <v>1909</v>
      </c>
      <c r="BM166" s="59">
        <v>5</v>
      </c>
      <c r="BN166" s="155">
        <v>1.75E-3</v>
      </c>
      <c r="BO166" s="59">
        <v>350</v>
      </c>
      <c r="BR166" s="62">
        <v>46317.806967592594</v>
      </c>
      <c r="BS166" s="97" t="s">
        <v>2877</v>
      </c>
      <c r="BT166" s="97" t="s">
        <v>2888</v>
      </c>
      <c r="BU166" s="59">
        <v>-9.8179655397647697E-2</v>
      </c>
      <c r="BV166" s="59">
        <v>-0.115</v>
      </c>
      <c r="BW166" s="59">
        <v>9.8179655397647683E-2</v>
      </c>
      <c r="BX166" s="59">
        <v>-0.115</v>
      </c>
      <c r="BY166" s="59">
        <v>0</v>
      </c>
      <c r="BZ166" s="59">
        <v>1</v>
      </c>
      <c r="CA166" s="97" t="s">
        <v>2884</v>
      </c>
      <c r="CB166" s="59"/>
      <c r="CC166" s="97"/>
      <c r="CD166" s="66" t="s">
        <v>2880</v>
      </c>
      <c r="CE166" s="59"/>
      <c r="CF166" s="59"/>
      <c r="CG166" s="59"/>
      <c r="CH166" s="59"/>
      <c r="CI166" s="59"/>
      <c r="CJ166" s="59"/>
      <c r="CK166" s="59"/>
      <c r="CL166" s="59"/>
      <c r="CM166" s="59"/>
      <c r="CN166" s="97" t="s">
        <v>293</v>
      </c>
      <c r="CO166" s="66" t="s">
        <v>2885</v>
      </c>
    </row>
    <row r="167" spans="1:93" ht="15" customHeight="1" x14ac:dyDescent="0.25">
      <c r="A167" s="62">
        <v>46317.806967592594</v>
      </c>
      <c r="B167" s="59">
        <v>1</v>
      </c>
      <c r="C167" s="59" t="s">
        <v>312</v>
      </c>
      <c r="D167" s="59" t="s">
        <v>2439</v>
      </c>
      <c r="E167" s="59" t="s">
        <v>1798</v>
      </c>
      <c r="F167" s="59" t="s">
        <v>172</v>
      </c>
      <c r="G167" s="155">
        <v>-3.2562117670005752E-3</v>
      </c>
      <c r="H167" s="59">
        <v>-15.540826882427519</v>
      </c>
      <c r="I167" s="63" t="s">
        <v>318</v>
      </c>
      <c r="L167" s="62">
        <v>46317.806967592594</v>
      </c>
      <c r="M167" s="59" t="s">
        <v>1798</v>
      </c>
      <c r="N167" s="59" t="s">
        <v>172</v>
      </c>
      <c r="O167" s="59">
        <v>0.125</v>
      </c>
      <c r="P167" s="59">
        <v>-0.22500000000000001</v>
      </c>
      <c r="Q167" s="59">
        <v>2.5000000000000001E-3</v>
      </c>
      <c r="R167" s="59" t="s">
        <v>2614</v>
      </c>
      <c r="S167" s="59">
        <v>0.05</v>
      </c>
      <c r="T167" s="59">
        <v>0.05</v>
      </c>
      <c r="U167" s="59"/>
      <c r="V167" s="59">
        <v>0</v>
      </c>
      <c r="W167" s="59">
        <v>5.2083333333333336E-7</v>
      </c>
      <c r="X167" s="59">
        <v>5.2083333333333336E-7</v>
      </c>
      <c r="Y167" s="59">
        <v>0</v>
      </c>
      <c r="Z167" s="66" t="s">
        <v>2615</v>
      </c>
      <c r="AA167" s="66" t="s">
        <v>2626</v>
      </c>
      <c r="AD167" s="62">
        <v>46317.806967592594</v>
      </c>
      <c r="AE167" s="59" t="s">
        <v>2849</v>
      </c>
      <c r="AF167" s="59" t="s">
        <v>2854</v>
      </c>
      <c r="AG167" s="59">
        <v>11</v>
      </c>
      <c r="AH167" s="59" t="s">
        <v>1938</v>
      </c>
      <c r="AI167" s="59" t="s">
        <v>1936</v>
      </c>
      <c r="AJ167" s="59">
        <v>3.500000000000001E-2</v>
      </c>
      <c r="AK167" s="59">
        <v>7.4999999999999997E-2</v>
      </c>
      <c r="AL167" s="59"/>
      <c r="AM167" s="59"/>
      <c r="AN167" s="59">
        <v>3.500000000000001E-2</v>
      </c>
      <c r="AO167" s="59">
        <v>3.5000000000000003E-2</v>
      </c>
      <c r="AP167" s="59"/>
      <c r="AQ167" s="59">
        <v>-1.5707963267948966</v>
      </c>
      <c r="AR167" s="59" t="s">
        <v>2613</v>
      </c>
      <c r="AS167" s="63" t="s">
        <v>2851</v>
      </c>
      <c r="AT167" s="59" t="s">
        <v>293</v>
      </c>
      <c r="AW167" s="62">
        <v>46317.806967592594</v>
      </c>
      <c r="AX167" s="59" t="s">
        <v>1947</v>
      </c>
      <c r="AY167" s="59" t="s">
        <v>1961</v>
      </c>
      <c r="AZ167" s="59">
        <v>136</v>
      </c>
      <c r="BA167" s="59" t="s">
        <v>34</v>
      </c>
      <c r="BB167" s="63" t="s">
        <v>1962</v>
      </c>
      <c r="BE167" s="62">
        <v>46317.806967592594</v>
      </c>
      <c r="BF167" s="59" t="s">
        <v>2568</v>
      </c>
      <c r="BG167" s="59" t="s">
        <v>312</v>
      </c>
      <c r="BH167" s="59" t="s">
        <v>2439</v>
      </c>
      <c r="BI167" s="59" t="s">
        <v>2559</v>
      </c>
      <c r="BJ167" s="59" t="s">
        <v>2562</v>
      </c>
      <c r="BK167" s="59" t="s">
        <v>2612</v>
      </c>
      <c r="BL167" s="59" t="s">
        <v>1909</v>
      </c>
      <c r="BM167" s="59">
        <v>6</v>
      </c>
      <c r="BN167" s="155">
        <v>2.5000000000000001E-2</v>
      </c>
      <c r="BO167" s="59">
        <v>354.65</v>
      </c>
      <c r="BR167" s="62">
        <v>46317.806967592594</v>
      </c>
      <c r="BS167" s="97" t="s">
        <v>2877</v>
      </c>
      <c r="BT167" s="97" t="s">
        <v>2889</v>
      </c>
      <c r="BU167" s="59">
        <v>-0.115</v>
      </c>
      <c r="BV167" s="59">
        <v>-3.5000000000000017E-2</v>
      </c>
      <c r="BW167" s="59">
        <v>-0.115</v>
      </c>
      <c r="BX167" s="59">
        <v>3.5000000000000017E-2</v>
      </c>
      <c r="BY167" s="59">
        <v>1</v>
      </c>
      <c r="BZ167" s="59">
        <v>0</v>
      </c>
      <c r="CA167" s="97" t="s">
        <v>2890</v>
      </c>
      <c r="CB167" s="59"/>
      <c r="CC167" s="97"/>
      <c r="CD167" s="66" t="s">
        <v>2880</v>
      </c>
      <c r="CE167" s="59"/>
      <c r="CF167" s="59"/>
      <c r="CG167" s="59"/>
      <c r="CH167" s="59"/>
      <c r="CI167" s="59"/>
      <c r="CJ167" s="59"/>
      <c r="CK167" s="59"/>
      <c r="CL167" s="59"/>
      <c r="CM167" s="59"/>
      <c r="CN167" s="97" t="s">
        <v>293</v>
      </c>
      <c r="CO167" s="66" t="s">
        <v>2891</v>
      </c>
    </row>
    <row r="168" spans="1:93" ht="15" customHeight="1" x14ac:dyDescent="0.25">
      <c r="A168" s="62">
        <v>46317.806967592594</v>
      </c>
      <c r="B168" s="59">
        <v>1</v>
      </c>
      <c r="C168" s="59" t="s">
        <v>312</v>
      </c>
      <c r="D168" s="59" t="s">
        <v>2439</v>
      </c>
      <c r="E168" s="59" t="s">
        <v>1799</v>
      </c>
      <c r="F168" s="59" t="s">
        <v>172</v>
      </c>
      <c r="G168" s="155">
        <v>-3.5000000005882539E-3</v>
      </c>
      <c r="H168" s="59">
        <v>-15.548750000191205</v>
      </c>
      <c r="I168" s="63" t="s">
        <v>318</v>
      </c>
      <c r="L168" s="62">
        <v>46317.806967592594</v>
      </c>
      <c r="M168" s="59" t="s">
        <v>1799</v>
      </c>
      <c r="N168" s="59" t="s">
        <v>172</v>
      </c>
      <c r="O168" s="59">
        <v>0.16250000000000001</v>
      </c>
      <c r="P168" s="59">
        <v>-0.23749999999999999</v>
      </c>
      <c r="Q168" s="59">
        <v>6.2500000000000001E-4</v>
      </c>
      <c r="R168" s="59" t="s">
        <v>2614</v>
      </c>
      <c r="S168" s="59">
        <v>2.5000000000000001E-2</v>
      </c>
      <c r="T168" s="59">
        <v>2.5000000000000001E-2</v>
      </c>
      <c r="U168" s="59"/>
      <c r="V168" s="59">
        <v>0</v>
      </c>
      <c r="W168" s="59">
        <v>3.2552083333333335E-8</v>
      </c>
      <c r="X168" s="59">
        <v>3.2552083333333335E-8</v>
      </c>
      <c r="Y168" s="59">
        <v>0</v>
      </c>
      <c r="Z168" s="66" t="s">
        <v>2615</v>
      </c>
      <c r="AA168" s="66" t="s">
        <v>2627</v>
      </c>
      <c r="AD168" s="62">
        <v>46317.806967592594</v>
      </c>
      <c r="AE168" s="59" t="s">
        <v>2849</v>
      </c>
      <c r="AF168" s="59" t="s">
        <v>2855</v>
      </c>
      <c r="AG168" s="59">
        <v>12</v>
      </c>
      <c r="AH168" s="59" t="s">
        <v>1938</v>
      </c>
      <c r="AI168" s="59" t="s">
        <v>1937</v>
      </c>
      <c r="AJ168" s="59">
        <v>7.4999999999999997E-2</v>
      </c>
      <c r="AK168" s="59">
        <v>3.500000000000001E-2</v>
      </c>
      <c r="AL168" s="59">
        <v>7.4999999999999997E-2</v>
      </c>
      <c r="AM168" s="59">
        <v>-3.500000000000001E-2</v>
      </c>
      <c r="AN168" s="59"/>
      <c r="AO168" s="59"/>
      <c r="AP168" s="59"/>
      <c r="AQ168" s="59"/>
      <c r="AR168" s="59" t="s">
        <v>2613</v>
      </c>
      <c r="AS168" s="63" t="s">
        <v>2853</v>
      </c>
      <c r="AT168" s="59" t="s">
        <v>293</v>
      </c>
      <c r="AW168" s="62">
        <v>46317.806967592594</v>
      </c>
      <c r="AX168" s="59" t="s">
        <v>1947</v>
      </c>
      <c r="AY168" s="59" t="s">
        <v>1963</v>
      </c>
      <c r="AZ168" s="59">
        <v>44</v>
      </c>
      <c r="BA168" s="59" t="s">
        <v>34</v>
      </c>
      <c r="BB168" s="63" t="s">
        <v>1964</v>
      </c>
      <c r="BE168" s="62">
        <v>46317.806967592594</v>
      </c>
      <c r="BF168" s="59" t="s">
        <v>2568</v>
      </c>
      <c r="BG168" s="59" t="s">
        <v>312</v>
      </c>
      <c r="BH168" s="59" t="s">
        <v>2439</v>
      </c>
      <c r="BI168" s="59" t="s">
        <v>2559</v>
      </c>
      <c r="BJ168" s="59" t="s">
        <v>2562</v>
      </c>
      <c r="BK168" s="59" t="s">
        <v>2612</v>
      </c>
      <c r="BL168" s="59" t="s">
        <v>1909</v>
      </c>
      <c r="BM168" s="59">
        <v>7</v>
      </c>
      <c r="BN168" s="155">
        <v>1.0249999999999999</v>
      </c>
      <c r="BO168" s="59">
        <v>2354.6499999999996</v>
      </c>
      <c r="BR168" s="62">
        <v>46317.806967592594</v>
      </c>
      <c r="BS168" s="97" t="s">
        <v>2877</v>
      </c>
      <c r="BT168" s="97" t="s">
        <v>2892</v>
      </c>
      <c r="BU168" s="59">
        <v>0.115</v>
      </c>
      <c r="BV168" s="59">
        <v>-3.5000000000000017E-2</v>
      </c>
      <c r="BW168" s="59">
        <v>0.115</v>
      </c>
      <c r="BX168" s="59">
        <v>3.5000000000000017E-2</v>
      </c>
      <c r="BY168" s="59">
        <v>-1</v>
      </c>
      <c r="BZ168" s="59">
        <v>0</v>
      </c>
      <c r="CA168" s="97" t="s">
        <v>2890</v>
      </c>
      <c r="CB168" s="59"/>
      <c r="CC168" s="97"/>
      <c r="CD168" s="66" t="s">
        <v>2880</v>
      </c>
      <c r="CE168" s="59"/>
      <c r="CF168" s="59"/>
      <c r="CG168" s="59"/>
      <c r="CH168" s="59"/>
      <c r="CI168" s="59"/>
      <c r="CJ168" s="59"/>
      <c r="CK168" s="59"/>
      <c r="CL168" s="59"/>
      <c r="CM168" s="59"/>
      <c r="CN168" s="97" t="s">
        <v>293</v>
      </c>
      <c r="CO168" s="66" t="s">
        <v>2891</v>
      </c>
    </row>
    <row r="169" spans="1:93" ht="15" customHeight="1" x14ac:dyDescent="0.25">
      <c r="A169" s="62">
        <v>46317.806967592594</v>
      </c>
      <c r="B169" s="59">
        <v>1</v>
      </c>
      <c r="C169" s="59" t="s">
        <v>312</v>
      </c>
      <c r="D169" s="59" t="s">
        <v>2439</v>
      </c>
      <c r="E169" s="59" t="s">
        <v>1800</v>
      </c>
      <c r="F169" s="59" t="s">
        <v>172</v>
      </c>
      <c r="G169" s="155">
        <v>-3.5000000006302698E-3</v>
      </c>
      <c r="H169" s="59">
        <v>-15.54875000020486</v>
      </c>
      <c r="I169" s="63" t="s">
        <v>318</v>
      </c>
      <c r="L169" s="62">
        <v>46317.806967592594</v>
      </c>
      <c r="M169" s="59" t="s">
        <v>1800</v>
      </c>
      <c r="N169" s="59" t="s">
        <v>172</v>
      </c>
      <c r="O169" s="59">
        <v>0.1875</v>
      </c>
      <c r="P169" s="59">
        <v>-0.23749999999999999</v>
      </c>
      <c r="Q169" s="59">
        <v>6.2500000000000001E-4</v>
      </c>
      <c r="R169" s="59" t="s">
        <v>2614</v>
      </c>
      <c r="S169" s="59">
        <v>2.5000000000000001E-2</v>
      </c>
      <c r="T169" s="59">
        <v>2.5000000000000001E-2</v>
      </c>
      <c r="U169" s="59"/>
      <c r="V169" s="59">
        <v>0</v>
      </c>
      <c r="W169" s="59">
        <v>3.2552083333333335E-8</v>
      </c>
      <c r="X169" s="59">
        <v>3.2552083333333335E-8</v>
      </c>
      <c r="Y169" s="59">
        <v>0</v>
      </c>
      <c r="Z169" s="66" t="s">
        <v>2615</v>
      </c>
      <c r="AA169" s="66" t="s">
        <v>2628</v>
      </c>
      <c r="AD169" s="62">
        <v>46317.806967592594</v>
      </c>
      <c r="AE169" s="59" t="s">
        <v>2849</v>
      </c>
      <c r="AF169" s="59" t="s">
        <v>2856</v>
      </c>
      <c r="AG169" s="59">
        <v>13</v>
      </c>
      <c r="AH169" s="59" t="s">
        <v>1938</v>
      </c>
      <c r="AI169" s="59" t="s">
        <v>1936</v>
      </c>
      <c r="AJ169" s="59">
        <v>7.4999999999999997E-2</v>
      </c>
      <c r="AK169" s="59">
        <v>-3.500000000000001E-2</v>
      </c>
      <c r="AL169" s="59"/>
      <c r="AM169" s="59"/>
      <c r="AN169" s="59">
        <v>3.5000000000000003E-2</v>
      </c>
      <c r="AO169" s="59">
        <v>-3.500000000000001E-2</v>
      </c>
      <c r="AP169" s="59"/>
      <c r="AQ169" s="59">
        <v>-1.5707963267948966</v>
      </c>
      <c r="AR169" s="59" t="s">
        <v>2613</v>
      </c>
      <c r="AS169" s="63" t="s">
        <v>2851</v>
      </c>
      <c r="AT169" s="59" t="s">
        <v>293</v>
      </c>
      <c r="AW169" s="62">
        <v>46317.806967592594</v>
      </c>
      <c r="AX169" s="59" t="s">
        <v>1947</v>
      </c>
      <c r="AY169" s="59" t="s">
        <v>1965</v>
      </c>
      <c r="AZ169" s="59" t="s">
        <v>293</v>
      </c>
      <c r="BA169" s="59" t="s">
        <v>9</v>
      </c>
      <c r="BB169" s="63" t="s">
        <v>2447</v>
      </c>
      <c r="BE169" s="62">
        <v>46317.806967592594</v>
      </c>
      <c r="BF169" s="59" t="s">
        <v>2593</v>
      </c>
      <c r="BG169" s="59" t="s">
        <v>312</v>
      </c>
      <c r="BH169" s="59" t="s">
        <v>430</v>
      </c>
      <c r="BI169" s="59" t="s">
        <v>2559</v>
      </c>
      <c r="BJ169" s="59" t="s">
        <v>2562</v>
      </c>
      <c r="BK169" s="59" t="s">
        <v>2612</v>
      </c>
      <c r="BL169" s="59" t="s">
        <v>172</v>
      </c>
      <c r="BM169" s="59">
        <v>1</v>
      </c>
      <c r="BN169" s="155">
        <v>-1.0035000000000001</v>
      </c>
      <c r="BO169" s="59">
        <v>-340.54875000000004</v>
      </c>
      <c r="BR169" s="62">
        <v>46317.806967592594</v>
      </c>
      <c r="BS169" s="97" t="s">
        <v>2950</v>
      </c>
      <c r="BT169" s="97" t="s">
        <v>2951</v>
      </c>
      <c r="BU169" s="59">
        <v>0.161386103592774</v>
      </c>
      <c r="BV169" s="59">
        <v>-2.7960234952825985E-2</v>
      </c>
      <c r="BW169" s="59">
        <v>0.161386103592774</v>
      </c>
      <c r="BX169" s="59">
        <v>0.24934966857002905</v>
      </c>
      <c r="BY169" s="59"/>
      <c r="BZ169" s="59"/>
      <c r="CA169" s="97"/>
      <c r="CB169" s="59"/>
      <c r="CC169" s="97" t="s">
        <v>293</v>
      </c>
      <c r="CD169" s="66" t="s">
        <v>2952</v>
      </c>
      <c r="CE169" s="59">
        <v>1</v>
      </c>
      <c r="CF169" s="59" t="s">
        <v>83</v>
      </c>
      <c r="CG169" s="59" t="s">
        <v>2953</v>
      </c>
      <c r="CH169" s="59">
        <v>1</v>
      </c>
      <c r="CI169" s="59" t="s">
        <v>2838</v>
      </c>
      <c r="CJ169" s="59">
        <v>181</v>
      </c>
      <c r="CK169" s="59">
        <v>1.4682600819995379E-2</v>
      </c>
      <c r="CL169" s="59" t="s">
        <v>296</v>
      </c>
      <c r="CM169" s="59" t="s">
        <v>2954</v>
      </c>
      <c r="CN169" s="97"/>
      <c r="CO169" s="66"/>
    </row>
    <row r="170" spans="1:93" ht="15" customHeight="1" x14ac:dyDescent="0.25">
      <c r="A170" s="62">
        <v>46317.806967592594</v>
      </c>
      <c r="B170" s="59">
        <v>1</v>
      </c>
      <c r="C170" s="59" t="s">
        <v>312</v>
      </c>
      <c r="D170" s="59" t="s">
        <v>2439</v>
      </c>
      <c r="E170" s="59" t="s">
        <v>1801</v>
      </c>
      <c r="F170" s="59" t="s">
        <v>172</v>
      </c>
      <c r="G170" s="155">
        <v>-3.0124235335389437E-3</v>
      </c>
      <c r="H170" s="59">
        <v>-15.532903764840016</v>
      </c>
      <c r="I170" s="63" t="s">
        <v>318</v>
      </c>
      <c r="L170" s="62">
        <v>46317.806967592594</v>
      </c>
      <c r="M170" s="59" t="s">
        <v>1801</v>
      </c>
      <c r="N170" s="59" t="s">
        <v>172</v>
      </c>
      <c r="O170" s="59">
        <v>0.16250000000000001</v>
      </c>
      <c r="P170" s="59">
        <v>-0.21249999999999999</v>
      </c>
      <c r="Q170" s="59">
        <v>6.2500000000000001E-4</v>
      </c>
      <c r="R170" s="59" t="s">
        <v>2614</v>
      </c>
      <c r="S170" s="59">
        <v>2.5000000000000001E-2</v>
      </c>
      <c r="T170" s="59">
        <v>2.5000000000000001E-2</v>
      </c>
      <c r="U170" s="59"/>
      <c r="V170" s="59">
        <v>0</v>
      </c>
      <c r="W170" s="59">
        <v>3.2552083333333335E-8</v>
      </c>
      <c r="X170" s="59">
        <v>3.2552083333333335E-8</v>
      </c>
      <c r="Y170" s="59">
        <v>0</v>
      </c>
      <c r="Z170" s="66" t="s">
        <v>2615</v>
      </c>
      <c r="AA170" s="66" t="s">
        <v>2629</v>
      </c>
      <c r="AD170" s="62">
        <v>46317.806967592594</v>
      </c>
      <c r="AE170" s="59" t="s">
        <v>2849</v>
      </c>
      <c r="AF170" s="59" t="s">
        <v>2857</v>
      </c>
      <c r="AG170" s="59">
        <v>14</v>
      </c>
      <c r="AH170" s="59" t="s">
        <v>1938</v>
      </c>
      <c r="AI170" s="59" t="s">
        <v>1937</v>
      </c>
      <c r="AJ170" s="59">
        <v>3.500000000000001E-2</v>
      </c>
      <c r="AK170" s="59">
        <v>-7.4999999999999997E-2</v>
      </c>
      <c r="AL170" s="59">
        <v>-3.500000000000001E-2</v>
      </c>
      <c r="AM170" s="59">
        <v>-7.4999999999999997E-2</v>
      </c>
      <c r="AN170" s="59"/>
      <c r="AO170" s="59"/>
      <c r="AP170" s="59"/>
      <c r="AQ170" s="59"/>
      <c r="AR170" s="59" t="s">
        <v>2613</v>
      </c>
      <c r="AS170" s="63" t="s">
        <v>2853</v>
      </c>
      <c r="AT170" s="59" t="s">
        <v>293</v>
      </c>
      <c r="AW170" s="62">
        <v>46317.806967592594</v>
      </c>
      <c r="AX170" s="59" t="s">
        <v>1947</v>
      </c>
      <c r="AY170" s="59" t="s">
        <v>1966</v>
      </c>
      <c r="AZ170" s="59" t="s">
        <v>296</v>
      </c>
      <c r="BA170" s="59" t="s">
        <v>9</v>
      </c>
      <c r="BB170" s="63" t="s">
        <v>2448</v>
      </c>
      <c r="BE170" s="62">
        <v>46317.806967592594</v>
      </c>
      <c r="BF170" s="59" t="s">
        <v>2593</v>
      </c>
      <c r="BG170" s="59" t="s">
        <v>312</v>
      </c>
      <c r="BH170" s="59" t="s">
        <v>430</v>
      </c>
      <c r="BI170" s="59" t="s">
        <v>2559</v>
      </c>
      <c r="BJ170" s="59" t="s">
        <v>2562</v>
      </c>
      <c r="BK170" s="59" t="s">
        <v>2612</v>
      </c>
      <c r="BL170" s="59" t="s">
        <v>172</v>
      </c>
      <c r="BM170" s="59">
        <v>2</v>
      </c>
      <c r="BN170" s="155">
        <v>-3.5000000000000001E-3</v>
      </c>
      <c r="BO170" s="59">
        <v>-15.54875</v>
      </c>
      <c r="BR170" s="62">
        <v>46317.806967592594</v>
      </c>
      <c r="BS170" s="97" t="s">
        <v>2955</v>
      </c>
      <c r="BT170" s="97" t="s">
        <v>2956</v>
      </c>
      <c r="BU170" s="59">
        <v>0.16138610359277403</v>
      </c>
      <c r="BV170" s="59">
        <v>0.24934966857002905</v>
      </c>
      <c r="BW170" s="59">
        <v>0.15</v>
      </c>
      <c r="BX170" s="59">
        <v>0.25</v>
      </c>
      <c r="BY170" s="59">
        <v>0.15</v>
      </c>
      <c r="BZ170" s="59">
        <v>0.15</v>
      </c>
      <c r="CA170" s="97" t="s">
        <v>2957</v>
      </c>
      <c r="CB170" s="59"/>
      <c r="CC170" s="97" t="s">
        <v>293</v>
      </c>
      <c r="CD170" s="66" t="s">
        <v>2952</v>
      </c>
      <c r="CE170" s="59">
        <v>1</v>
      </c>
      <c r="CF170" s="59" t="s">
        <v>83</v>
      </c>
      <c r="CG170" s="59" t="s">
        <v>2953</v>
      </c>
      <c r="CH170" s="59">
        <v>1</v>
      </c>
      <c r="CI170" s="59" t="s">
        <v>2838</v>
      </c>
      <c r="CJ170" s="59">
        <v>181</v>
      </c>
      <c r="CK170" s="59">
        <v>1.4682600819995379E-2</v>
      </c>
      <c r="CL170" s="59" t="s">
        <v>296</v>
      </c>
      <c r="CM170" s="59" t="s">
        <v>2954</v>
      </c>
      <c r="CN170" s="97"/>
      <c r="CO170" s="66"/>
    </row>
    <row r="171" spans="1:93" ht="15" customHeight="1" x14ac:dyDescent="0.25">
      <c r="A171" s="62">
        <v>46317.806967592594</v>
      </c>
      <c r="B171" s="59">
        <v>1</v>
      </c>
      <c r="C171" s="59" t="s">
        <v>312</v>
      </c>
      <c r="D171" s="59" t="s">
        <v>2439</v>
      </c>
      <c r="E171" s="59" t="s">
        <v>1802</v>
      </c>
      <c r="F171" s="59" t="s">
        <v>172</v>
      </c>
      <c r="G171" s="155">
        <v>-3.0124235335809595E-3</v>
      </c>
      <c r="H171" s="59">
        <v>-15.532903764841382</v>
      </c>
      <c r="I171" s="63" t="s">
        <v>318</v>
      </c>
      <c r="L171" s="62">
        <v>46317.806967592594</v>
      </c>
      <c r="M171" s="59" t="s">
        <v>1802</v>
      </c>
      <c r="N171" s="59" t="s">
        <v>172</v>
      </c>
      <c r="O171" s="59">
        <v>0.1875</v>
      </c>
      <c r="P171" s="59">
        <v>-0.21249999999999999</v>
      </c>
      <c r="Q171" s="59">
        <v>6.2500000000000001E-4</v>
      </c>
      <c r="R171" s="59" t="s">
        <v>2614</v>
      </c>
      <c r="S171" s="59">
        <v>2.5000000000000001E-2</v>
      </c>
      <c r="T171" s="59">
        <v>2.5000000000000001E-2</v>
      </c>
      <c r="U171" s="59"/>
      <c r="V171" s="59">
        <v>0</v>
      </c>
      <c r="W171" s="59">
        <v>3.2552083333333335E-8</v>
      </c>
      <c r="X171" s="59">
        <v>3.2552083333333335E-8</v>
      </c>
      <c r="Y171" s="59">
        <v>0</v>
      </c>
      <c r="Z171" s="66" t="s">
        <v>2615</v>
      </c>
      <c r="AA171" s="66" t="s">
        <v>2630</v>
      </c>
      <c r="AD171" s="62">
        <v>46317.806967592594</v>
      </c>
      <c r="AE171" s="59" t="s">
        <v>2849</v>
      </c>
      <c r="AF171" s="59" t="s">
        <v>2858</v>
      </c>
      <c r="AG171" s="59">
        <v>15</v>
      </c>
      <c r="AH171" s="59" t="s">
        <v>1938</v>
      </c>
      <c r="AI171" s="59" t="s">
        <v>1936</v>
      </c>
      <c r="AJ171" s="59">
        <v>-3.500000000000001E-2</v>
      </c>
      <c r="AK171" s="59">
        <v>-7.4999999999999997E-2</v>
      </c>
      <c r="AL171" s="59"/>
      <c r="AM171" s="59"/>
      <c r="AN171" s="59">
        <v>-3.500000000000001E-2</v>
      </c>
      <c r="AO171" s="59">
        <v>-3.5000000000000003E-2</v>
      </c>
      <c r="AP171" s="59"/>
      <c r="AQ171" s="59">
        <v>-1.5707963267948966</v>
      </c>
      <c r="AR171" s="59" t="s">
        <v>2613</v>
      </c>
      <c r="AS171" s="63" t="s">
        <v>2851</v>
      </c>
      <c r="AT171" s="59" t="s">
        <v>293</v>
      </c>
      <c r="AW171" s="62">
        <v>46317.806967592594</v>
      </c>
      <c r="AX171" s="59" t="s">
        <v>1947</v>
      </c>
      <c r="AY171" s="59" t="s">
        <v>2449</v>
      </c>
      <c r="AZ171" s="59" t="s">
        <v>298</v>
      </c>
      <c r="BA171" s="59" t="s">
        <v>9</v>
      </c>
      <c r="BB171" s="63" t="s">
        <v>2450</v>
      </c>
      <c r="BE171" s="62">
        <v>46317.806967592594</v>
      </c>
      <c r="BF171" s="59" t="s">
        <v>2593</v>
      </c>
      <c r="BG171" s="59" t="s">
        <v>312</v>
      </c>
      <c r="BH171" s="59" t="s">
        <v>430</v>
      </c>
      <c r="BI171" s="59" t="s">
        <v>2559</v>
      </c>
      <c r="BJ171" s="59" t="s">
        <v>2562</v>
      </c>
      <c r="BK171" s="59" t="s">
        <v>2612</v>
      </c>
      <c r="BL171" s="59" t="s">
        <v>172</v>
      </c>
      <c r="BM171" s="59">
        <v>3</v>
      </c>
      <c r="BN171" s="155">
        <v>-2E-3</v>
      </c>
      <c r="BO171" s="59">
        <v>-15.5</v>
      </c>
      <c r="BR171" s="62">
        <v>46317.806967592594</v>
      </c>
      <c r="BS171" s="97" t="s">
        <v>2950</v>
      </c>
      <c r="BT171" s="97" t="s">
        <v>2958</v>
      </c>
      <c r="BU171" s="59">
        <v>0.15</v>
      </c>
      <c r="BV171" s="59">
        <v>0.25</v>
      </c>
      <c r="BW171" s="59">
        <v>0.10855456871453061</v>
      </c>
      <c r="BX171" s="59">
        <v>0.25</v>
      </c>
      <c r="BY171" s="59"/>
      <c r="BZ171" s="59"/>
      <c r="CA171" s="97"/>
      <c r="CB171" s="59"/>
      <c r="CC171" s="97" t="s">
        <v>293</v>
      </c>
      <c r="CD171" s="66" t="s">
        <v>2952</v>
      </c>
      <c r="CE171" s="59">
        <v>1</v>
      </c>
      <c r="CF171" s="59" t="s">
        <v>83</v>
      </c>
      <c r="CG171" s="59" t="s">
        <v>2953</v>
      </c>
      <c r="CH171" s="59">
        <v>1</v>
      </c>
      <c r="CI171" s="59" t="s">
        <v>2838</v>
      </c>
      <c r="CJ171" s="59">
        <v>181</v>
      </c>
      <c r="CK171" s="59">
        <v>1.4682600819995379E-2</v>
      </c>
      <c r="CL171" s="59" t="s">
        <v>296</v>
      </c>
      <c r="CM171" s="59" t="s">
        <v>2954</v>
      </c>
      <c r="CN171" s="97"/>
      <c r="CO171" s="66"/>
    </row>
    <row r="172" spans="1:93" ht="15" customHeight="1" x14ac:dyDescent="0.25">
      <c r="A172" s="62">
        <v>46317.806967592594</v>
      </c>
      <c r="B172" s="59">
        <v>1</v>
      </c>
      <c r="C172" s="59" t="s">
        <v>312</v>
      </c>
      <c r="D172" s="59" t="s">
        <v>2439</v>
      </c>
      <c r="E172" s="59" t="s">
        <v>1803</v>
      </c>
      <c r="F172" s="59" t="s">
        <v>172</v>
      </c>
      <c r="G172" s="155">
        <v>-3.0124235336229754E-3</v>
      </c>
      <c r="H172" s="59">
        <v>-15.532903764842747</v>
      </c>
      <c r="I172" s="63" t="s">
        <v>318</v>
      </c>
      <c r="L172" s="62">
        <v>46317.806967592594</v>
      </c>
      <c r="M172" s="59" t="s">
        <v>1803</v>
      </c>
      <c r="N172" s="59" t="s">
        <v>172</v>
      </c>
      <c r="O172" s="59">
        <v>0.21249999999999999</v>
      </c>
      <c r="P172" s="59">
        <v>-0.21249999999999999</v>
      </c>
      <c r="Q172" s="59">
        <v>6.2500000000000001E-4</v>
      </c>
      <c r="R172" s="59" t="s">
        <v>2614</v>
      </c>
      <c r="S172" s="59">
        <v>2.5000000000000001E-2</v>
      </c>
      <c r="T172" s="59">
        <v>2.5000000000000001E-2</v>
      </c>
      <c r="U172" s="59"/>
      <c r="V172" s="59">
        <v>0</v>
      </c>
      <c r="W172" s="59">
        <v>3.2552083333333335E-8</v>
      </c>
      <c r="X172" s="59">
        <v>3.2552083333333335E-8</v>
      </c>
      <c r="Y172" s="59">
        <v>0</v>
      </c>
      <c r="Z172" s="66" t="s">
        <v>2615</v>
      </c>
      <c r="AA172" s="66" t="s">
        <v>2631</v>
      </c>
      <c r="AD172" s="62">
        <v>46317.806967592594</v>
      </c>
      <c r="AE172" s="59" t="s">
        <v>2849</v>
      </c>
      <c r="AF172" s="59" t="s">
        <v>2859</v>
      </c>
      <c r="AG172" s="59">
        <v>16</v>
      </c>
      <c r="AH172" s="59" t="s">
        <v>1938</v>
      </c>
      <c r="AI172" s="59" t="s">
        <v>1937</v>
      </c>
      <c r="AJ172" s="59">
        <v>-7.4999999999999997E-2</v>
      </c>
      <c r="AK172" s="59">
        <v>-3.500000000000001E-2</v>
      </c>
      <c r="AL172" s="59">
        <v>-7.4999999999999997E-2</v>
      </c>
      <c r="AM172" s="59">
        <v>3.500000000000001E-2</v>
      </c>
      <c r="AN172" s="59"/>
      <c r="AO172" s="59"/>
      <c r="AP172" s="59"/>
      <c r="AQ172" s="59"/>
      <c r="AR172" s="59" t="s">
        <v>2613</v>
      </c>
      <c r="AS172" s="63" t="s">
        <v>2853</v>
      </c>
      <c r="AT172" s="59" t="s">
        <v>293</v>
      </c>
      <c r="AW172" s="62">
        <v>46317.806967592594</v>
      </c>
      <c r="AX172" s="59" t="s">
        <v>1947</v>
      </c>
      <c r="AY172" s="59" t="s">
        <v>2451</v>
      </c>
      <c r="AZ172" s="59" t="s">
        <v>301</v>
      </c>
      <c r="BA172" s="59" t="s">
        <v>9</v>
      </c>
      <c r="BB172" s="63" t="s">
        <v>2452</v>
      </c>
      <c r="BE172" s="62">
        <v>46317.806967592594</v>
      </c>
      <c r="BF172" s="59" t="s">
        <v>2593</v>
      </c>
      <c r="BG172" s="59" t="s">
        <v>312</v>
      </c>
      <c r="BH172" s="59" t="s">
        <v>430</v>
      </c>
      <c r="BI172" s="59" t="s">
        <v>2559</v>
      </c>
      <c r="BJ172" s="59" t="s">
        <v>2562</v>
      </c>
      <c r="BK172" s="59" t="s">
        <v>2612</v>
      </c>
      <c r="BL172" s="59" t="s">
        <v>172</v>
      </c>
      <c r="BM172" s="59">
        <v>4</v>
      </c>
      <c r="BN172" s="155">
        <v>-2.8615384615384614E-4</v>
      </c>
      <c r="BO172" s="59">
        <v>-9.2999999999999989</v>
      </c>
      <c r="BR172" s="62">
        <v>46317.806967592594</v>
      </c>
      <c r="BS172" s="97" t="s">
        <v>2950</v>
      </c>
      <c r="BT172" s="97" t="s">
        <v>2959</v>
      </c>
      <c r="BU172" s="59">
        <v>0.10855456871453061</v>
      </c>
      <c r="BV172" s="59">
        <v>0.25</v>
      </c>
      <c r="BW172" s="59">
        <v>0.10855456871453061</v>
      </c>
      <c r="BX172" s="59">
        <v>-2.7960234952825957E-2</v>
      </c>
      <c r="BY172" s="59"/>
      <c r="BZ172" s="59"/>
      <c r="CA172" s="97"/>
      <c r="CB172" s="59"/>
      <c r="CC172" s="97" t="s">
        <v>293</v>
      </c>
      <c r="CD172" s="66" t="s">
        <v>2952</v>
      </c>
      <c r="CE172" s="59">
        <v>1</v>
      </c>
      <c r="CF172" s="59" t="s">
        <v>83</v>
      </c>
      <c r="CG172" s="59" t="s">
        <v>2953</v>
      </c>
      <c r="CH172" s="59">
        <v>1</v>
      </c>
      <c r="CI172" s="59" t="s">
        <v>2838</v>
      </c>
      <c r="CJ172" s="59">
        <v>181</v>
      </c>
      <c r="CK172" s="59">
        <v>1.4682600819995379E-2</v>
      </c>
      <c r="CL172" s="59" t="s">
        <v>296</v>
      </c>
      <c r="CM172" s="59" t="s">
        <v>2954</v>
      </c>
      <c r="CN172" s="97"/>
      <c r="CO172" s="66"/>
    </row>
    <row r="173" spans="1:93" ht="15" customHeight="1" x14ac:dyDescent="0.25">
      <c r="A173" s="62">
        <v>46317.806967592594</v>
      </c>
      <c r="B173" s="59">
        <v>1</v>
      </c>
      <c r="C173" s="59" t="s">
        <v>312</v>
      </c>
      <c r="D173" s="59" t="s">
        <v>2439</v>
      </c>
      <c r="E173" s="59" t="s">
        <v>1804</v>
      </c>
      <c r="F173" s="59" t="s">
        <v>172</v>
      </c>
      <c r="G173" s="155">
        <v>-2.5248470658173813E-3</v>
      </c>
      <c r="H173" s="59">
        <v>-15.517057529639066</v>
      </c>
      <c r="I173" s="63" t="s">
        <v>318</v>
      </c>
      <c r="L173" s="62">
        <v>46317.806967592594</v>
      </c>
      <c r="M173" s="59" t="s">
        <v>1804</v>
      </c>
      <c r="N173" s="59" t="s">
        <v>172</v>
      </c>
      <c r="O173" s="59">
        <v>-0.23749999999999999</v>
      </c>
      <c r="P173" s="59">
        <v>-0.1875</v>
      </c>
      <c r="Q173" s="59">
        <v>6.2500000000000001E-4</v>
      </c>
      <c r="R173" s="59" t="s">
        <v>2614</v>
      </c>
      <c r="S173" s="59">
        <v>2.5000000000000001E-2</v>
      </c>
      <c r="T173" s="59">
        <v>2.5000000000000001E-2</v>
      </c>
      <c r="U173" s="59"/>
      <c r="V173" s="59">
        <v>0</v>
      </c>
      <c r="W173" s="59">
        <v>3.2552083333333335E-8</v>
      </c>
      <c r="X173" s="59">
        <v>3.2552083333333335E-8</v>
      </c>
      <c r="Y173" s="59">
        <v>0</v>
      </c>
      <c r="Z173" s="66" t="s">
        <v>2615</v>
      </c>
      <c r="AA173" s="66" t="s">
        <v>2632</v>
      </c>
      <c r="AW173" s="62">
        <v>46317.806967592594</v>
      </c>
      <c r="AX173" s="59" t="s">
        <v>1947</v>
      </c>
      <c r="AY173" s="59" t="s">
        <v>1967</v>
      </c>
      <c r="AZ173" s="59" t="s">
        <v>304</v>
      </c>
      <c r="BA173" s="59" t="s">
        <v>9</v>
      </c>
      <c r="BB173" s="63" t="s">
        <v>2453</v>
      </c>
      <c r="BE173" s="62">
        <v>46317.806967592594</v>
      </c>
      <c r="BF173" s="59" t="s">
        <v>2593</v>
      </c>
      <c r="BG173" s="59" t="s">
        <v>312</v>
      </c>
      <c r="BH173" s="59" t="s">
        <v>430</v>
      </c>
      <c r="BI173" s="59" t="s">
        <v>2559</v>
      </c>
      <c r="BJ173" s="59" t="s">
        <v>2562</v>
      </c>
      <c r="BK173" s="59" t="s">
        <v>2612</v>
      </c>
      <c r="BL173" s="59" t="s">
        <v>172</v>
      </c>
      <c r="BM173" s="59">
        <v>5</v>
      </c>
      <c r="BN173" s="155">
        <v>0</v>
      </c>
      <c r="BO173" s="59">
        <v>0</v>
      </c>
      <c r="BR173" s="62">
        <v>46317.806967592594</v>
      </c>
      <c r="BS173" s="97" t="s">
        <v>2950</v>
      </c>
      <c r="BT173" s="97" t="s">
        <v>2960</v>
      </c>
      <c r="BU173" s="59">
        <v>0.10855456871453061</v>
      </c>
      <c r="BV173" s="59">
        <v>-2.7960234952825978E-2</v>
      </c>
      <c r="BW173" s="59">
        <v>0.161386103592774</v>
      </c>
      <c r="BX173" s="59">
        <v>-2.7960234952825975E-2</v>
      </c>
      <c r="BY173" s="59"/>
      <c r="BZ173" s="59"/>
      <c r="CA173" s="97"/>
      <c r="CB173" s="59"/>
      <c r="CC173" s="97" t="s">
        <v>293</v>
      </c>
      <c r="CD173" s="66" t="s">
        <v>2952</v>
      </c>
      <c r="CE173" s="59">
        <v>1</v>
      </c>
      <c r="CF173" s="59" t="s">
        <v>83</v>
      </c>
      <c r="CG173" s="59" t="s">
        <v>2953</v>
      </c>
      <c r="CH173" s="59">
        <v>1</v>
      </c>
      <c r="CI173" s="59" t="s">
        <v>2838</v>
      </c>
      <c r="CJ173" s="59">
        <v>181</v>
      </c>
      <c r="CK173" s="59">
        <v>1.4682600819995379E-2</v>
      </c>
      <c r="CL173" s="59" t="s">
        <v>296</v>
      </c>
      <c r="CM173" s="59" t="s">
        <v>2954</v>
      </c>
      <c r="CN173" s="97"/>
      <c r="CO173" s="66"/>
    </row>
    <row r="174" spans="1:93" ht="15" customHeight="1" x14ac:dyDescent="0.25">
      <c r="A174" s="62">
        <v>46317.806967592594</v>
      </c>
      <c r="B174" s="59">
        <v>1</v>
      </c>
      <c r="C174" s="59" t="s">
        <v>312</v>
      </c>
      <c r="D174" s="59" t="s">
        <v>2439</v>
      </c>
      <c r="E174" s="59" t="s">
        <v>1805</v>
      </c>
      <c r="F174" s="59" t="s">
        <v>172</v>
      </c>
      <c r="G174" s="155">
        <v>-2.5248470658593971E-3</v>
      </c>
      <c r="H174" s="59">
        <v>-15.517057529640431</v>
      </c>
      <c r="I174" s="63" t="s">
        <v>318</v>
      </c>
      <c r="L174" s="62">
        <v>46317.806967592594</v>
      </c>
      <c r="M174" s="59" t="s">
        <v>1805</v>
      </c>
      <c r="N174" s="59" t="s">
        <v>172</v>
      </c>
      <c r="O174" s="59">
        <v>-0.21249999999999999</v>
      </c>
      <c r="P174" s="59">
        <v>-0.1875</v>
      </c>
      <c r="Q174" s="59">
        <v>6.2500000000000001E-4</v>
      </c>
      <c r="R174" s="59" t="s">
        <v>2614</v>
      </c>
      <c r="S174" s="59">
        <v>2.5000000000000001E-2</v>
      </c>
      <c r="T174" s="59">
        <v>2.5000000000000001E-2</v>
      </c>
      <c r="U174" s="59"/>
      <c r="V174" s="59">
        <v>0</v>
      </c>
      <c r="W174" s="59">
        <v>3.2552083333333335E-8</v>
      </c>
      <c r="X174" s="59">
        <v>3.2552083333333335E-8</v>
      </c>
      <c r="Y174" s="59">
        <v>0</v>
      </c>
      <c r="Z174" s="66" t="s">
        <v>2615</v>
      </c>
      <c r="AA174" s="66" t="s">
        <v>2633</v>
      </c>
      <c r="AW174" s="62">
        <v>46317.806967592594</v>
      </c>
      <c r="AX174" s="59" t="s">
        <v>1947</v>
      </c>
      <c r="AY174" s="59" t="s">
        <v>1968</v>
      </c>
      <c r="AZ174" s="59" t="s">
        <v>306</v>
      </c>
      <c r="BA174" s="59" t="s">
        <v>9</v>
      </c>
      <c r="BB174" s="63" t="s">
        <v>2454</v>
      </c>
      <c r="BE174" s="62">
        <v>46317.806967592594</v>
      </c>
      <c r="BF174" s="59" t="s">
        <v>2595</v>
      </c>
      <c r="BG174" s="59" t="s">
        <v>312</v>
      </c>
      <c r="BH174" s="59" t="s">
        <v>430</v>
      </c>
      <c r="BI174" s="59" t="s">
        <v>2559</v>
      </c>
      <c r="BJ174" s="59" t="s">
        <v>2562</v>
      </c>
      <c r="BK174" s="59" t="s">
        <v>2612</v>
      </c>
      <c r="BL174" s="59" t="s">
        <v>1909</v>
      </c>
      <c r="BM174" s="59">
        <v>1</v>
      </c>
      <c r="BN174" s="155">
        <v>-1.0249999999999999</v>
      </c>
      <c r="BO174" s="59">
        <v>-2354.6499999999996</v>
      </c>
      <c r="BR174" s="62">
        <v>46317.806967592594</v>
      </c>
      <c r="BS174" s="97" t="s">
        <v>2961</v>
      </c>
      <c r="BT174" s="97" t="s">
        <v>2962</v>
      </c>
      <c r="BU174" s="59">
        <v>0.161386103592774</v>
      </c>
      <c r="BV174" s="59">
        <v>0.24934966857002905</v>
      </c>
      <c r="BW174" s="59">
        <v>0.161386103592774</v>
      </c>
      <c r="BX174" s="59">
        <v>-2.7960234952825971E-2</v>
      </c>
      <c r="BY174" s="59"/>
      <c r="BZ174" s="59"/>
      <c r="CA174" s="97" t="s">
        <v>2963</v>
      </c>
      <c r="CB174" s="59">
        <v>1</v>
      </c>
      <c r="CC174" s="97" t="s">
        <v>293</v>
      </c>
      <c r="CD174" s="66" t="s">
        <v>2964</v>
      </c>
      <c r="CE174" s="59">
        <v>1</v>
      </c>
      <c r="CF174" s="59" t="s">
        <v>83</v>
      </c>
      <c r="CG174" s="59" t="s">
        <v>2953</v>
      </c>
      <c r="CH174" s="59"/>
      <c r="CI174" s="59"/>
      <c r="CJ174" s="59">
        <v>181</v>
      </c>
      <c r="CK174" s="59">
        <v>1.4682600819995379E-2</v>
      </c>
      <c r="CL174" s="59" t="s">
        <v>296</v>
      </c>
      <c r="CM174" s="59" t="s">
        <v>2954</v>
      </c>
      <c r="CN174" s="97"/>
      <c r="CO174" s="66"/>
    </row>
    <row r="175" spans="1:93" ht="15" customHeight="1" x14ac:dyDescent="0.25">
      <c r="A175" s="62">
        <v>46317.806967592594</v>
      </c>
      <c r="B175" s="59">
        <v>1</v>
      </c>
      <c r="C175" s="59" t="s">
        <v>312</v>
      </c>
      <c r="D175" s="59" t="s">
        <v>2439</v>
      </c>
      <c r="E175" s="59" t="s">
        <v>1806</v>
      </c>
      <c r="F175" s="59" t="s">
        <v>172</v>
      </c>
      <c r="G175" s="155">
        <v>-2.0372705987680715E-3</v>
      </c>
      <c r="H175" s="59">
        <v>-15.501211294459964</v>
      </c>
      <c r="I175" s="63" t="s">
        <v>318</v>
      </c>
      <c r="L175" s="62">
        <v>46317.806967592594</v>
      </c>
      <c r="M175" s="59" t="s">
        <v>1806</v>
      </c>
      <c r="N175" s="59" t="s">
        <v>172</v>
      </c>
      <c r="O175" s="59">
        <v>-0.23749999999999999</v>
      </c>
      <c r="P175" s="59">
        <v>-0.16250000000000001</v>
      </c>
      <c r="Q175" s="59">
        <v>6.2500000000000001E-4</v>
      </c>
      <c r="R175" s="59" t="s">
        <v>2614</v>
      </c>
      <c r="S175" s="59">
        <v>2.5000000000000001E-2</v>
      </c>
      <c r="T175" s="59">
        <v>2.5000000000000001E-2</v>
      </c>
      <c r="U175" s="59"/>
      <c r="V175" s="59">
        <v>0</v>
      </c>
      <c r="W175" s="59">
        <v>3.2552083333333335E-8</v>
      </c>
      <c r="X175" s="59">
        <v>3.2552083333333335E-8</v>
      </c>
      <c r="Y175" s="59">
        <v>0</v>
      </c>
      <c r="Z175" s="66" t="s">
        <v>2615</v>
      </c>
      <c r="AA175" s="66" t="s">
        <v>2634</v>
      </c>
      <c r="AW175" s="62">
        <v>46317.806967592594</v>
      </c>
      <c r="AX175" s="59" t="s">
        <v>1947</v>
      </c>
      <c r="AY175" s="59" t="s">
        <v>2455</v>
      </c>
      <c r="AZ175" s="59" t="s">
        <v>318</v>
      </c>
      <c r="BA175" s="59" t="s">
        <v>9</v>
      </c>
      <c r="BB175" s="63" t="s">
        <v>2456</v>
      </c>
      <c r="BE175" s="62">
        <v>46317.806967592594</v>
      </c>
      <c r="BF175" s="59" t="s">
        <v>2595</v>
      </c>
      <c r="BG175" s="59" t="s">
        <v>312</v>
      </c>
      <c r="BH175" s="59" t="s">
        <v>430</v>
      </c>
      <c r="BI175" s="59" t="s">
        <v>2559</v>
      </c>
      <c r="BJ175" s="59" t="s">
        <v>2562</v>
      </c>
      <c r="BK175" s="59" t="s">
        <v>2612</v>
      </c>
      <c r="BL175" s="59" t="s">
        <v>1909</v>
      </c>
      <c r="BM175" s="59">
        <v>2</v>
      </c>
      <c r="BN175" s="155">
        <v>-2.5000000000000001E-2</v>
      </c>
      <c r="BO175" s="59">
        <v>-354.65</v>
      </c>
      <c r="BR175" s="62">
        <v>46317.806967592594</v>
      </c>
      <c r="BS175" s="97" t="s">
        <v>2961</v>
      </c>
      <c r="BT175" s="97" t="s">
        <v>2965</v>
      </c>
      <c r="BU175" s="59">
        <v>0.14817821987321314</v>
      </c>
      <c r="BV175" s="59">
        <v>0.25</v>
      </c>
      <c r="BW175" s="59">
        <v>0.14817821987321314</v>
      </c>
      <c r="BX175" s="59">
        <v>-2.7960234952825971E-2</v>
      </c>
      <c r="BY175" s="59"/>
      <c r="BZ175" s="59"/>
      <c r="CA175" s="97" t="s">
        <v>2966</v>
      </c>
      <c r="CB175" s="59">
        <v>2</v>
      </c>
      <c r="CC175" s="97" t="s">
        <v>293</v>
      </c>
      <c r="CD175" s="66" t="s">
        <v>2964</v>
      </c>
      <c r="CE175" s="59">
        <v>1</v>
      </c>
      <c r="CF175" s="59" t="s">
        <v>83</v>
      </c>
      <c r="CG175" s="59" t="s">
        <v>2953</v>
      </c>
      <c r="CH175" s="59"/>
      <c r="CI175" s="59"/>
      <c r="CJ175" s="59">
        <v>181</v>
      </c>
      <c r="CK175" s="59">
        <v>1.4682600819995379E-2</v>
      </c>
      <c r="CL175" s="59" t="s">
        <v>296</v>
      </c>
      <c r="CM175" s="59" t="s">
        <v>2954</v>
      </c>
      <c r="CN175" s="97"/>
      <c r="CO175" s="66"/>
    </row>
    <row r="176" spans="1:93" ht="15" customHeight="1" x14ac:dyDescent="0.25">
      <c r="A176" s="62">
        <v>46317.806967592594</v>
      </c>
      <c r="B176" s="59">
        <v>1</v>
      </c>
      <c r="C176" s="59" t="s">
        <v>312</v>
      </c>
      <c r="D176" s="59" t="s">
        <v>2439</v>
      </c>
      <c r="E176" s="59" t="s">
        <v>1807</v>
      </c>
      <c r="F176" s="59" t="s">
        <v>172</v>
      </c>
      <c r="G176" s="155">
        <v>-2.0372705988100869E-3</v>
      </c>
      <c r="H176" s="59">
        <v>-15.501211294461328</v>
      </c>
      <c r="I176" s="63" t="s">
        <v>318</v>
      </c>
      <c r="L176" s="62">
        <v>46317.806967592594</v>
      </c>
      <c r="M176" s="59" t="s">
        <v>1807</v>
      </c>
      <c r="N176" s="59" t="s">
        <v>172</v>
      </c>
      <c r="O176" s="59">
        <v>-0.21249999999999999</v>
      </c>
      <c r="P176" s="59">
        <v>-0.16250000000000001</v>
      </c>
      <c r="Q176" s="59">
        <v>6.2500000000000001E-4</v>
      </c>
      <c r="R176" s="59" t="s">
        <v>2614</v>
      </c>
      <c r="S176" s="59">
        <v>2.5000000000000001E-2</v>
      </c>
      <c r="T176" s="59">
        <v>2.5000000000000001E-2</v>
      </c>
      <c r="U176" s="59"/>
      <c r="V176" s="59">
        <v>0</v>
      </c>
      <c r="W176" s="59">
        <v>3.2552083333333335E-8</v>
      </c>
      <c r="X176" s="59">
        <v>3.2552083333333335E-8</v>
      </c>
      <c r="Y176" s="59">
        <v>0</v>
      </c>
      <c r="Z176" s="66" t="s">
        <v>2615</v>
      </c>
      <c r="AA176" s="66" t="s">
        <v>2635</v>
      </c>
      <c r="AW176" s="62">
        <v>46317.806967592594</v>
      </c>
      <c r="AX176" s="59" t="s">
        <v>1947</v>
      </c>
      <c r="AY176" s="59" t="s">
        <v>2457</v>
      </c>
      <c r="AZ176" s="59" t="s">
        <v>321</v>
      </c>
      <c r="BA176" s="59" t="s">
        <v>9</v>
      </c>
      <c r="BB176" s="63" t="s">
        <v>2458</v>
      </c>
      <c r="BE176" s="62">
        <v>46317.806967592594</v>
      </c>
      <c r="BF176" s="59" t="s">
        <v>2595</v>
      </c>
      <c r="BG176" s="59" t="s">
        <v>312</v>
      </c>
      <c r="BH176" s="59" t="s">
        <v>430</v>
      </c>
      <c r="BI176" s="59" t="s">
        <v>2559</v>
      </c>
      <c r="BJ176" s="59" t="s">
        <v>2562</v>
      </c>
      <c r="BK176" s="59" t="s">
        <v>2612</v>
      </c>
      <c r="BL176" s="59" t="s">
        <v>1909</v>
      </c>
      <c r="BM176" s="59">
        <v>3</v>
      </c>
      <c r="BN176" s="155">
        <v>-1.75E-3</v>
      </c>
      <c r="BO176" s="59">
        <v>-350</v>
      </c>
      <c r="BR176" s="62">
        <v>46317.806967592594</v>
      </c>
      <c r="BS176" s="97" t="s">
        <v>2961</v>
      </c>
      <c r="BT176" s="97" t="s">
        <v>2967</v>
      </c>
      <c r="BU176" s="59">
        <v>0.13497033615365228</v>
      </c>
      <c r="BV176" s="59">
        <v>0.25</v>
      </c>
      <c r="BW176" s="59">
        <v>0.13497033615365228</v>
      </c>
      <c r="BX176" s="59">
        <v>-2.7960234952825971E-2</v>
      </c>
      <c r="BY176" s="59"/>
      <c r="BZ176" s="59"/>
      <c r="CA176" s="97" t="s">
        <v>2968</v>
      </c>
      <c r="CB176" s="59">
        <v>3</v>
      </c>
      <c r="CC176" s="97" t="s">
        <v>293</v>
      </c>
      <c r="CD176" s="66" t="s">
        <v>2964</v>
      </c>
      <c r="CE176" s="59">
        <v>1</v>
      </c>
      <c r="CF176" s="59" t="s">
        <v>83</v>
      </c>
      <c r="CG176" s="59" t="s">
        <v>2953</v>
      </c>
      <c r="CH176" s="59"/>
      <c r="CI176" s="59"/>
      <c r="CJ176" s="59">
        <v>181</v>
      </c>
      <c r="CK176" s="59">
        <v>1.4682600819995379E-2</v>
      </c>
      <c r="CL176" s="59" t="s">
        <v>296</v>
      </c>
      <c r="CM176" s="59" t="s">
        <v>2954</v>
      </c>
      <c r="CN176" s="97"/>
      <c r="CO176" s="66"/>
    </row>
    <row r="177" spans="1:93" ht="15" customHeight="1" x14ac:dyDescent="0.25">
      <c r="A177" s="62">
        <v>46317.806967592594</v>
      </c>
      <c r="B177" s="59">
        <v>1</v>
      </c>
      <c r="C177" s="59" t="s">
        <v>312</v>
      </c>
      <c r="D177" s="59" t="s">
        <v>2439</v>
      </c>
      <c r="E177" s="59" t="s">
        <v>1808</v>
      </c>
      <c r="F177" s="59" t="s">
        <v>172</v>
      </c>
      <c r="G177" s="155">
        <v>-2.2810588323977656E-3</v>
      </c>
      <c r="H177" s="59">
        <v>-15.509134412052928</v>
      </c>
      <c r="I177" s="63" t="s">
        <v>318</v>
      </c>
      <c r="L177" s="62">
        <v>46317.806967592594</v>
      </c>
      <c r="M177" s="59" t="s">
        <v>1808</v>
      </c>
      <c r="N177" s="59" t="s">
        <v>172</v>
      </c>
      <c r="O177" s="59">
        <v>-0.17499999999999999</v>
      </c>
      <c r="P177" s="59">
        <v>-0.17499999999999999</v>
      </c>
      <c r="Q177" s="59">
        <v>2.5000000000000001E-3</v>
      </c>
      <c r="R177" s="59" t="s">
        <v>2614</v>
      </c>
      <c r="S177" s="59">
        <v>0.05</v>
      </c>
      <c r="T177" s="59">
        <v>0.05</v>
      </c>
      <c r="U177" s="59"/>
      <c r="V177" s="59">
        <v>0</v>
      </c>
      <c r="W177" s="59">
        <v>5.2083333333333336E-7</v>
      </c>
      <c r="X177" s="59">
        <v>5.2083333333333336E-7</v>
      </c>
      <c r="Y177" s="59">
        <v>0</v>
      </c>
      <c r="Z177" s="66" t="s">
        <v>2615</v>
      </c>
      <c r="AA177" s="66" t="s">
        <v>2636</v>
      </c>
      <c r="AW177" s="62">
        <v>46317.806967592594</v>
      </c>
      <c r="AX177" s="59" t="s">
        <v>1947</v>
      </c>
      <c r="AY177" s="59" t="s">
        <v>2459</v>
      </c>
      <c r="AZ177" s="59" t="s">
        <v>323</v>
      </c>
      <c r="BA177" s="59" t="s">
        <v>9</v>
      </c>
      <c r="BB177" s="63" t="s">
        <v>2460</v>
      </c>
      <c r="BE177" s="62">
        <v>46317.806967592594</v>
      </c>
      <c r="BF177" s="59" t="s">
        <v>2595</v>
      </c>
      <c r="BG177" s="59" t="s">
        <v>312</v>
      </c>
      <c r="BH177" s="59" t="s">
        <v>430</v>
      </c>
      <c r="BI177" s="59" t="s">
        <v>2559</v>
      </c>
      <c r="BJ177" s="59" t="s">
        <v>2562</v>
      </c>
      <c r="BK177" s="59" t="s">
        <v>2612</v>
      </c>
      <c r="BL177" s="59" t="s">
        <v>1909</v>
      </c>
      <c r="BM177" s="59">
        <v>4</v>
      </c>
      <c r="BN177" s="155">
        <v>0</v>
      </c>
      <c r="BO177" s="59">
        <v>0</v>
      </c>
      <c r="BR177" s="62">
        <v>46317.806967592594</v>
      </c>
      <c r="BS177" s="97" t="s">
        <v>2961</v>
      </c>
      <c r="BT177" s="97" t="s">
        <v>2969</v>
      </c>
      <c r="BU177" s="59">
        <v>0.12176245243409144</v>
      </c>
      <c r="BV177" s="59">
        <v>0.25</v>
      </c>
      <c r="BW177" s="59">
        <v>0.12176245243409144</v>
      </c>
      <c r="BX177" s="59">
        <v>-2.7960234952825971E-2</v>
      </c>
      <c r="BY177" s="59"/>
      <c r="BZ177" s="59"/>
      <c r="CA177" s="97" t="s">
        <v>2970</v>
      </c>
      <c r="CB177" s="59">
        <v>4</v>
      </c>
      <c r="CC177" s="97" t="s">
        <v>293</v>
      </c>
      <c r="CD177" s="66" t="s">
        <v>2964</v>
      </c>
      <c r="CE177" s="59">
        <v>1</v>
      </c>
      <c r="CF177" s="59" t="s">
        <v>83</v>
      </c>
      <c r="CG177" s="59" t="s">
        <v>2953</v>
      </c>
      <c r="CH177" s="59"/>
      <c r="CI177" s="59"/>
      <c r="CJ177" s="59">
        <v>181</v>
      </c>
      <c r="CK177" s="59">
        <v>1.4682600819995379E-2</v>
      </c>
      <c r="CL177" s="59" t="s">
        <v>296</v>
      </c>
      <c r="CM177" s="59" t="s">
        <v>2954</v>
      </c>
      <c r="CN177" s="97"/>
      <c r="CO177" s="66"/>
    </row>
    <row r="178" spans="1:93" ht="15" customHeight="1" x14ac:dyDescent="0.25">
      <c r="A178" s="62">
        <v>46317.806967592594</v>
      </c>
      <c r="B178" s="59">
        <v>1</v>
      </c>
      <c r="C178" s="59" t="s">
        <v>312</v>
      </c>
      <c r="D178" s="59" t="s">
        <v>2439</v>
      </c>
      <c r="E178" s="59" t="s">
        <v>1809</v>
      </c>
      <c r="F178" s="59" t="s">
        <v>172</v>
      </c>
      <c r="G178" s="155">
        <v>-2.2810588324817973E-3</v>
      </c>
      <c r="H178" s="59">
        <v>-15.509134412055658</v>
      </c>
      <c r="I178" s="63" t="s">
        <v>318</v>
      </c>
      <c r="L178" s="62">
        <v>46317.806967592594</v>
      </c>
      <c r="M178" s="59" t="s">
        <v>1809</v>
      </c>
      <c r="N178" s="59" t="s">
        <v>172</v>
      </c>
      <c r="O178" s="59">
        <v>-0.125</v>
      </c>
      <c r="P178" s="59">
        <v>-0.17499999999999999</v>
      </c>
      <c r="Q178" s="59">
        <v>2.5000000000000001E-3</v>
      </c>
      <c r="R178" s="59" t="s">
        <v>2614</v>
      </c>
      <c r="S178" s="59">
        <v>0.05</v>
      </c>
      <c r="T178" s="59">
        <v>0.05</v>
      </c>
      <c r="U178" s="59"/>
      <c r="V178" s="59">
        <v>0</v>
      </c>
      <c r="W178" s="59">
        <v>5.2083333333333336E-7</v>
      </c>
      <c r="X178" s="59">
        <v>5.2083333333333336E-7</v>
      </c>
      <c r="Y178" s="59">
        <v>0</v>
      </c>
      <c r="Z178" s="66" t="s">
        <v>2615</v>
      </c>
      <c r="AA178" s="66" t="s">
        <v>2637</v>
      </c>
      <c r="AW178" s="62">
        <v>46317.806967592594</v>
      </c>
      <c r="AX178" s="59" t="s">
        <v>1947</v>
      </c>
      <c r="AY178" s="59" t="s">
        <v>1969</v>
      </c>
      <c r="AZ178" s="59">
        <v>0.22</v>
      </c>
      <c r="BA178" s="59" t="s">
        <v>296</v>
      </c>
      <c r="BB178" s="63" t="s">
        <v>1970</v>
      </c>
      <c r="BE178" s="62">
        <v>46317.806967592594</v>
      </c>
      <c r="BF178" s="59" t="s">
        <v>2595</v>
      </c>
      <c r="BG178" s="59" t="s">
        <v>312</v>
      </c>
      <c r="BH178" s="59" t="s">
        <v>430</v>
      </c>
      <c r="BI178" s="59" t="s">
        <v>2559</v>
      </c>
      <c r="BJ178" s="59" t="s">
        <v>2562</v>
      </c>
      <c r="BK178" s="59" t="s">
        <v>2612</v>
      </c>
      <c r="BL178" s="59" t="s">
        <v>1909</v>
      </c>
      <c r="BM178" s="59">
        <v>5</v>
      </c>
      <c r="BN178" s="155">
        <v>1.75E-3</v>
      </c>
      <c r="BO178" s="59">
        <v>350</v>
      </c>
      <c r="BR178" s="62">
        <v>46317.806967592594</v>
      </c>
      <c r="BS178" s="97" t="s">
        <v>2961</v>
      </c>
      <c r="BT178" s="97" t="s">
        <v>2971</v>
      </c>
      <c r="BU178" s="59">
        <v>0.10855456871453061</v>
      </c>
      <c r="BV178" s="59">
        <v>0.25</v>
      </c>
      <c r="BW178" s="59">
        <v>0.10855456871453061</v>
      </c>
      <c r="BX178" s="59">
        <v>-2.7960234952825971E-2</v>
      </c>
      <c r="BY178" s="59"/>
      <c r="BZ178" s="59"/>
      <c r="CA178" s="97" t="s">
        <v>2972</v>
      </c>
      <c r="CB178" s="59">
        <v>5</v>
      </c>
      <c r="CC178" s="97" t="s">
        <v>293</v>
      </c>
      <c r="CD178" s="66" t="s">
        <v>2964</v>
      </c>
      <c r="CE178" s="59">
        <v>1</v>
      </c>
      <c r="CF178" s="59" t="s">
        <v>83</v>
      </c>
      <c r="CG178" s="59" t="s">
        <v>2953</v>
      </c>
      <c r="CH178" s="59"/>
      <c r="CI178" s="59"/>
      <c r="CJ178" s="59">
        <v>181</v>
      </c>
      <c r="CK178" s="59">
        <v>1.4682600819995379E-2</v>
      </c>
      <c r="CL178" s="59" t="s">
        <v>296</v>
      </c>
      <c r="CM178" s="59" t="s">
        <v>2954</v>
      </c>
      <c r="CN178" s="97"/>
      <c r="CO178" s="66"/>
    </row>
    <row r="179" spans="1:93" ht="15" customHeight="1" x14ac:dyDescent="0.25">
      <c r="A179" s="62">
        <v>46317.806967592594</v>
      </c>
      <c r="B179" s="59">
        <v>1</v>
      </c>
      <c r="C179" s="59" t="s">
        <v>312</v>
      </c>
      <c r="D179" s="59" t="s">
        <v>2439</v>
      </c>
      <c r="E179" s="59" t="s">
        <v>1810</v>
      </c>
      <c r="F179" s="59" t="s">
        <v>172</v>
      </c>
      <c r="G179" s="155">
        <v>-2.2810588325658291E-3</v>
      </c>
      <c r="H179" s="59">
        <v>-15.50913441205839</v>
      </c>
      <c r="I179" s="63" t="s">
        <v>318</v>
      </c>
      <c r="L179" s="62">
        <v>46317.806967592594</v>
      </c>
      <c r="M179" s="59" t="s">
        <v>1810</v>
      </c>
      <c r="N179" s="59" t="s">
        <v>172</v>
      </c>
      <c r="O179" s="59">
        <v>-7.4999999999999997E-2</v>
      </c>
      <c r="P179" s="59">
        <v>-0.17499999999999999</v>
      </c>
      <c r="Q179" s="59">
        <v>2.5000000000000001E-3</v>
      </c>
      <c r="R179" s="59" t="s">
        <v>2614</v>
      </c>
      <c r="S179" s="59">
        <v>0.05</v>
      </c>
      <c r="T179" s="59">
        <v>0.05</v>
      </c>
      <c r="U179" s="59"/>
      <c r="V179" s="59">
        <v>0</v>
      </c>
      <c r="W179" s="59">
        <v>5.2083333333333336E-7</v>
      </c>
      <c r="X179" s="59">
        <v>5.2083333333333336E-7</v>
      </c>
      <c r="Y179" s="59">
        <v>0</v>
      </c>
      <c r="Z179" s="66" t="s">
        <v>2615</v>
      </c>
      <c r="AA179" s="66" t="s">
        <v>2638</v>
      </c>
      <c r="AW179" s="62">
        <v>46317.806967592594</v>
      </c>
      <c r="AX179" s="59" t="s">
        <v>1947</v>
      </c>
      <c r="AY179" s="59" t="s">
        <v>1971</v>
      </c>
      <c r="AZ179" s="59">
        <v>0</v>
      </c>
      <c r="BA179" s="59" t="s">
        <v>293</v>
      </c>
      <c r="BB179" s="63" t="s">
        <v>1972</v>
      </c>
      <c r="BE179" s="62">
        <v>46317.806967592594</v>
      </c>
      <c r="BF179" s="59" t="s">
        <v>2595</v>
      </c>
      <c r="BG179" s="59" t="s">
        <v>312</v>
      </c>
      <c r="BH179" s="59" t="s">
        <v>430</v>
      </c>
      <c r="BI179" s="59" t="s">
        <v>2559</v>
      </c>
      <c r="BJ179" s="59" t="s">
        <v>2562</v>
      </c>
      <c r="BK179" s="59" t="s">
        <v>2612</v>
      </c>
      <c r="BL179" s="59" t="s">
        <v>1909</v>
      </c>
      <c r="BM179" s="59">
        <v>6</v>
      </c>
      <c r="BN179" s="155">
        <v>2.5000000000000001E-2</v>
      </c>
      <c r="BO179" s="59">
        <v>354.65</v>
      </c>
    </row>
    <row r="180" spans="1:93" ht="15" customHeight="1" x14ac:dyDescent="0.25">
      <c r="A180" s="62">
        <v>46317.806967592594</v>
      </c>
      <c r="B180" s="59">
        <v>1</v>
      </c>
      <c r="C180" s="59" t="s">
        <v>312</v>
      </c>
      <c r="D180" s="59" t="s">
        <v>2439</v>
      </c>
      <c r="E180" s="59" t="s">
        <v>1811</v>
      </c>
      <c r="F180" s="59" t="s">
        <v>172</v>
      </c>
      <c r="G180" s="155">
        <v>-2.2810588326498604E-3</v>
      </c>
      <c r="H180" s="59">
        <v>-15.509134412061121</v>
      </c>
      <c r="I180" s="63" t="s">
        <v>318</v>
      </c>
      <c r="L180" s="62">
        <v>46317.806967592594</v>
      </c>
      <c r="M180" s="59" t="s">
        <v>1811</v>
      </c>
      <c r="N180" s="59" t="s">
        <v>172</v>
      </c>
      <c r="O180" s="59">
        <v>-2.5000000000000001E-2</v>
      </c>
      <c r="P180" s="59">
        <v>-0.17499999999999999</v>
      </c>
      <c r="Q180" s="59">
        <v>2.5000000000000001E-3</v>
      </c>
      <c r="R180" s="59" t="s">
        <v>2614</v>
      </c>
      <c r="S180" s="59">
        <v>0.05</v>
      </c>
      <c r="T180" s="59">
        <v>0.05</v>
      </c>
      <c r="U180" s="59"/>
      <c r="V180" s="59">
        <v>0</v>
      </c>
      <c r="W180" s="59">
        <v>5.2083333333333336E-7</v>
      </c>
      <c r="X180" s="59">
        <v>5.2083333333333336E-7</v>
      </c>
      <c r="Y180" s="59">
        <v>0</v>
      </c>
      <c r="Z180" s="66" t="s">
        <v>2615</v>
      </c>
      <c r="AA180" s="66" t="s">
        <v>2639</v>
      </c>
      <c r="AW180" s="62">
        <v>46317.806967592594</v>
      </c>
      <c r="AX180" s="59" t="s">
        <v>1947</v>
      </c>
      <c r="AY180" s="59" t="s">
        <v>1973</v>
      </c>
      <c r="AZ180" s="59">
        <v>0</v>
      </c>
      <c r="BA180" s="59" t="s">
        <v>293</v>
      </c>
      <c r="BB180" s="63" t="s">
        <v>1974</v>
      </c>
      <c r="BE180" s="62">
        <v>46317.806967592594</v>
      </c>
      <c r="BF180" s="59" t="s">
        <v>2595</v>
      </c>
      <c r="BG180" s="59" t="s">
        <v>312</v>
      </c>
      <c r="BH180" s="59" t="s">
        <v>430</v>
      </c>
      <c r="BI180" s="59" t="s">
        <v>2559</v>
      </c>
      <c r="BJ180" s="59" t="s">
        <v>2562</v>
      </c>
      <c r="BK180" s="59" t="s">
        <v>2612</v>
      </c>
      <c r="BL180" s="59" t="s">
        <v>1909</v>
      </c>
      <c r="BM180" s="59">
        <v>7</v>
      </c>
      <c r="BN180" s="155">
        <v>1.0249999999999999</v>
      </c>
      <c r="BO180" s="59">
        <v>2354.6499999999996</v>
      </c>
    </row>
    <row r="181" spans="1:93" ht="15" customHeight="1" x14ac:dyDescent="0.25">
      <c r="A181" s="62">
        <v>46317.806967592594</v>
      </c>
      <c r="B181" s="59">
        <v>1</v>
      </c>
      <c r="C181" s="59" t="s">
        <v>312</v>
      </c>
      <c r="D181" s="59" t="s">
        <v>2439</v>
      </c>
      <c r="E181" s="59" t="s">
        <v>1812</v>
      </c>
      <c r="F181" s="59" t="s">
        <v>172</v>
      </c>
      <c r="G181" s="155">
        <v>-2.2810588327338921E-3</v>
      </c>
      <c r="H181" s="59">
        <v>-15.509134412063853</v>
      </c>
      <c r="I181" s="63" t="s">
        <v>318</v>
      </c>
      <c r="L181" s="62">
        <v>46317.806967592594</v>
      </c>
      <c r="M181" s="59" t="s">
        <v>1812</v>
      </c>
      <c r="N181" s="59" t="s">
        <v>172</v>
      </c>
      <c r="O181" s="59">
        <v>2.5000000000000001E-2</v>
      </c>
      <c r="P181" s="59">
        <v>-0.17499999999999999</v>
      </c>
      <c r="Q181" s="59">
        <v>2.5000000000000001E-3</v>
      </c>
      <c r="R181" s="59" t="s">
        <v>2614</v>
      </c>
      <c r="S181" s="59">
        <v>0.05</v>
      </c>
      <c r="T181" s="59">
        <v>0.05</v>
      </c>
      <c r="U181" s="59"/>
      <c r="V181" s="59">
        <v>0</v>
      </c>
      <c r="W181" s="59">
        <v>5.2083333333333336E-7</v>
      </c>
      <c r="X181" s="59">
        <v>5.2083333333333336E-7</v>
      </c>
      <c r="Y181" s="59">
        <v>0</v>
      </c>
      <c r="Z181" s="66" t="s">
        <v>2615</v>
      </c>
      <c r="AA181" s="66" t="s">
        <v>2640</v>
      </c>
      <c r="AW181" s="62">
        <v>46317.806967592594</v>
      </c>
      <c r="AX181" s="59" t="s">
        <v>1947</v>
      </c>
      <c r="AY181" s="59" t="s">
        <v>1975</v>
      </c>
      <c r="AZ181" s="59">
        <v>4.7708333333333439E-3</v>
      </c>
      <c r="BA181" s="59" t="s">
        <v>1976</v>
      </c>
      <c r="BB181" s="63" t="s">
        <v>1977</v>
      </c>
      <c r="BE181" s="62">
        <v>46317.806967592594</v>
      </c>
      <c r="BF181" s="59" t="s">
        <v>2900</v>
      </c>
      <c r="BG181" s="59" t="s">
        <v>312</v>
      </c>
      <c r="BH181" s="59" t="s">
        <v>2894</v>
      </c>
      <c r="BI181" s="59" t="s">
        <v>431</v>
      </c>
      <c r="BJ181" s="59" t="s">
        <v>2898</v>
      </c>
      <c r="BK181" s="59" t="s">
        <v>2612</v>
      </c>
      <c r="BL181" s="59" t="s">
        <v>172</v>
      </c>
      <c r="BM181" s="59">
        <v>1</v>
      </c>
      <c r="BN181" s="155">
        <v>-1.0035000000000001</v>
      </c>
      <c r="BO181" s="59">
        <v>-347.06500000000005</v>
      </c>
    </row>
    <row r="182" spans="1:93" ht="15" customHeight="1" x14ac:dyDescent="0.25">
      <c r="A182" s="62">
        <v>46317.806967592594</v>
      </c>
      <c r="B182" s="59">
        <v>1</v>
      </c>
      <c r="C182" s="59" t="s">
        <v>312</v>
      </c>
      <c r="D182" s="59" t="s">
        <v>2439</v>
      </c>
      <c r="E182" s="59" t="s">
        <v>1813</v>
      </c>
      <c r="F182" s="59" t="s">
        <v>172</v>
      </c>
      <c r="G182" s="155">
        <v>-2.2810588328179234E-3</v>
      </c>
      <c r="H182" s="59">
        <v>-15.509134412066583</v>
      </c>
      <c r="I182" s="63" t="s">
        <v>318</v>
      </c>
      <c r="L182" s="62">
        <v>46317.806967592594</v>
      </c>
      <c r="M182" s="59" t="s">
        <v>1813</v>
      </c>
      <c r="N182" s="59" t="s">
        <v>172</v>
      </c>
      <c r="O182" s="59">
        <v>7.4999999999999997E-2</v>
      </c>
      <c r="P182" s="59">
        <v>-0.17499999999999999</v>
      </c>
      <c r="Q182" s="59">
        <v>2.5000000000000001E-3</v>
      </c>
      <c r="R182" s="59" t="s">
        <v>2614</v>
      </c>
      <c r="S182" s="59">
        <v>0.05</v>
      </c>
      <c r="T182" s="59">
        <v>0.05</v>
      </c>
      <c r="U182" s="59"/>
      <c r="V182" s="59">
        <v>0</v>
      </c>
      <c r="W182" s="59">
        <v>5.2083333333333336E-7</v>
      </c>
      <c r="X182" s="59">
        <v>5.2083333333333336E-7</v>
      </c>
      <c r="Y182" s="59">
        <v>0</v>
      </c>
      <c r="Z182" s="66" t="s">
        <v>2615</v>
      </c>
      <c r="AA182" s="66" t="s">
        <v>2641</v>
      </c>
      <c r="AW182" s="62">
        <v>46317.806967592594</v>
      </c>
      <c r="AX182" s="59" t="s">
        <v>1947</v>
      </c>
      <c r="AY182" s="59" t="s">
        <v>1978</v>
      </c>
      <c r="AZ182" s="59">
        <v>4.7708333333333327E-3</v>
      </c>
      <c r="BA182" s="59" t="s">
        <v>1976</v>
      </c>
      <c r="BB182" s="63" t="s">
        <v>1979</v>
      </c>
      <c r="BE182" s="62">
        <v>46317.806967592594</v>
      </c>
      <c r="BF182" s="59" t="s">
        <v>2900</v>
      </c>
      <c r="BG182" s="59" t="s">
        <v>312</v>
      </c>
      <c r="BH182" s="59" t="s">
        <v>2894</v>
      </c>
      <c r="BI182" s="59" t="s">
        <v>431</v>
      </c>
      <c r="BJ182" s="59" t="s">
        <v>2898</v>
      </c>
      <c r="BK182" s="59" t="s">
        <v>2612</v>
      </c>
      <c r="BL182" s="59" t="s">
        <v>172</v>
      </c>
      <c r="BM182" s="59">
        <v>2</v>
      </c>
      <c r="BN182" s="155">
        <v>-3.5000000000000001E-3</v>
      </c>
      <c r="BO182" s="59">
        <v>-22.065000000000001</v>
      </c>
    </row>
    <row r="183" spans="1:93" ht="15" customHeight="1" x14ac:dyDescent="0.25">
      <c r="A183" s="62">
        <v>46317.806967592594</v>
      </c>
      <c r="B183" s="59">
        <v>1</v>
      </c>
      <c r="C183" s="59" t="s">
        <v>312</v>
      </c>
      <c r="D183" s="59" t="s">
        <v>2439</v>
      </c>
      <c r="E183" s="59" t="s">
        <v>1814</v>
      </c>
      <c r="F183" s="59" t="s">
        <v>172</v>
      </c>
      <c r="G183" s="155">
        <v>-2.2810588329019552E-3</v>
      </c>
      <c r="H183" s="59">
        <v>-15.509134412069313</v>
      </c>
      <c r="I183" s="63" t="s">
        <v>318</v>
      </c>
      <c r="L183" s="62">
        <v>46317.806967592594</v>
      </c>
      <c r="M183" s="59" t="s">
        <v>1814</v>
      </c>
      <c r="N183" s="59" t="s">
        <v>172</v>
      </c>
      <c r="O183" s="59">
        <v>0.125</v>
      </c>
      <c r="P183" s="59">
        <v>-0.17499999999999999</v>
      </c>
      <c r="Q183" s="59">
        <v>2.5000000000000001E-3</v>
      </c>
      <c r="R183" s="59" t="s">
        <v>2614</v>
      </c>
      <c r="S183" s="59">
        <v>0.05</v>
      </c>
      <c r="T183" s="59">
        <v>0.05</v>
      </c>
      <c r="U183" s="59"/>
      <c r="V183" s="59">
        <v>0</v>
      </c>
      <c r="W183" s="59">
        <v>5.2083333333333336E-7</v>
      </c>
      <c r="X183" s="59">
        <v>5.2083333333333336E-7</v>
      </c>
      <c r="Y183" s="59">
        <v>0</v>
      </c>
      <c r="Z183" s="66" t="s">
        <v>2615</v>
      </c>
      <c r="AA183" s="66" t="s">
        <v>2642</v>
      </c>
      <c r="AW183" s="62">
        <v>46317.806967592594</v>
      </c>
      <c r="AX183" s="59" t="s">
        <v>1947</v>
      </c>
      <c r="AY183" s="59" t="s">
        <v>1980</v>
      </c>
      <c r="AZ183" s="59">
        <v>0</v>
      </c>
      <c r="BA183" s="59" t="s">
        <v>1976</v>
      </c>
      <c r="BB183" s="63" t="s">
        <v>1981</v>
      </c>
      <c r="BE183" s="62">
        <v>46317.806967592594</v>
      </c>
      <c r="BF183" s="59" t="s">
        <v>2900</v>
      </c>
      <c r="BG183" s="59" t="s">
        <v>312</v>
      </c>
      <c r="BH183" s="59" t="s">
        <v>2894</v>
      </c>
      <c r="BI183" s="59" t="s">
        <v>431</v>
      </c>
      <c r="BJ183" s="59" t="s">
        <v>2898</v>
      </c>
      <c r="BK183" s="59" t="s">
        <v>2612</v>
      </c>
      <c r="BL183" s="59" t="s">
        <v>172</v>
      </c>
      <c r="BM183" s="59">
        <v>3</v>
      </c>
      <c r="BN183" s="155">
        <v>-1.5E-3</v>
      </c>
      <c r="BO183" s="59">
        <v>-22</v>
      </c>
    </row>
    <row r="184" spans="1:93" ht="15" customHeight="1" x14ac:dyDescent="0.25">
      <c r="A184" s="62">
        <v>46317.806967592594</v>
      </c>
      <c r="B184" s="59">
        <v>1</v>
      </c>
      <c r="C184" s="59" t="s">
        <v>312</v>
      </c>
      <c r="D184" s="59" t="s">
        <v>2439</v>
      </c>
      <c r="E184" s="59" t="s">
        <v>1815</v>
      </c>
      <c r="F184" s="59" t="s">
        <v>172</v>
      </c>
      <c r="G184" s="155">
        <v>-2.2810588329859869E-3</v>
      </c>
      <c r="H184" s="59">
        <v>-15.509134412072045</v>
      </c>
      <c r="I184" s="63" t="s">
        <v>318</v>
      </c>
      <c r="L184" s="62">
        <v>46317.806967592594</v>
      </c>
      <c r="M184" s="59" t="s">
        <v>1815</v>
      </c>
      <c r="N184" s="59" t="s">
        <v>172</v>
      </c>
      <c r="O184" s="59">
        <v>0.17499999999999999</v>
      </c>
      <c r="P184" s="59">
        <v>-0.17499999999999999</v>
      </c>
      <c r="Q184" s="59">
        <v>2.5000000000000001E-3</v>
      </c>
      <c r="R184" s="59" t="s">
        <v>2614</v>
      </c>
      <c r="S184" s="59">
        <v>0.05</v>
      </c>
      <c r="T184" s="59">
        <v>0.05</v>
      </c>
      <c r="U184" s="59"/>
      <c r="V184" s="59">
        <v>0</v>
      </c>
      <c r="W184" s="59">
        <v>5.2083333333333336E-7</v>
      </c>
      <c r="X184" s="59">
        <v>5.2083333333333336E-7</v>
      </c>
      <c r="Y184" s="59">
        <v>0</v>
      </c>
      <c r="Z184" s="66" t="s">
        <v>2615</v>
      </c>
      <c r="AA184" s="66" t="s">
        <v>2643</v>
      </c>
      <c r="AW184" s="62">
        <v>46317.806967592594</v>
      </c>
      <c r="AX184" s="59" t="s">
        <v>1947</v>
      </c>
      <c r="AY184" s="59" t="s">
        <v>1982</v>
      </c>
      <c r="AZ184" s="59">
        <v>4.7708333333333439E-3</v>
      </c>
      <c r="BA184" s="59" t="s">
        <v>1976</v>
      </c>
      <c r="BB184" s="63" t="s">
        <v>1983</v>
      </c>
      <c r="BE184" s="62">
        <v>46317.806967592594</v>
      </c>
      <c r="BF184" s="59" t="s">
        <v>2900</v>
      </c>
      <c r="BG184" s="59" t="s">
        <v>312</v>
      </c>
      <c r="BH184" s="59" t="s">
        <v>2894</v>
      </c>
      <c r="BI184" s="59" t="s">
        <v>431</v>
      </c>
      <c r="BJ184" s="59" t="s">
        <v>2898</v>
      </c>
      <c r="BK184" s="59" t="s">
        <v>2612</v>
      </c>
      <c r="BL184" s="59" t="s">
        <v>172</v>
      </c>
      <c r="BM184" s="59">
        <v>4</v>
      </c>
      <c r="BN184" s="155">
        <v>0</v>
      </c>
      <c r="BO184" s="59">
        <v>0</v>
      </c>
    </row>
    <row r="185" spans="1:93" ht="15" customHeight="1" x14ac:dyDescent="0.25">
      <c r="A185" s="62">
        <v>46317.806967592594</v>
      </c>
      <c r="B185" s="59">
        <v>1</v>
      </c>
      <c r="C185" s="59" t="s">
        <v>312</v>
      </c>
      <c r="D185" s="59" t="s">
        <v>2439</v>
      </c>
      <c r="E185" s="59" t="s">
        <v>1816</v>
      </c>
      <c r="F185" s="59" t="s">
        <v>172</v>
      </c>
      <c r="G185" s="155">
        <v>-2.5248470665736656E-3</v>
      </c>
      <c r="H185" s="59">
        <v>-15.517057529663644</v>
      </c>
      <c r="I185" s="63" t="s">
        <v>318</v>
      </c>
      <c r="L185" s="62">
        <v>46317.806967592594</v>
      </c>
      <c r="M185" s="59" t="s">
        <v>1816</v>
      </c>
      <c r="N185" s="59" t="s">
        <v>172</v>
      </c>
      <c r="O185" s="59">
        <v>0.21249999999999999</v>
      </c>
      <c r="P185" s="59">
        <v>-0.1875</v>
      </c>
      <c r="Q185" s="59">
        <v>6.2500000000000001E-4</v>
      </c>
      <c r="R185" s="59" t="s">
        <v>2614</v>
      </c>
      <c r="S185" s="59">
        <v>2.5000000000000001E-2</v>
      </c>
      <c r="T185" s="59">
        <v>2.5000000000000001E-2</v>
      </c>
      <c r="U185" s="59"/>
      <c r="V185" s="59">
        <v>0</v>
      </c>
      <c r="W185" s="59">
        <v>3.2552083333333335E-8</v>
      </c>
      <c r="X185" s="59">
        <v>3.2552083333333335E-8</v>
      </c>
      <c r="Y185" s="59">
        <v>0</v>
      </c>
      <c r="Z185" s="66" t="s">
        <v>2615</v>
      </c>
      <c r="AA185" s="66" t="s">
        <v>2644</v>
      </c>
      <c r="AW185" s="62">
        <v>46317.806967592594</v>
      </c>
      <c r="AX185" s="59" t="s">
        <v>1947</v>
      </c>
      <c r="AY185" s="59" t="s">
        <v>1984</v>
      </c>
      <c r="AZ185" s="59">
        <v>4.7708333333333327E-3</v>
      </c>
      <c r="BA185" s="59" t="s">
        <v>1976</v>
      </c>
      <c r="BB185" s="63" t="s">
        <v>1985</v>
      </c>
      <c r="BE185" s="62">
        <v>46317.806967592594</v>
      </c>
      <c r="BF185" s="59" t="s">
        <v>2902</v>
      </c>
      <c r="BG185" s="59" t="s">
        <v>312</v>
      </c>
      <c r="BH185" s="59" t="s">
        <v>2894</v>
      </c>
      <c r="BI185" s="59" t="s">
        <v>431</v>
      </c>
      <c r="BJ185" s="59" t="s">
        <v>2898</v>
      </c>
      <c r="BK185" s="59" t="s">
        <v>2612</v>
      </c>
      <c r="BL185" s="59" t="s">
        <v>1909</v>
      </c>
      <c r="BM185" s="59">
        <v>1</v>
      </c>
      <c r="BN185" s="155">
        <v>-1.0249999999999999</v>
      </c>
      <c r="BO185" s="59">
        <v>-2394.6099999999997</v>
      </c>
    </row>
    <row r="186" spans="1:93" ht="15" customHeight="1" x14ac:dyDescent="0.25">
      <c r="A186" s="62">
        <v>46317.806967592594</v>
      </c>
      <c r="B186" s="59">
        <v>1</v>
      </c>
      <c r="C186" s="59" t="s">
        <v>312</v>
      </c>
      <c r="D186" s="59" t="s">
        <v>2439</v>
      </c>
      <c r="E186" s="59" t="s">
        <v>1817</v>
      </c>
      <c r="F186" s="59" t="s">
        <v>172</v>
      </c>
      <c r="G186" s="155">
        <v>-2.5248470666156811E-3</v>
      </c>
      <c r="H186" s="59">
        <v>-15.51705752966501</v>
      </c>
      <c r="I186" s="63" t="s">
        <v>318</v>
      </c>
      <c r="L186" s="62">
        <v>46317.806967592594</v>
      </c>
      <c r="M186" s="59" t="s">
        <v>1817</v>
      </c>
      <c r="N186" s="59" t="s">
        <v>172</v>
      </c>
      <c r="O186" s="59">
        <v>0.23749999999999999</v>
      </c>
      <c r="P186" s="59">
        <v>-0.1875</v>
      </c>
      <c r="Q186" s="59">
        <v>6.2500000000000001E-4</v>
      </c>
      <c r="R186" s="59" t="s">
        <v>2614</v>
      </c>
      <c r="S186" s="59">
        <v>2.5000000000000001E-2</v>
      </c>
      <c r="T186" s="59">
        <v>2.5000000000000001E-2</v>
      </c>
      <c r="U186" s="59"/>
      <c r="V186" s="59">
        <v>0</v>
      </c>
      <c r="W186" s="59">
        <v>3.2552083333333335E-8</v>
      </c>
      <c r="X186" s="59">
        <v>3.2552083333333335E-8</v>
      </c>
      <c r="Y186" s="59">
        <v>0</v>
      </c>
      <c r="Z186" s="66" t="s">
        <v>2615</v>
      </c>
      <c r="AA186" s="66" t="s">
        <v>2645</v>
      </c>
      <c r="AW186" s="62">
        <v>46317.806967592594</v>
      </c>
      <c r="AX186" s="59" t="s">
        <v>1947</v>
      </c>
      <c r="AY186" s="59" t="s">
        <v>1986</v>
      </c>
      <c r="AZ186" s="59">
        <v>0</v>
      </c>
      <c r="BA186" s="59" t="s">
        <v>1976</v>
      </c>
      <c r="BB186" s="63" t="s">
        <v>1987</v>
      </c>
      <c r="BE186" s="62">
        <v>46317.806967592594</v>
      </c>
      <c r="BF186" s="59" t="s">
        <v>2902</v>
      </c>
      <c r="BG186" s="59" t="s">
        <v>312</v>
      </c>
      <c r="BH186" s="59" t="s">
        <v>2894</v>
      </c>
      <c r="BI186" s="59" t="s">
        <v>431</v>
      </c>
      <c r="BJ186" s="59" t="s">
        <v>2898</v>
      </c>
      <c r="BK186" s="59" t="s">
        <v>2612</v>
      </c>
      <c r="BL186" s="59" t="s">
        <v>1909</v>
      </c>
      <c r="BM186" s="59">
        <v>2</v>
      </c>
      <c r="BN186" s="155">
        <v>-2.5000000000000001E-2</v>
      </c>
      <c r="BO186" s="59">
        <v>-394.61</v>
      </c>
    </row>
    <row r="187" spans="1:93" ht="15" customHeight="1" x14ac:dyDescent="0.25">
      <c r="A187" s="62">
        <v>46317.806967592594</v>
      </c>
      <c r="B187" s="59">
        <v>1</v>
      </c>
      <c r="C187" s="59" t="s">
        <v>312</v>
      </c>
      <c r="D187" s="59" t="s">
        <v>2439</v>
      </c>
      <c r="E187" s="59" t="s">
        <v>1818</v>
      </c>
      <c r="F187" s="59" t="s">
        <v>172</v>
      </c>
      <c r="G187" s="155">
        <v>-2.0372705995243554E-3</v>
      </c>
      <c r="H187" s="59">
        <v>-15.501211294484541</v>
      </c>
      <c r="I187" s="63" t="s">
        <v>318</v>
      </c>
      <c r="L187" s="62">
        <v>46317.806967592594</v>
      </c>
      <c r="M187" s="59" t="s">
        <v>1818</v>
      </c>
      <c r="N187" s="59" t="s">
        <v>172</v>
      </c>
      <c r="O187" s="59">
        <v>0.21249999999999999</v>
      </c>
      <c r="P187" s="59">
        <v>-0.16250000000000001</v>
      </c>
      <c r="Q187" s="59">
        <v>6.2500000000000001E-4</v>
      </c>
      <c r="R187" s="59" t="s">
        <v>2614</v>
      </c>
      <c r="S187" s="59">
        <v>2.5000000000000001E-2</v>
      </c>
      <c r="T187" s="59">
        <v>2.5000000000000001E-2</v>
      </c>
      <c r="U187" s="59"/>
      <c r="V187" s="59">
        <v>0</v>
      </c>
      <c r="W187" s="59">
        <v>3.2552083333333335E-8</v>
      </c>
      <c r="X187" s="59">
        <v>3.2552083333333335E-8</v>
      </c>
      <c r="Y187" s="59">
        <v>0</v>
      </c>
      <c r="Z187" s="66" t="s">
        <v>2615</v>
      </c>
      <c r="AA187" s="66" t="s">
        <v>2646</v>
      </c>
      <c r="AW187" s="62">
        <v>46317.806967592594</v>
      </c>
      <c r="AX187" s="59" t="s">
        <v>1947</v>
      </c>
      <c r="AY187" s="59" t="s">
        <v>1988</v>
      </c>
      <c r="AZ187" s="59">
        <v>0.14726033430834695</v>
      </c>
      <c r="BA187" s="59" t="s">
        <v>293</v>
      </c>
      <c r="BB187" s="63" t="s">
        <v>1989</v>
      </c>
      <c r="BE187" s="62">
        <v>46317.806967592594</v>
      </c>
      <c r="BF187" s="59" t="s">
        <v>2902</v>
      </c>
      <c r="BG187" s="59" t="s">
        <v>312</v>
      </c>
      <c r="BH187" s="59" t="s">
        <v>2894</v>
      </c>
      <c r="BI187" s="59" t="s">
        <v>431</v>
      </c>
      <c r="BJ187" s="59" t="s">
        <v>2898</v>
      </c>
      <c r="BK187" s="59" t="s">
        <v>2612</v>
      </c>
      <c r="BL187" s="59" t="s">
        <v>1909</v>
      </c>
      <c r="BM187" s="59">
        <v>3</v>
      </c>
      <c r="BN187" s="155">
        <v>-1.9499999999999999E-3</v>
      </c>
      <c r="BO187" s="59">
        <v>-390</v>
      </c>
    </row>
    <row r="188" spans="1:93" ht="15" customHeight="1" x14ac:dyDescent="0.25">
      <c r="A188" s="62">
        <v>46317.806967592594</v>
      </c>
      <c r="B188" s="59">
        <v>1</v>
      </c>
      <c r="C188" s="59" t="s">
        <v>312</v>
      </c>
      <c r="D188" s="59" t="s">
        <v>2439</v>
      </c>
      <c r="E188" s="59" t="s">
        <v>1819</v>
      </c>
      <c r="F188" s="59" t="s">
        <v>172</v>
      </c>
      <c r="G188" s="155">
        <v>-2.0372705995663713E-3</v>
      </c>
      <c r="H188" s="59">
        <v>-15.501211294485907</v>
      </c>
      <c r="I188" s="63" t="s">
        <v>318</v>
      </c>
      <c r="L188" s="62">
        <v>46317.806967592594</v>
      </c>
      <c r="M188" s="59" t="s">
        <v>1819</v>
      </c>
      <c r="N188" s="59" t="s">
        <v>172</v>
      </c>
      <c r="O188" s="59">
        <v>0.23749999999999999</v>
      </c>
      <c r="P188" s="59">
        <v>-0.16250000000000001</v>
      </c>
      <c r="Q188" s="59">
        <v>6.2500000000000001E-4</v>
      </c>
      <c r="R188" s="59" t="s">
        <v>2614</v>
      </c>
      <c r="S188" s="59">
        <v>2.5000000000000001E-2</v>
      </c>
      <c r="T188" s="59">
        <v>2.5000000000000001E-2</v>
      </c>
      <c r="U188" s="59"/>
      <c r="V188" s="59">
        <v>0</v>
      </c>
      <c r="W188" s="59">
        <v>3.2552083333333335E-8</v>
      </c>
      <c r="X188" s="59">
        <v>3.2552083333333335E-8</v>
      </c>
      <c r="Y188" s="59">
        <v>0</v>
      </c>
      <c r="Z188" s="66" t="s">
        <v>2615</v>
      </c>
      <c r="AA188" s="66" t="s">
        <v>2647</v>
      </c>
      <c r="AW188" s="62">
        <v>46317.806967592594</v>
      </c>
      <c r="AX188" s="59" t="s">
        <v>1947</v>
      </c>
      <c r="AY188" s="59" t="s">
        <v>1990</v>
      </c>
      <c r="AZ188" s="59">
        <v>0.14726033430834679</v>
      </c>
      <c r="BA188" s="59" t="s">
        <v>293</v>
      </c>
      <c r="BB188" s="63" t="s">
        <v>1991</v>
      </c>
      <c r="BE188" s="62">
        <v>46317.806967592594</v>
      </c>
      <c r="BF188" s="59" t="s">
        <v>2902</v>
      </c>
      <c r="BG188" s="59" t="s">
        <v>312</v>
      </c>
      <c r="BH188" s="59" t="s">
        <v>2894</v>
      </c>
      <c r="BI188" s="59" t="s">
        <v>431</v>
      </c>
      <c r="BJ188" s="59" t="s">
        <v>2898</v>
      </c>
      <c r="BK188" s="59" t="s">
        <v>2612</v>
      </c>
      <c r="BL188" s="59" t="s">
        <v>1909</v>
      </c>
      <c r="BM188" s="59">
        <v>4</v>
      </c>
      <c r="BN188" s="155">
        <v>0</v>
      </c>
      <c r="BO188" s="59">
        <v>0</v>
      </c>
    </row>
    <row r="189" spans="1:93" ht="15" customHeight="1" x14ac:dyDescent="0.25">
      <c r="A189" s="62">
        <v>46317.806967592594</v>
      </c>
      <c r="B189" s="59">
        <v>1</v>
      </c>
      <c r="C189" s="59" t="s">
        <v>312</v>
      </c>
      <c r="D189" s="59" t="s">
        <v>2439</v>
      </c>
      <c r="E189" s="59" t="s">
        <v>1820</v>
      </c>
      <c r="F189" s="59" t="s">
        <v>172</v>
      </c>
      <c r="G189" s="155">
        <v>-1.305905898215114E-3</v>
      </c>
      <c r="H189" s="59">
        <v>-12.989049164997224</v>
      </c>
      <c r="I189" s="63" t="s">
        <v>318</v>
      </c>
      <c r="L189" s="62">
        <v>46317.806967592594</v>
      </c>
      <c r="M189" s="59" t="s">
        <v>1820</v>
      </c>
      <c r="N189" s="59" t="s">
        <v>172</v>
      </c>
      <c r="O189" s="59">
        <v>-0.22500000000000001</v>
      </c>
      <c r="P189" s="59">
        <v>-0.125</v>
      </c>
      <c r="Q189" s="59">
        <v>2.5000000000000001E-3</v>
      </c>
      <c r="R189" s="59" t="s">
        <v>2614</v>
      </c>
      <c r="S189" s="59">
        <v>0.05</v>
      </c>
      <c r="T189" s="59">
        <v>0.05</v>
      </c>
      <c r="U189" s="59"/>
      <c r="V189" s="59">
        <v>0</v>
      </c>
      <c r="W189" s="59">
        <v>5.2083333333333336E-7</v>
      </c>
      <c r="X189" s="59">
        <v>5.2083333333333336E-7</v>
      </c>
      <c r="Y189" s="59">
        <v>0</v>
      </c>
      <c r="Z189" s="66" t="s">
        <v>2615</v>
      </c>
      <c r="AA189" s="66" t="s">
        <v>2648</v>
      </c>
      <c r="AW189" s="62">
        <v>46317.806967592594</v>
      </c>
      <c r="AX189" s="59" t="s">
        <v>1947</v>
      </c>
      <c r="AY189" s="59" t="s">
        <v>1992</v>
      </c>
      <c r="AZ189" s="59">
        <v>0</v>
      </c>
      <c r="BA189" s="59" t="s">
        <v>1993</v>
      </c>
      <c r="BB189" s="63" t="s">
        <v>1994</v>
      </c>
      <c r="BE189" s="62">
        <v>46317.806967592594</v>
      </c>
      <c r="BF189" s="59" t="s">
        <v>2902</v>
      </c>
      <c r="BG189" s="59" t="s">
        <v>312</v>
      </c>
      <c r="BH189" s="59" t="s">
        <v>2894</v>
      </c>
      <c r="BI189" s="59" t="s">
        <v>431</v>
      </c>
      <c r="BJ189" s="59" t="s">
        <v>2898</v>
      </c>
      <c r="BK189" s="59" t="s">
        <v>2612</v>
      </c>
      <c r="BL189" s="59" t="s">
        <v>1909</v>
      </c>
      <c r="BM189" s="59">
        <v>5</v>
      </c>
      <c r="BN189" s="155">
        <v>1.9499999999999999E-3</v>
      </c>
      <c r="BO189" s="59">
        <v>390</v>
      </c>
    </row>
    <row r="190" spans="1:93" ht="15" customHeight="1" x14ac:dyDescent="0.25">
      <c r="A190" s="62">
        <v>46317.806967592594</v>
      </c>
      <c r="B190" s="59">
        <v>1</v>
      </c>
      <c r="C190" s="59" t="s">
        <v>312</v>
      </c>
      <c r="D190" s="59" t="s">
        <v>2439</v>
      </c>
      <c r="E190" s="59" t="s">
        <v>1821</v>
      </c>
      <c r="F190" s="59" t="s">
        <v>172</v>
      </c>
      <c r="G190" s="155">
        <v>-1.3059058982991458E-3</v>
      </c>
      <c r="H190" s="59">
        <v>-12.989049165301218</v>
      </c>
      <c r="I190" s="63" t="s">
        <v>318</v>
      </c>
      <c r="L190" s="62">
        <v>46317.806967592594</v>
      </c>
      <c r="M190" s="59" t="s">
        <v>1821</v>
      </c>
      <c r="N190" s="59" t="s">
        <v>172</v>
      </c>
      <c r="O190" s="59">
        <v>-0.17499999999999999</v>
      </c>
      <c r="P190" s="59">
        <v>-0.125</v>
      </c>
      <c r="Q190" s="59">
        <v>2.5000000000000001E-3</v>
      </c>
      <c r="R190" s="59" t="s">
        <v>2614</v>
      </c>
      <c r="S190" s="59">
        <v>0.05</v>
      </c>
      <c r="T190" s="59">
        <v>0.05</v>
      </c>
      <c r="U190" s="59"/>
      <c r="V190" s="59">
        <v>0</v>
      </c>
      <c r="W190" s="59">
        <v>5.2083333333333336E-7</v>
      </c>
      <c r="X190" s="59">
        <v>5.2083333333333336E-7</v>
      </c>
      <c r="Y190" s="59">
        <v>0</v>
      </c>
      <c r="Z190" s="66" t="s">
        <v>2615</v>
      </c>
      <c r="AA190" s="66" t="s">
        <v>2649</v>
      </c>
      <c r="AW190" s="62">
        <v>46317.806967592594</v>
      </c>
      <c r="AX190" s="59" t="s">
        <v>1947</v>
      </c>
      <c r="AY190" s="59" t="s">
        <v>1995</v>
      </c>
      <c r="AZ190" s="59">
        <v>4.7708333333333439E-3</v>
      </c>
      <c r="BA190" s="59" t="s">
        <v>1976</v>
      </c>
      <c r="BB190" s="63" t="s">
        <v>1996</v>
      </c>
      <c r="BE190" s="62">
        <v>46317.806967592594</v>
      </c>
      <c r="BF190" s="59" t="s">
        <v>2902</v>
      </c>
      <c r="BG190" s="59" t="s">
        <v>312</v>
      </c>
      <c r="BH190" s="59" t="s">
        <v>2894</v>
      </c>
      <c r="BI190" s="59" t="s">
        <v>431</v>
      </c>
      <c r="BJ190" s="59" t="s">
        <v>2898</v>
      </c>
      <c r="BK190" s="59" t="s">
        <v>2612</v>
      </c>
      <c r="BL190" s="59" t="s">
        <v>1909</v>
      </c>
      <c r="BM190" s="59">
        <v>6</v>
      </c>
      <c r="BN190" s="155">
        <v>2.5000000000000001E-2</v>
      </c>
      <c r="BO190" s="59">
        <v>394.61</v>
      </c>
    </row>
    <row r="191" spans="1:93" ht="15" customHeight="1" x14ac:dyDescent="0.25">
      <c r="A191" s="62">
        <v>46317.806967592594</v>
      </c>
      <c r="B191" s="59">
        <v>1</v>
      </c>
      <c r="C191" s="59" t="s">
        <v>312</v>
      </c>
      <c r="D191" s="59" t="s">
        <v>2439</v>
      </c>
      <c r="E191" s="59" t="s">
        <v>1822</v>
      </c>
      <c r="F191" s="59" t="s">
        <v>172</v>
      </c>
      <c r="G191" s="155">
        <v>-1.3059058983831773E-3</v>
      </c>
      <c r="H191" s="59">
        <v>-12.989049165605209</v>
      </c>
      <c r="I191" s="63" t="s">
        <v>318</v>
      </c>
      <c r="L191" s="62">
        <v>46317.806967592594</v>
      </c>
      <c r="M191" s="59" t="s">
        <v>1822</v>
      </c>
      <c r="N191" s="59" t="s">
        <v>172</v>
      </c>
      <c r="O191" s="59">
        <v>-0.125</v>
      </c>
      <c r="P191" s="59">
        <v>-0.125</v>
      </c>
      <c r="Q191" s="59">
        <v>2.5000000000000001E-3</v>
      </c>
      <c r="R191" s="59" t="s">
        <v>2614</v>
      </c>
      <c r="S191" s="59">
        <v>0.05</v>
      </c>
      <c r="T191" s="59">
        <v>0.05</v>
      </c>
      <c r="U191" s="59"/>
      <c r="V191" s="59">
        <v>0</v>
      </c>
      <c r="W191" s="59">
        <v>5.2083333333333336E-7</v>
      </c>
      <c r="X191" s="59">
        <v>5.2083333333333336E-7</v>
      </c>
      <c r="Y191" s="59">
        <v>0</v>
      </c>
      <c r="Z191" s="66" t="s">
        <v>2615</v>
      </c>
      <c r="AA191" s="66" t="s">
        <v>2650</v>
      </c>
      <c r="AW191" s="62">
        <v>46317.806967592594</v>
      </c>
      <c r="AX191" s="59" t="s">
        <v>1947</v>
      </c>
      <c r="AY191" s="59" t="s">
        <v>1997</v>
      </c>
      <c r="AZ191" s="59">
        <v>4.7708333333333318E-3</v>
      </c>
      <c r="BA191" s="59" t="s">
        <v>1976</v>
      </c>
      <c r="BB191" s="63" t="s">
        <v>1998</v>
      </c>
      <c r="BE191" s="62">
        <v>46317.806967592594</v>
      </c>
      <c r="BF191" s="59" t="s">
        <v>2902</v>
      </c>
      <c r="BG191" s="59" t="s">
        <v>312</v>
      </c>
      <c r="BH191" s="59" t="s">
        <v>2894</v>
      </c>
      <c r="BI191" s="59" t="s">
        <v>431</v>
      </c>
      <c r="BJ191" s="59" t="s">
        <v>2898</v>
      </c>
      <c r="BK191" s="59" t="s">
        <v>2612</v>
      </c>
      <c r="BL191" s="59" t="s">
        <v>1909</v>
      </c>
      <c r="BM191" s="59">
        <v>7</v>
      </c>
      <c r="BN191" s="155">
        <v>1.0249999999999999</v>
      </c>
      <c r="BO191" s="59">
        <v>2394.6099999999997</v>
      </c>
    </row>
    <row r="192" spans="1:93" ht="15" customHeight="1" x14ac:dyDescent="0.25">
      <c r="A192" s="62">
        <v>46317.806967592594</v>
      </c>
      <c r="B192" s="59">
        <v>1</v>
      </c>
      <c r="C192" s="59" t="s">
        <v>312</v>
      </c>
      <c r="D192" s="59" t="s">
        <v>2439</v>
      </c>
      <c r="E192" s="59" t="s">
        <v>1823</v>
      </c>
      <c r="F192" s="59" t="s">
        <v>172</v>
      </c>
      <c r="G192" s="155">
        <v>-1.3059058984672088E-3</v>
      </c>
      <c r="H192" s="59">
        <v>-12.989049165909201</v>
      </c>
      <c r="I192" s="63" t="s">
        <v>318</v>
      </c>
      <c r="L192" s="62">
        <v>46317.806967592594</v>
      </c>
      <c r="M192" s="59" t="s">
        <v>1823</v>
      </c>
      <c r="N192" s="59" t="s">
        <v>172</v>
      </c>
      <c r="O192" s="59">
        <v>-7.4999999999999997E-2</v>
      </c>
      <c r="P192" s="59">
        <v>-0.125</v>
      </c>
      <c r="Q192" s="59">
        <v>2.5000000000000001E-3</v>
      </c>
      <c r="R192" s="59" t="s">
        <v>2614</v>
      </c>
      <c r="S192" s="59">
        <v>0.05</v>
      </c>
      <c r="T192" s="59">
        <v>0.05</v>
      </c>
      <c r="U192" s="59"/>
      <c r="V192" s="59">
        <v>0</v>
      </c>
      <c r="W192" s="59">
        <v>5.2083333333333336E-7</v>
      </c>
      <c r="X192" s="59">
        <v>5.2083333333333336E-7</v>
      </c>
      <c r="Y192" s="59">
        <v>0</v>
      </c>
      <c r="Z192" s="66" t="s">
        <v>2615</v>
      </c>
      <c r="AA192" s="66" t="s">
        <v>2651</v>
      </c>
      <c r="AW192" s="62">
        <v>46317.806967592594</v>
      </c>
      <c r="AX192" s="59" t="s">
        <v>1947</v>
      </c>
      <c r="AY192" s="59" t="s">
        <v>1999</v>
      </c>
      <c r="AZ192" s="59">
        <v>0.14726033430834695</v>
      </c>
      <c r="BA192" s="59" t="s">
        <v>293</v>
      </c>
      <c r="BB192" s="63" t="s">
        <v>2000</v>
      </c>
      <c r="BE192" s="62">
        <v>46317.806967592594</v>
      </c>
      <c r="BF192" s="59" t="s">
        <v>2918</v>
      </c>
      <c r="BG192" s="59" t="s">
        <v>312</v>
      </c>
      <c r="BH192" s="59" t="s">
        <v>2895</v>
      </c>
      <c r="BI192" s="59" t="s">
        <v>2914</v>
      </c>
      <c r="BJ192" s="59" t="s">
        <v>2916</v>
      </c>
      <c r="BK192" s="59" t="s">
        <v>2612</v>
      </c>
      <c r="BL192" s="59" t="s">
        <v>172</v>
      </c>
      <c r="BM192" s="59">
        <v>1</v>
      </c>
      <c r="BN192" s="155">
        <v>-1.0035000000000001</v>
      </c>
      <c r="BO192" s="59">
        <v>-347.04875000000004</v>
      </c>
    </row>
    <row r="193" spans="1:67" ht="15" customHeight="1" x14ac:dyDescent="0.25">
      <c r="A193" s="62">
        <v>46317.806967592594</v>
      </c>
      <c r="B193" s="59">
        <v>1</v>
      </c>
      <c r="C193" s="59" t="s">
        <v>312</v>
      </c>
      <c r="D193" s="59" t="s">
        <v>2439</v>
      </c>
      <c r="E193" s="59" t="s">
        <v>1824</v>
      </c>
      <c r="F193" s="59" t="s">
        <v>172</v>
      </c>
      <c r="G193" s="155">
        <v>-1.3059058985512404E-3</v>
      </c>
      <c r="H193" s="59">
        <v>-12.989049166213194</v>
      </c>
      <c r="I193" s="63" t="s">
        <v>318</v>
      </c>
      <c r="L193" s="62">
        <v>46317.806967592594</v>
      </c>
      <c r="M193" s="59" t="s">
        <v>1824</v>
      </c>
      <c r="N193" s="59" t="s">
        <v>172</v>
      </c>
      <c r="O193" s="59">
        <v>-2.5000000000000001E-2</v>
      </c>
      <c r="P193" s="59">
        <v>-0.125</v>
      </c>
      <c r="Q193" s="59">
        <v>2.5000000000000001E-3</v>
      </c>
      <c r="R193" s="59" t="s">
        <v>2614</v>
      </c>
      <c r="S193" s="59">
        <v>0.05</v>
      </c>
      <c r="T193" s="59">
        <v>0.05</v>
      </c>
      <c r="U193" s="59"/>
      <c r="V193" s="59">
        <v>0</v>
      </c>
      <c r="W193" s="59">
        <v>5.2083333333333336E-7</v>
      </c>
      <c r="X193" s="59">
        <v>5.2083333333333336E-7</v>
      </c>
      <c r="Y193" s="59">
        <v>0</v>
      </c>
      <c r="Z193" s="66" t="s">
        <v>2615</v>
      </c>
      <c r="AA193" s="66" t="s">
        <v>2652</v>
      </c>
      <c r="AW193" s="62">
        <v>46317.806967592594</v>
      </c>
      <c r="AX193" s="59" t="s">
        <v>1947</v>
      </c>
      <c r="AY193" s="59" t="s">
        <v>2001</v>
      </c>
      <c r="AZ193" s="59">
        <v>0.14726033430834679</v>
      </c>
      <c r="BA193" s="59" t="s">
        <v>293</v>
      </c>
      <c r="BB193" s="63" t="s">
        <v>2002</v>
      </c>
      <c r="BE193" s="62">
        <v>46317.806967592594</v>
      </c>
      <c r="BF193" s="59" t="s">
        <v>2918</v>
      </c>
      <c r="BG193" s="59" t="s">
        <v>312</v>
      </c>
      <c r="BH193" s="59" t="s">
        <v>2895</v>
      </c>
      <c r="BI193" s="59" t="s">
        <v>2914</v>
      </c>
      <c r="BJ193" s="59" t="s">
        <v>2916</v>
      </c>
      <c r="BK193" s="59" t="s">
        <v>2612</v>
      </c>
      <c r="BL193" s="59" t="s">
        <v>172</v>
      </c>
      <c r="BM193" s="59">
        <v>2</v>
      </c>
      <c r="BN193" s="155">
        <v>-3.5000000000000001E-3</v>
      </c>
      <c r="BO193" s="59">
        <v>-22.048749999999998</v>
      </c>
    </row>
    <row r="194" spans="1:67" ht="15" customHeight="1" x14ac:dyDescent="0.25">
      <c r="A194" s="62">
        <v>46317.806967592594</v>
      </c>
      <c r="B194" s="59">
        <v>1</v>
      </c>
      <c r="C194" s="59" t="s">
        <v>312</v>
      </c>
      <c r="D194" s="59" t="s">
        <v>2439</v>
      </c>
      <c r="E194" s="59" t="s">
        <v>1825</v>
      </c>
      <c r="F194" s="59" t="s">
        <v>172</v>
      </c>
      <c r="G194" s="155">
        <v>-1.3059058986352721E-3</v>
      </c>
      <c r="H194" s="59">
        <v>-12.989049166517185</v>
      </c>
      <c r="I194" s="63" t="s">
        <v>318</v>
      </c>
      <c r="L194" s="62">
        <v>46317.806967592594</v>
      </c>
      <c r="M194" s="59" t="s">
        <v>1825</v>
      </c>
      <c r="N194" s="59" t="s">
        <v>172</v>
      </c>
      <c r="O194" s="59">
        <v>2.5000000000000001E-2</v>
      </c>
      <c r="P194" s="59">
        <v>-0.125</v>
      </c>
      <c r="Q194" s="59">
        <v>2.5000000000000001E-3</v>
      </c>
      <c r="R194" s="59" t="s">
        <v>2614</v>
      </c>
      <c r="S194" s="59">
        <v>0.05</v>
      </c>
      <c r="T194" s="59">
        <v>0.05</v>
      </c>
      <c r="U194" s="59"/>
      <c r="V194" s="59">
        <v>0</v>
      </c>
      <c r="W194" s="59">
        <v>5.2083333333333336E-7</v>
      </c>
      <c r="X194" s="59">
        <v>5.2083333333333336E-7</v>
      </c>
      <c r="Y194" s="59">
        <v>0</v>
      </c>
      <c r="Z194" s="66" t="s">
        <v>2615</v>
      </c>
      <c r="AA194" s="66" t="s">
        <v>2653</v>
      </c>
      <c r="AW194" s="62">
        <v>46317.806967592594</v>
      </c>
      <c r="AX194" s="59" t="s">
        <v>1947</v>
      </c>
      <c r="AY194" s="59" t="s">
        <v>2003</v>
      </c>
      <c r="AZ194" s="59">
        <v>8.6742424242424232E-2</v>
      </c>
      <c r="BA194" s="59" t="s">
        <v>293</v>
      </c>
      <c r="BB194" s="63" t="s">
        <v>2004</v>
      </c>
      <c r="BE194" s="62">
        <v>46317.806967592594</v>
      </c>
      <c r="BF194" s="59" t="s">
        <v>2918</v>
      </c>
      <c r="BG194" s="59" t="s">
        <v>312</v>
      </c>
      <c r="BH194" s="59" t="s">
        <v>2895</v>
      </c>
      <c r="BI194" s="59" t="s">
        <v>2914</v>
      </c>
      <c r="BJ194" s="59" t="s">
        <v>2916</v>
      </c>
      <c r="BK194" s="59" t="s">
        <v>2612</v>
      </c>
      <c r="BL194" s="59" t="s">
        <v>172</v>
      </c>
      <c r="BM194" s="59">
        <v>3</v>
      </c>
      <c r="BN194" s="155">
        <v>-2E-3</v>
      </c>
      <c r="BO194" s="59">
        <v>-22</v>
      </c>
    </row>
    <row r="195" spans="1:67" ht="15" customHeight="1" x14ac:dyDescent="0.25">
      <c r="A195" s="62">
        <v>46317.806967592594</v>
      </c>
      <c r="B195" s="59">
        <v>1</v>
      </c>
      <c r="C195" s="59" t="s">
        <v>312</v>
      </c>
      <c r="D195" s="59" t="s">
        <v>2439</v>
      </c>
      <c r="E195" s="59" t="s">
        <v>1826</v>
      </c>
      <c r="F195" s="59" t="s">
        <v>172</v>
      </c>
      <c r="G195" s="155">
        <v>-1.3059058987193036E-3</v>
      </c>
      <c r="H195" s="59">
        <v>-12.989049166821179</v>
      </c>
      <c r="I195" s="63" t="s">
        <v>318</v>
      </c>
      <c r="L195" s="62">
        <v>46317.806967592594</v>
      </c>
      <c r="M195" s="59" t="s">
        <v>1826</v>
      </c>
      <c r="N195" s="59" t="s">
        <v>172</v>
      </c>
      <c r="O195" s="59">
        <v>7.4999999999999997E-2</v>
      </c>
      <c r="P195" s="59">
        <v>-0.125</v>
      </c>
      <c r="Q195" s="59">
        <v>2.5000000000000001E-3</v>
      </c>
      <c r="R195" s="59" t="s">
        <v>2614</v>
      </c>
      <c r="S195" s="59">
        <v>0.05</v>
      </c>
      <c r="T195" s="59">
        <v>0.05</v>
      </c>
      <c r="U195" s="59"/>
      <c r="V195" s="59">
        <v>0</v>
      </c>
      <c r="W195" s="59">
        <v>5.2083333333333336E-7</v>
      </c>
      <c r="X195" s="59">
        <v>5.2083333333333336E-7</v>
      </c>
      <c r="Y195" s="59">
        <v>0</v>
      </c>
      <c r="Z195" s="66" t="s">
        <v>2615</v>
      </c>
      <c r="AA195" s="66" t="s">
        <v>2654</v>
      </c>
      <c r="AV195" s="62"/>
      <c r="AW195" s="62">
        <v>46317.806967592594</v>
      </c>
      <c r="AX195" s="59" t="s">
        <v>1947</v>
      </c>
      <c r="AY195" s="59" t="s">
        <v>2005</v>
      </c>
      <c r="AZ195" s="59">
        <v>8.6742424242424232E-2</v>
      </c>
      <c r="BA195" s="59" t="s">
        <v>293</v>
      </c>
      <c r="BB195" s="63" t="s">
        <v>2006</v>
      </c>
      <c r="BE195" s="62">
        <v>46317.806967592594</v>
      </c>
      <c r="BF195" s="59" t="s">
        <v>2918</v>
      </c>
      <c r="BG195" s="59" t="s">
        <v>312</v>
      </c>
      <c r="BH195" s="59" t="s">
        <v>2895</v>
      </c>
      <c r="BI195" s="59" t="s">
        <v>2914</v>
      </c>
      <c r="BJ195" s="59" t="s">
        <v>2916</v>
      </c>
      <c r="BK195" s="59" t="s">
        <v>2612</v>
      </c>
      <c r="BL195" s="59" t="s">
        <v>172</v>
      </c>
      <c r="BM195" s="59">
        <v>4</v>
      </c>
      <c r="BN195" s="155">
        <v>-4.0615384615384613E-4</v>
      </c>
      <c r="BO195" s="59">
        <v>-13.2</v>
      </c>
    </row>
    <row r="196" spans="1:67" ht="15" customHeight="1" x14ac:dyDescent="0.25">
      <c r="A196" s="62">
        <v>46317.806967592594</v>
      </c>
      <c r="B196" s="59">
        <v>1</v>
      </c>
      <c r="C196" s="59" t="s">
        <v>312</v>
      </c>
      <c r="D196" s="59" t="s">
        <v>2439</v>
      </c>
      <c r="E196" s="59" t="s">
        <v>1827</v>
      </c>
      <c r="F196" s="59" t="s">
        <v>172</v>
      </c>
      <c r="G196" s="155">
        <v>-1.3059058988033351E-3</v>
      </c>
      <c r="H196" s="59">
        <v>-12.98904916712517</v>
      </c>
      <c r="I196" s="63" t="s">
        <v>318</v>
      </c>
      <c r="L196" s="62">
        <v>46317.806967592594</v>
      </c>
      <c r="M196" s="59" t="s">
        <v>1827</v>
      </c>
      <c r="N196" s="59" t="s">
        <v>172</v>
      </c>
      <c r="O196" s="59">
        <v>0.125</v>
      </c>
      <c r="P196" s="59">
        <v>-0.125</v>
      </c>
      <c r="Q196" s="59">
        <v>2.5000000000000001E-3</v>
      </c>
      <c r="R196" s="59" t="s">
        <v>2614</v>
      </c>
      <c r="S196" s="59">
        <v>0.05</v>
      </c>
      <c r="T196" s="59">
        <v>0.05</v>
      </c>
      <c r="U196" s="59"/>
      <c r="V196" s="59">
        <v>0</v>
      </c>
      <c r="W196" s="59">
        <v>5.2083333333333336E-7</v>
      </c>
      <c r="X196" s="59">
        <v>5.2083333333333336E-7</v>
      </c>
      <c r="Y196" s="59">
        <v>0</v>
      </c>
      <c r="Z196" s="66" t="s">
        <v>2615</v>
      </c>
      <c r="AA196" s="66" t="s">
        <v>2655</v>
      </c>
      <c r="AV196" s="62"/>
      <c r="AW196" s="62">
        <v>46317.806967592594</v>
      </c>
      <c r="AX196" s="59" t="s">
        <v>1947</v>
      </c>
      <c r="AY196" s="59" t="s">
        <v>2007</v>
      </c>
      <c r="AZ196" s="59">
        <v>8.6742424242424426E-2</v>
      </c>
      <c r="BA196" s="59" t="s">
        <v>293</v>
      </c>
      <c r="BB196" s="63" t="s">
        <v>2008</v>
      </c>
      <c r="BE196" s="62">
        <v>46317.806967592594</v>
      </c>
      <c r="BF196" s="59" t="s">
        <v>2918</v>
      </c>
      <c r="BG196" s="59" t="s">
        <v>312</v>
      </c>
      <c r="BH196" s="59" t="s">
        <v>2895</v>
      </c>
      <c r="BI196" s="59" t="s">
        <v>2914</v>
      </c>
      <c r="BJ196" s="59" t="s">
        <v>2916</v>
      </c>
      <c r="BK196" s="59" t="s">
        <v>2612</v>
      </c>
      <c r="BL196" s="59" t="s">
        <v>172</v>
      </c>
      <c r="BM196" s="59">
        <v>5</v>
      </c>
      <c r="BN196" s="155">
        <v>0</v>
      </c>
      <c r="BO196" s="59">
        <v>0</v>
      </c>
    </row>
    <row r="197" spans="1:67" ht="15" customHeight="1" x14ac:dyDescent="0.25">
      <c r="A197" s="62">
        <v>46317.806967592594</v>
      </c>
      <c r="B197" s="59">
        <v>1</v>
      </c>
      <c r="C197" s="59" t="s">
        <v>312</v>
      </c>
      <c r="D197" s="59" t="s">
        <v>2439</v>
      </c>
      <c r="E197" s="59" t="s">
        <v>1828</v>
      </c>
      <c r="F197" s="59" t="s">
        <v>172</v>
      </c>
      <c r="G197" s="155">
        <v>-1.3059058988873667E-3</v>
      </c>
      <c r="H197" s="59">
        <v>-12.989049167429162</v>
      </c>
      <c r="I197" s="63" t="s">
        <v>318</v>
      </c>
      <c r="L197" s="62">
        <v>46317.806967592594</v>
      </c>
      <c r="M197" s="59" t="s">
        <v>1828</v>
      </c>
      <c r="N197" s="59" t="s">
        <v>172</v>
      </c>
      <c r="O197" s="59">
        <v>0.17499999999999999</v>
      </c>
      <c r="P197" s="59">
        <v>-0.125</v>
      </c>
      <c r="Q197" s="59">
        <v>2.5000000000000001E-3</v>
      </c>
      <c r="R197" s="59" t="s">
        <v>2614</v>
      </c>
      <c r="S197" s="59">
        <v>0.05</v>
      </c>
      <c r="T197" s="59">
        <v>0.05</v>
      </c>
      <c r="U197" s="59"/>
      <c r="V197" s="59">
        <v>0</v>
      </c>
      <c r="W197" s="59">
        <v>5.2083333333333336E-7</v>
      </c>
      <c r="X197" s="59">
        <v>5.2083333333333336E-7</v>
      </c>
      <c r="Y197" s="59">
        <v>0</v>
      </c>
      <c r="Z197" s="66" t="s">
        <v>2615</v>
      </c>
      <c r="AA197" s="66" t="s">
        <v>2656</v>
      </c>
      <c r="AV197" s="62"/>
      <c r="AW197" s="62">
        <v>46317.806967592594</v>
      </c>
      <c r="AX197" s="59" t="s">
        <v>1947</v>
      </c>
      <c r="AY197" s="59" t="s">
        <v>2009</v>
      </c>
      <c r="AZ197" s="59">
        <v>8.6742424242424426E-2</v>
      </c>
      <c r="BA197" s="59" t="s">
        <v>293</v>
      </c>
      <c r="BB197" s="63" t="s">
        <v>2010</v>
      </c>
      <c r="BE197" s="62">
        <v>46317.806967592594</v>
      </c>
      <c r="BF197" s="59" t="s">
        <v>2918</v>
      </c>
      <c r="BG197" s="59" t="s">
        <v>312</v>
      </c>
      <c r="BH197" s="59" t="s">
        <v>2895</v>
      </c>
      <c r="BI197" s="59" t="s">
        <v>2914</v>
      </c>
      <c r="BJ197" s="59" t="s">
        <v>2916</v>
      </c>
      <c r="BK197" s="59" t="s">
        <v>2612</v>
      </c>
      <c r="BL197" s="59" t="s">
        <v>172</v>
      </c>
      <c r="BM197" s="59">
        <v>6</v>
      </c>
      <c r="BN197" s="155">
        <v>3.323076923076923E-5</v>
      </c>
      <c r="BO197" s="59">
        <v>1.08</v>
      </c>
    </row>
    <row r="198" spans="1:67" ht="15" customHeight="1" x14ac:dyDescent="0.25">
      <c r="A198" s="62">
        <v>46317.806967592594</v>
      </c>
      <c r="B198" s="59">
        <v>1</v>
      </c>
      <c r="C198" s="59" t="s">
        <v>312</v>
      </c>
      <c r="D198" s="59" t="s">
        <v>2439</v>
      </c>
      <c r="E198" s="59" t="s">
        <v>1829</v>
      </c>
      <c r="F198" s="59" t="s">
        <v>172</v>
      </c>
      <c r="G198" s="155">
        <v>-1.3059058989713984E-3</v>
      </c>
      <c r="H198" s="59">
        <v>-12.989049167733155</v>
      </c>
      <c r="I198" s="63" t="s">
        <v>318</v>
      </c>
      <c r="L198" s="62">
        <v>46317.806967592594</v>
      </c>
      <c r="M198" s="59" t="s">
        <v>1829</v>
      </c>
      <c r="N198" s="59" t="s">
        <v>172</v>
      </c>
      <c r="O198" s="59">
        <v>0.22500000000000001</v>
      </c>
      <c r="P198" s="59">
        <v>-0.125</v>
      </c>
      <c r="Q198" s="59">
        <v>2.5000000000000001E-3</v>
      </c>
      <c r="R198" s="59" t="s">
        <v>2614</v>
      </c>
      <c r="S198" s="59">
        <v>0.05</v>
      </c>
      <c r="T198" s="59">
        <v>0.05</v>
      </c>
      <c r="U198" s="59"/>
      <c r="V198" s="59">
        <v>0</v>
      </c>
      <c r="W198" s="59">
        <v>5.2083333333333336E-7</v>
      </c>
      <c r="X198" s="59">
        <v>5.2083333333333336E-7</v>
      </c>
      <c r="Y198" s="59">
        <v>0</v>
      </c>
      <c r="Z198" s="66" t="s">
        <v>2615</v>
      </c>
      <c r="AA198" s="66" t="s">
        <v>2657</v>
      </c>
      <c r="AV198" s="62"/>
      <c r="AW198" s="62">
        <v>46317.806967592594</v>
      </c>
      <c r="AX198" s="59" t="s">
        <v>1947</v>
      </c>
      <c r="AY198" s="59" t="s">
        <v>2011</v>
      </c>
      <c r="AZ198" s="59">
        <v>8.6742424242424232E-2</v>
      </c>
      <c r="BA198" s="59" t="s">
        <v>293</v>
      </c>
      <c r="BB198" s="63" t="s">
        <v>2012</v>
      </c>
      <c r="BE198" s="62">
        <v>46317.806967592594</v>
      </c>
      <c r="BF198" s="59" t="s">
        <v>2918</v>
      </c>
      <c r="BG198" s="59" t="s">
        <v>312</v>
      </c>
      <c r="BH198" s="59" t="s">
        <v>2895</v>
      </c>
      <c r="BI198" s="59" t="s">
        <v>2914</v>
      </c>
      <c r="BJ198" s="59" t="s">
        <v>2916</v>
      </c>
      <c r="BK198" s="59" t="s">
        <v>2612</v>
      </c>
      <c r="BL198" s="59" t="s">
        <v>172</v>
      </c>
      <c r="BM198" s="59">
        <v>7</v>
      </c>
      <c r="BN198" s="155">
        <v>1E-4</v>
      </c>
      <c r="BO198" s="59">
        <v>1.8</v>
      </c>
    </row>
    <row r="199" spans="1:67" ht="15" customHeight="1" x14ac:dyDescent="0.25">
      <c r="A199" s="62">
        <v>46317.806967592594</v>
      </c>
      <c r="B199" s="59">
        <v>1</v>
      </c>
      <c r="C199" s="59" t="s">
        <v>312</v>
      </c>
      <c r="D199" s="59" t="s">
        <v>2439</v>
      </c>
      <c r="E199" s="59" t="s">
        <v>1830</v>
      </c>
      <c r="F199" s="59" t="s">
        <v>172</v>
      </c>
      <c r="G199" s="155">
        <v>-3.3075296411649413E-4</v>
      </c>
      <c r="H199" s="59">
        <v>-9.4613415129169383</v>
      </c>
      <c r="I199" s="63" t="s">
        <v>318</v>
      </c>
      <c r="L199" s="62">
        <v>46317.806967592594</v>
      </c>
      <c r="M199" s="59" t="s">
        <v>1830</v>
      </c>
      <c r="N199" s="59" t="s">
        <v>172</v>
      </c>
      <c r="O199" s="59">
        <v>-0.22500000000000001</v>
      </c>
      <c r="P199" s="59">
        <v>-7.4999999999999997E-2</v>
      </c>
      <c r="Q199" s="59">
        <v>2.5000000000000001E-3</v>
      </c>
      <c r="R199" s="59" t="s">
        <v>2614</v>
      </c>
      <c r="S199" s="59">
        <v>0.05</v>
      </c>
      <c r="T199" s="59">
        <v>0.05</v>
      </c>
      <c r="U199" s="59"/>
      <c r="V199" s="59">
        <v>0</v>
      </c>
      <c r="W199" s="59">
        <v>5.2083333333333336E-7</v>
      </c>
      <c r="X199" s="59">
        <v>5.2083333333333336E-7</v>
      </c>
      <c r="Y199" s="59">
        <v>0</v>
      </c>
      <c r="Z199" s="66" t="s">
        <v>2615</v>
      </c>
      <c r="AA199" s="66" t="s">
        <v>2658</v>
      </c>
      <c r="AV199" s="62"/>
      <c r="AW199" s="62">
        <v>46317.806967592594</v>
      </c>
      <c r="AX199" s="59" t="s">
        <v>1947</v>
      </c>
      <c r="AY199" s="59" t="s">
        <v>2013</v>
      </c>
      <c r="AZ199" s="59">
        <v>8.6742424242424232E-2</v>
      </c>
      <c r="BA199" s="59" t="s">
        <v>293</v>
      </c>
      <c r="BB199" s="63" t="s">
        <v>2014</v>
      </c>
      <c r="BE199" s="62">
        <v>46317.806967592594</v>
      </c>
      <c r="BF199" s="59" t="s">
        <v>2918</v>
      </c>
      <c r="BG199" s="59" t="s">
        <v>312</v>
      </c>
      <c r="BH199" s="59" t="s">
        <v>2895</v>
      </c>
      <c r="BI199" s="59" t="s">
        <v>2914</v>
      </c>
      <c r="BJ199" s="59" t="s">
        <v>2916</v>
      </c>
      <c r="BK199" s="59" t="s">
        <v>2612</v>
      </c>
      <c r="BL199" s="59" t="s">
        <v>172</v>
      </c>
      <c r="BM199" s="59">
        <v>8</v>
      </c>
      <c r="BN199" s="155">
        <v>1.4999999999999999E-4</v>
      </c>
      <c r="BO199" s="59">
        <v>1.801625</v>
      </c>
    </row>
    <row r="200" spans="1:67" ht="15" customHeight="1" x14ac:dyDescent="0.25">
      <c r="A200" s="62">
        <v>46317.806967592594</v>
      </c>
      <c r="B200" s="59">
        <v>1</v>
      </c>
      <c r="C200" s="59" t="s">
        <v>312</v>
      </c>
      <c r="D200" s="59" t="s">
        <v>2439</v>
      </c>
      <c r="E200" s="59" t="s">
        <v>1831</v>
      </c>
      <c r="F200" s="59" t="s">
        <v>172</v>
      </c>
      <c r="G200" s="155">
        <v>-3.307529642005257E-4</v>
      </c>
      <c r="H200" s="59">
        <v>-9.4613415132209315</v>
      </c>
      <c r="I200" s="63" t="s">
        <v>318</v>
      </c>
      <c r="L200" s="62">
        <v>46317.806967592594</v>
      </c>
      <c r="M200" s="59" t="s">
        <v>1831</v>
      </c>
      <c r="N200" s="59" t="s">
        <v>172</v>
      </c>
      <c r="O200" s="59">
        <v>-0.17499999999999999</v>
      </c>
      <c r="P200" s="59">
        <v>-7.4999999999999997E-2</v>
      </c>
      <c r="Q200" s="59">
        <v>2.5000000000000001E-3</v>
      </c>
      <c r="R200" s="59" t="s">
        <v>2614</v>
      </c>
      <c r="S200" s="59">
        <v>0.05</v>
      </c>
      <c r="T200" s="59">
        <v>0.05</v>
      </c>
      <c r="U200" s="59"/>
      <c r="V200" s="59">
        <v>0</v>
      </c>
      <c r="W200" s="59">
        <v>5.2083333333333336E-7</v>
      </c>
      <c r="X200" s="59">
        <v>5.2083333333333336E-7</v>
      </c>
      <c r="Y200" s="59">
        <v>0</v>
      </c>
      <c r="Z200" s="66" t="s">
        <v>2615</v>
      </c>
      <c r="AA200" s="66" t="s">
        <v>2659</v>
      </c>
      <c r="AV200" s="62"/>
      <c r="AW200" s="62">
        <v>46317.806967592594</v>
      </c>
      <c r="AX200" s="59" t="s">
        <v>1947</v>
      </c>
      <c r="AY200" s="59" t="s">
        <v>2015</v>
      </c>
      <c r="AZ200" s="59">
        <v>8.6742424242424426E-2</v>
      </c>
      <c r="BA200" s="59" t="s">
        <v>293</v>
      </c>
      <c r="BB200" s="63" t="s">
        <v>2016</v>
      </c>
      <c r="BE200" s="62">
        <v>46317.806967592594</v>
      </c>
      <c r="BF200" s="59" t="s">
        <v>2918</v>
      </c>
      <c r="BG200" s="59" t="s">
        <v>312</v>
      </c>
      <c r="BH200" s="59" t="s">
        <v>2895</v>
      </c>
      <c r="BI200" s="59" t="s">
        <v>2914</v>
      </c>
      <c r="BJ200" s="59" t="s">
        <v>2916</v>
      </c>
      <c r="BK200" s="59" t="s">
        <v>2612</v>
      </c>
      <c r="BL200" s="59" t="s">
        <v>172</v>
      </c>
      <c r="BM200" s="59">
        <v>9</v>
      </c>
      <c r="BN200" s="155">
        <v>1.0001500000000001</v>
      </c>
      <c r="BO200" s="59">
        <v>326.80162500000006</v>
      </c>
    </row>
    <row r="201" spans="1:67" ht="15" customHeight="1" x14ac:dyDescent="0.25">
      <c r="A201" s="62">
        <v>46317.806967592594</v>
      </c>
      <c r="B201" s="59">
        <v>1</v>
      </c>
      <c r="C201" s="59" t="s">
        <v>312</v>
      </c>
      <c r="D201" s="59" t="s">
        <v>2439</v>
      </c>
      <c r="E201" s="59" t="s">
        <v>1832</v>
      </c>
      <c r="F201" s="59" t="s">
        <v>172</v>
      </c>
      <c r="G201" s="155">
        <v>-3.3075296428455728E-4</v>
      </c>
      <c r="H201" s="59">
        <v>-9.461341513524923</v>
      </c>
      <c r="I201" s="63" t="s">
        <v>318</v>
      </c>
      <c r="L201" s="62">
        <v>46317.806967592594</v>
      </c>
      <c r="M201" s="59" t="s">
        <v>1832</v>
      </c>
      <c r="N201" s="59" t="s">
        <v>172</v>
      </c>
      <c r="O201" s="59">
        <v>-0.125</v>
      </c>
      <c r="P201" s="59">
        <v>-7.4999999999999997E-2</v>
      </c>
      <c r="Q201" s="59">
        <v>2.5000000000000001E-3</v>
      </c>
      <c r="R201" s="59" t="s">
        <v>2614</v>
      </c>
      <c r="S201" s="59">
        <v>0.05</v>
      </c>
      <c r="T201" s="59">
        <v>0.05</v>
      </c>
      <c r="U201" s="59"/>
      <c r="V201" s="59">
        <v>0</v>
      </c>
      <c r="W201" s="59">
        <v>5.2083333333333336E-7</v>
      </c>
      <c r="X201" s="59">
        <v>5.2083333333333336E-7</v>
      </c>
      <c r="Y201" s="59">
        <v>0</v>
      </c>
      <c r="Z201" s="66" t="s">
        <v>2615</v>
      </c>
      <c r="AA201" s="66" t="s">
        <v>2660</v>
      </c>
      <c r="AV201" s="62"/>
      <c r="AW201" s="62">
        <v>46317.806967592594</v>
      </c>
      <c r="AX201" s="59" t="s">
        <v>1947</v>
      </c>
      <c r="AY201" s="59" t="s">
        <v>2017</v>
      </c>
      <c r="AZ201" s="59">
        <v>8.6742424242424426E-2</v>
      </c>
      <c r="BA201" s="59" t="s">
        <v>293</v>
      </c>
      <c r="BB201" s="63" t="s">
        <v>2018</v>
      </c>
      <c r="BE201" s="62">
        <v>46317.806967592594</v>
      </c>
      <c r="BF201" s="59" t="s">
        <v>2920</v>
      </c>
      <c r="BG201" s="59" t="s">
        <v>312</v>
      </c>
      <c r="BH201" s="59" t="s">
        <v>2895</v>
      </c>
      <c r="BI201" s="59" t="s">
        <v>2914</v>
      </c>
      <c r="BJ201" s="59" t="s">
        <v>2916</v>
      </c>
      <c r="BK201" s="59" t="s">
        <v>2612</v>
      </c>
      <c r="BL201" s="59" t="s">
        <v>1909</v>
      </c>
      <c r="BM201" s="59">
        <v>1</v>
      </c>
      <c r="BN201" s="155">
        <v>-1.0249999999999999</v>
      </c>
      <c r="BO201" s="59">
        <v>-2394.6099999999997</v>
      </c>
    </row>
    <row r="202" spans="1:67" ht="15" customHeight="1" x14ac:dyDescent="0.25">
      <c r="A202" s="62">
        <v>46317.806967592594</v>
      </c>
      <c r="B202" s="59">
        <v>1</v>
      </c>
      <c r="C202" s="59" t="s">
        <v>312</v>
      </c>
      <c r="D202" s="59" t="s">
        <v>2439</v>
      </c>
      <c r="E202" s="59" t="s">
        <v>1833</v>
      </c>
      <c r="F202" s="59" t="s">
        <v>172</v>
      </c>
      <c r="G202" s="155">
        <v>-5.7454119787223598E-4</v>
      </c>
      <c r="H202" s="59">
        <v>-10.343268426772989</v>
      </c>
      <c r="I202" s="63" t="s">
        <v>318</v>
      </c>
      <c r="L202" s="62">
        <v>46317.806967592594</v>
      </c>
      <c r="M202" s="59" t="s">
        <v>1833</v>
      </c>
      <c r="N202" s="59" t="s">
        <v>172</v>
      </c>
      <c r="O202" s="59">
        <v>-8.7499999999999994E-2</v>
      </c>
      <c r="P202" s="59">
        <v>-8.7499999999999994E-2</v>
      </c>
      <c r="Q202" s="59">
        <v>6.2500000000000001E-4</v>
      </c>
      <c r="R202" s="59" t="s">
        <v>2614</v>
      </c>
      <c r="S202" s="59">
        <v>2.5000000000000001E-2</v>
      </c>
      <c r="T202" s="59">
        <v>2.5000000000000001E-2</v>
      </c>
      <c r="U202" s="59"/>
      <c r="V202" s="59">
        <v>0</v>
      </c>
      <c r="W202" s="59">
        <v>3.2552083333333335E-8</v>
      </c>
      <c r="X202" s="59">
        <v>3.2552083333333335E-8</v>
      </c>
      <c r="Y202" s="59">
        <v>0</v>
      </c>
      <c r="Z202" s="66" t="s">
        <v>2615</v>
      </c>
      <c r="AA202" s="66" t="s">
        <v>2661</v>
      </c>
      <c r="AW202" s="62">
        <v>46317.806967592594</v>
      </c>
      <c r="AX202" s="59" t="s">
        <v>1947</v>
      </c>
      <c r="AY202" s="59" t="s">
        <v>2461</v>
      </c>
      <c r="AZ202" s="59">
        <v>0.29124165494448295</v>
      </c>
      <c r="BA202" s="59" t="s">
        <v>296</v>
      </c>
      <c r="BB202" s="63" t="s">
        <v>2462</v>
      </c>
      <c r="BE202" s="62">
        <v>46317.806967592594</v>
      </c>
      <c r="BF202" s="59" t="s">
        <v>2920</v>
      </c>
      <c r="BG202" s="59" t="s">
        <v>312</v>
      </c>
      <c r="BH202" s="59" t="s">
        <v>2895</v>
      </c>
      <c r="BI202" s="59" t="s">
        <v>2914</v>
      </c>
      <c r="BJ202" s="59" t="s">
        <v>2916</v>
      </c>
      <c r="BK202" s="59" t="s">
        <v>2612</v>
      </c>
      <c r="BL202" s="59" t="s">
        <v>1909</v>
      </c>
      <c r="BM202" s="59">
        <v>2</v>
      </c>
      <c r="BN202" s="155">
        <v>-2.5000000000000001E-2</v>
      </c>
      <c r="BO202" s="59">
        <v>-394.61</v>
      </c>
    </row>
    <row r="203" spans="1:67" ht="15" customHeight="1" x14ac:dyDescent="0.25">
      <c r="A203" s="62">
        <v>46317.806967592594</v>
      </c>
      <c r="B203" s="59">
        <v>1</v>
      </c>
      <c r="C203" s="59" t="s">
        <v>312</v>
      </c>
      <c r="D203" s="59" t="s">
        <v>2439</v>
      </c>
      <c r="E203" s="59" t="s">
        <v>1834</v>
      </c>
      <c r="F203" s="59" t="s">
        <v>172</v>
      </c>
      <c r="G203" s="155">
        <v>-5.7454119791425175E-4</v>
      </c>
      <c r="H203" s="59">
        <v>-10.343268426924984</v>
      </c>
      <c r="I203" s="63" t="s">
        <v>318</v>
      </c>
      <c r="L203" s="62">
        <v>46317.806967592594</v>
      </c>
      <c r="M203" s="59" t="s">
        <v>1834</v>
      </c>
      <c r="N203" s="59" t="s">
        <v>172</v>
      </c>
      <c r="O203" s="59">
        <v>-6.25E-2</v>
      </c>
      <c r="P203" s="59">
        <v>-8.7499999999999994E-2</v>
      </c>
      <c r="Q203" s="59">
        <v>6.2500000000000001E-4</v>
      </c>
      <c r="R203" s="59" t="s">
        <v>2614</v>
      </c>
      <c r="S203" s="59">
        <v>2.5000000000000001E-2</v>
      </c>
      <c r="T203" s="59">
        <v>2.5000000000000001E-2</v>
      </c>
      <c r="U203" s="59"/>
      <c r="V203" s="59">
        <v>0</v>
      </c>
      <c r="W203" s="59">
        <v>3.2552083333333335E-8</v>
      </c>
      <c r="X203" s="59">
        <v>3.2552083333333335E-8</v>
      </c>
      <c r="Y203" s="59">
        <v>0</v>
      </c>
      <c r="Z203" s="66" t="s">
        <v>2615</v>
      </c>
      <c r="AA203" s="66" t="s">
        <v>2662</v>
      </c>
      <c r="AW203" s="62">
        <v>46317.806967592594</v>
      </c>
      <c r="AX203" s="59" t="s">
        <v>1947</v>
      </c>
      <c r="AY203" s="59" t="s">
        <v>2463</v>
      </c>
      <c r="AZ203" s="59">
        <v>1.5676546693742744E-18</v>
      </c>
      <c r="BA203" s="59" t="s">
        <v>293</v>
      </c>
      <c r="BB203" s="63" t="s">
        <v>2464</v>
      </c>
      <c r="BE203" s="62">
        <v>46317.806967592594</v>
      </c>
      <c r="BF203" s="59" t="s">
        <v>2920</v>
      </c>
      <c r="BG203" s="59" t="s">
        <v>312</v>
      </c>
      <c r="BH203" s="59" t="s">
        <v>2895</v>
      </c>
      <c r="BI203" s="59" t="s">
        <v>2914</v>
      </c>
      <c r="BJ203" s="59" t="s">
        <v>2916</v>
      </c>
      <c r="BK203" s="59" t="s">
        <v>2612</v>
      </c>
      <c r="BL203" s="59" t="s">
        <v>1909</v>
      </c>
      <c r="BM203" s="59">
        <v>3</v>
      </c>
      <c r="BN203" s="155">
        <v>-1.9499999999999999E-3</v>
      </c>
      <c r="BO203" s="59">
        <v>-390</v>
      </c>
    </row>
    <row r="204" spans="1:67" ht="15" customHeight="1" x14ac:dyDescent="0.25">
      <c r="A204" s="62">
        <v>46317.806967592594</v>
      </c>
      <c r="B204" s="59">
        <v>1</v>
      </c>
      <c r="C204" s="59" t="s">
        <v>312</v>
      </c>
      <c r="D204" s="59" t="s">
        <v>2439</v>
      </c>
      <c r="E204" s="59" t="s">
        <v>1835</v>
      </c>
      <c r="F204" s="59" t="s">
        <v>172</v>
      </c>
      <c r="G204" s="155">
        <v>-8.6964730822925942E-5</v>
      </c>
      <c r="H204" s="59">
        <v>-2.8263537517450934</v>
      </c>
      <c r="I204" s="63" t="s">
        <v>318</v>
      </c>
      <c r="L204" s="62">
        <v>46317.806967592594</v>
      </c>
      <c r="M204" s="59" t="s">
        <v>1835</v>
      </c>
      <c r="N204" s="59" t="s">
        <v>172</v>
      </c>
      <c r="O204" s="59">
        <v>-8.7499999999999994E-2</v>
      </c>
      <c r="P204" s="59">
        <v>-6.25E-2</v>
      </c>
      <c r="Q204" s="59">
        <v>6.2500000000000001E-4</v>
      </c>
      <c r="R204" s="59" t="s">
        <v>2614</v>
      </c>
      <c r="S204" s="59">
        <v>2.5000000000000001E-2</v>
      </c>
      <c r="T204" s="59">
        <v>2.5000000000000001E-2</v>
      </c>
      <c r="U204" s="59"/>
      <c r="V204" s="59">
        <v>0</v>
      </c>
      <c r="W204" s="59">
        <v>3.2552083333333335E-8</v>
      </c>
      <c r="X204" s="59">
        <v>3.2552083333333335E-8</v>
      </c>
      <c r="Y204" s="59">
        <v>0</v>
      </c>
      <c r="Z204" s="66" t="s">
        <v>2615</v>
      </c>
      <c r="AA204" s="66" t="s">
        <v>2663</v>
      </c>
      <c r="AW204" s="62">
        <v>46317.806967592594</v>
      </c>
      <c r="AX204" s="59" t="s">
        <v>1947</v>
      </c>
      <c r="AY204" s="59" t="s">
        <v>2465</v>
      </c>
      <c r="AZ204" s="59">
        <v>6.3822594233738516E-19</v>
      </c>
      <c r="BA204" s="59" t="s">
        <v>293</v>
      </c>
      <c r="BB204" s="63" t="s">
        <v>2466</v>
      </c>
      <c r="BE204" s="62">
        <v>46317.806967592594</v>
      </c>
      <c r="BF204" s="59" t="s">
        <v>2920</v>
      </c>
      <c r="BG204" s="59" t="s">
        <v>312</v>
      </c>
      <c r="BH204" s="59" t="s">
        <v>2895</v>
      </c>
      <c r="BI204" s="59" t="s">
        <v>2914</v>
      </c>
      <c r="BJ204" s="59" t="s">
        <v>2916</v>
      </c>
      <c r="BK204" s="59" t="s">
        <v>2612</v>
      </c>
      <c r="BL204" s="59" t="s">
        <v>1909</v>
      </c>
      <c r="BM204" s="59">
        <v>4</v>
      </c>
      <c r="BN204" s="155">
        <v>0</v>
      </c>
      <c r="BO204" s="59">
        <v>0</v>
      </c>
    </row>
    <row r="205" spans="1:67" ht="15" customHeight="1" x14ac:dyDescent="0.25">
      <c r="A205" s="62">
        <v>46317.806967592594</v>
      </c>
      <c r="B205" s="59">
        <v>1</v>
      </c>
      <c r="C205" s="59" t="s">
        <v>312</v>
      </c>
      <c r="D205" s="59" t="s">
        <v>2439</v>
      </c>
      <c r="E205" s="59" t="s">
        <v>1836</v>
      </c>
      <c r="F205" s="59" t="s">
        <v>172</v>
      </c>
      <c r="G205" s="155">
        <v>-5.7454119795626751E-4</v>
      </c>
      <c r="H205" s="59">
        <v>-10.34326842707698</v>
      </c>
      <c r="I205" s="63" t="s">
        <v>318</v>
      </c>
      <c r="L205" s="62">
        <v>46317.806967592594</v>
      </c>
      <c r="M205" s="59" t="s">
        <v>1836</v>
      </c>
      <c r="N205" s="59" t="s">
        <v>172</v>
      </c>
      <c r="O205" s="59">
        <v>-3.7499999999999999E-2</v>
      </c>
      <c r="P205" s="59">
        <v>-8.7499999999999994E-2</v>
      </c>
      <c r="Q205" s="59">
        <v>6.2500000000000001E-4</v>
      </c>
      <c r="R205" s="59" t="s">
        <v>2614</v>
      </c>
      <c r="S205" s="59">
        <v>2.5000000000000001E-2</v>
      </c>
      <c r="T205" s="59">
        <v>2.5000000000000001E-2</v>
      </c>
      <c r="U205" s="59"/>
      <c r="V205" s="59">
        <v>0</v>
      </c>
      <c r="W205" s="59">
        <v>3.2552083333333335E-8</v>
      </c>
      <c r="X205" s="59">
        <v>3.2552083333333335E-8</v>
      </c>
      <c r="Y205" s="59">
        <v>0</v>
      </c>
      <c r="Z205" s="66" t="s">
        <v>2615</v>
      </c>
      <c r="AA205" s="66" t="s">
        <v>2664</v>
      </c>
      <c r="AW205" s="62">
        <v>46317.806967592594</v>
      </c>
      <c r="AX205" s="59" t="s">
        <v>1947</v>
      </c>
      <c r="AY205" s="59" t="s">
        <v>2467</v>
      </c>
      <c r="AZ205" s="59">
        <v>6.2874825100214041E-3</v>
      </c>
      <c r="BA205" s="59" t="s">
        <v>1976</v>
      </c>
      <c r="BB205" s="63" t="s">
        <v>2468</v>
      </c>
      <c r="BE205" s="62">
        <v>46317.806967592594</v>
      </c>
      <c r="BF205" s="59" t="s">
        <v>2920</v>
      </c>
      <c r="BG205" s="59" t="s">
        <v>312</v>
      </c>
      <c r="BH205" s="59" t="s">
        <v>2895</v>
      </c>
      <c r="BI205" s="59" t="s">
        <v>2914</v>
      </c>
      <c r="BJ205" s="59" t="s">
        <v>2916</v>
      </c>
      <c r="BK205" s="59" t="s">
        <v>2612</v>
      </c>
      <c r="BL205" s="59" t="s">
        <v>1909</v>
      </c>
      <c r="BM205" s="59">
        <v>5</v>
      </c>
      <c r="BN205" s="155">
        <v>1.9499999999999999E-3</v>
      </c>
      <c r="BO205" s="59">
        <v>390</v>
      </c>
    </row>
    <row r="206" spans="1:67" ht="15" customHeight="1" x14ac:dyDescent="0.25">
      <c r="A206" s="62">
        <v>46317.806967592594</v>
      </c>
      <c r="B206" s="59">
        <v>1</v>
      </c>
      <c r="C206" s="59" t="s">
        <v>312</v>
      </c>
      <c r="D206" s="59" t="s">
        <v>2439</v>
      </c>
      <c r="E206" s="59" t="s">
        <v>1837</v>
      </c>
      <c r="F206" s="59" t="s">
        <v>172</v>
      </c>
      <c r="G206" s="155">
        <v>-5.7454119799828327E-4</v>
      </c>
      <c r="H206" s="59">
        <v>-10.343268427228976</v>
      </c>
      <c r="I206" s="63" t="s">
        <v>318</v>
      </c>
      <c r="L206" s="62">
        <v>46317.806967592594</v>
      </c>
      <c r="M206" s="59" t="s">
        <v>1837</v>
      </c>
      <c r="N206" s="59" t="s">
        <v>172</v>
      </c>
      <c r="O206" s="59">
        <v>-1.2500000000000001E-2</v>
      </c>
      <c r="P206" s="59">
        <v>-8.7499999999999994E-2</v>
      </c>
      <c r="Q206" s="59">
        <v>6.2500000000000001E-4</v>
      </c>
      <c r="R206" s="59" t="s">
        <v>2614</v>
      </c>
      <c r="S206" s="59">
        <v>2.5000000000000001E-2</v>
      </c>
      <c r="T206" s="59">
        <v>2.5000000000000001E-2</v>
      </c>
      <c r="U206" s="59"/>
      <c r="V206" s="59">
        <v>0</v>
      </c>
      <c r="W206" s="59">
        <v>3.2552083333333335E-8</v>
      </c>
      <c r="X206" s="59">
        <v>3.2552083333333335E-8</v>
      </c>
      <c r="Y206" s="59">
        <v>0</v>
      </c>
      <c r="Z206" s="66" t="s">
        <v>2615</v>
      </c>
      <c r="AA206" s="66" t="s">
        <v>2665</v>
      </c>
      <c r="AW206" s="62">
        <v>46317.806967592594</v>
      </c>
      <c r="AX206" s="59" t="s">
        <v>1947</v>
      </c>
      <c r="AY206" s="59" t="s">
        <v>2469</v>
      </c>
      <c r="AZ206" s="59">
        <v>6.2188559863391394E-3</v>
      </c>
      <c r="BA206" s="59" t="s">
        <v>1976</v>
      </c>
      <c r="BB206" s="63" t="s">
        <v>2470</v>
      </c>
      <c r="BE206" s="62">
        <v>46317.806967592594</v>
      </c>
      <c r="BF206" s="59" t="s">
        <v>2920</v>
      </c>
      <c r="BG206" s="59" t="s">
        <v>312</v>
      </c>
      <c r="BH206" s="59" t="s">
        <v>2895</v>
      </c>
      <c r="BI206" s="59" t="s">
        <v>2914</v>
      </c>
      <c r="BJ206" s="59" t="s">
        <v>2916</v>
      </c>
      <c r="BK206" s="59" t="s">
        <v>2612</v>
      </c>
      <c r="BL206" s="59" t="s">
        <v>1909</v>
      </c>
      <c r="BM206" s="59">
        <v>6</v>
      </c>
      <c r="BN206" s="155">
        <v>2.5000000000000001E-2</v>
      </c>
      <c r="BO206" s="59">
        <v>394.61</v>
      </c>
    </row>
    <row r="207" spans="1:67" ht="15" customHeight="1" x14ac:dyDescent="0.25">
      <c r="A207" s="62">
        <v>46317.806967592594</v>
      </c>
      <c r="B207" s="59">
        <v>1</v>
      </c>
      <c r="C207" s="59" t="s">
        <v>312</v>
      </c>
      <c r="D207" s="59" t="s">
        <v>2439</v>
      </c>
      <c r="E207" s="59" t="s">
        <v>1838</v>
      </c>
      <c r="F207" s="59" t="s">
        <v>172</v>
      </c>
      <c r="G207" s="155">
        <v>-5.7454119804029914E-4</v>
      </c>
      <c r="H207" s="59">
        <v>-10.343268427380973</v>
      </c>
      <c r="I207" s="63" t="s">
        <v>318</v>
      </c>
      <c r="L207" s="62">
        <v>46317.806967592594</v>
      </c>
      <c r="M207" s="59" t="s">
        <v>1838</v>
      </c>
      <c r="N207" s="59" t="s">
        <v>172</v>
      </c>
      <c r="O207" s="59">
        <v>1.2500000000000001E-2</v>
      </c>
      <c r="P207" s="59">
        <v>-8.7499999999999994E-2</v>
      </c>
      <c r="Q207" s="59">
        <v>6.2500000000000001E-4</v>
      </c>
      <c r="R207" s="59" t="s">
        <v>2614</v>
      </c>
      <c r="S207" s="59">
        <v>2.5000000000000001E-2</v>
      </c>
      <c r="T207" s="59">
        <v>2.5000000000000001E-2</v>
      </c>
      <c r="U207" s="59"/>
      <c r="V207" s="59">
        <v>0</v>
      </c>
      <c r="W207" s="59">
        <v>3.2552083333333335E-8</v>
      </c>
      <c r="X207" s="59">
        <v>3.2552083333333335E-8</v>
      </c>
      <c r="Y207" s="59">
        <v>0</v>
      </c>
      <c r="Z207" s="66" t="s">
        <v>2615</v>
      </c>
      <c r="AA207" s="66" t="s">
        <v>2666</v>
      </c>
      <c r="AW207" s="62">
        <v>46317.806967592594</v>
      </c>
      <c r="AX207" s="59" t="s">
        <v>1947</v>
      </c>
      <c r="AY207" s="59" t="s">
        <v>2471</v>
      </c>
      <c r="AZ207" s="59">
        <v>1.3416411093203351E-20</v>
      </c>
      <c r="BA207" s="59" t="s">
        <v>1976</v>
      </c>
      <c r="BB207" s="63" t="s">
        <v>2472</v>
      </c>
      <c r="BE207" s="62">
        <v>46317.806967592594</v>
      </c>
      <c r="BF207" s="59" t="s">
        <v>2920</v>
      </c>
      <c r="BG207" s="59" t="s">
        <v>312</v>
      </c>
      <c r="BH207" s="59" t="s">
        <v>2895</v>
      </c>
      <c r="BI207" s="59" t="s">
        <v>2914</v>
      </c>
      <c r="BJ207" s="59" t="s">
        <v>2916</v>
      </c>
      <c r="BK207" s="59" t="s">
        <v>2612</v>
      </c>
      <c r="BL207" s="59" t="s">
        <v>1909</v>
      </c>
      <c r="BM207" s="59">
        <v>7</v>
      </c>
      <c r="BN207" s="155">
        <v>1.0249999999999999</v>
      </c>
      <c r="BO207" s="59">
        <v>2394.6099999999997</v>
      </c>
    </row>
    <row r="208" spans="1:67" ht="15" customHeight="1" x14ac:dyDescent="0.25">
      <c r="A208" s="62">
        <v>46317.806967592594</v>
      </c>
      <c r="B208" s="59">
        <v>1</v>
      </c>
      <c r="C208" s="59" t="s">
        <v>312</v>
      </c>
      <c r="D208" s="59" t="s">
        <v>2439</v>
      </c>
      <c r="E208" s="59" t="s">
        <v>1839</v>
      </c>
      <c r="F208" s="59" t="s">
        <v>172</v>
      </c>
      <c r="G208" s="155">
        <v>-5.745411980823149E-4</v>
      </c>
      <c r="H208" s="59">
        <v>-10.343268427532969</v>
      </c>
      <c r="I208" s="63" t="s">
        <v>318</v>
      </c>
      <c r="L208" s="62">
        <v>46317.806967592594</v>
      </c>
      <c r="M208" s="59" t="s">
        <v>1839</v>
      </c>
      <c r="N208" s="59" t="s">
        <v>172</v>
      </c>
      <c r="O208" s="59">
        <v>3.7499999999999999E-2</v>
      </c>
      <c r="P208" s="59">
        <v>-8.7499999999999994E-2</v>
      </c>
      <c r="Q208" s="59">
        <v>6.2500000000000001E-4</v>
      </c>
      <c r="R208" s="59" t="s">
        <v>2614</v>
      </c>
      <c r="S208" s="59">
        <v>2.5000000000000001E-2</v>
      </c>
      <c r="T208" s="59">
        <v>2.5000000000000001E-2</v>
      </c>
      <c r="U208" s="59"/>
      <c r="V208" s="59">
        <v>0</v>
      </c>
      <c r="W208" s="59">
        <v>3.2552083333333335E-8</v>
      </c>
      <c r="X208" s="59">
        <v>3.2552083333333335E-8</v>
      </c>
      <c r="Y208" s="59">
        <v>0</v>
      </c>
      <c r="Z208" s="66" t="s">
        <v>2615</v>
      </c>
      <c r="AA208" s="66" t="s">
        <v>2667</v>
      </c>
      <c r="AW208" s="62">
        <v>46317.806967592594</v>
      </c>
      <c r="AX208" s="59" t="s">
        <v>1947</v>
      </c>
      <c r="AY208" s="59" t="s">
        <v>2473</v>
      </c>
      <c r="AZ208" s="59">
        <v>6.2874825100214041E-3</v>
      </c>
      <c r="BA208" s="59" t="s">
        <v>1976</v>
      </c>
      <c r="BB208" s="63" t="s">
        <v>2474</v>
      </c>
      <c r="BE208" s="62">
        <v>46317.806967592594</v>
      </c>
      <c r="BF208" s="59" t="s">
        <v>2933</v>
      </c>
      <c r="BG208" s="59" t="s">
        <v>312</v>
      </c>
      <c r="BH208" s="59" t="s">
        <v>431</v>
      </c>
      <c r="BI208" s="59" t="s">
        <v>431</v>
      </c>
      <c r="BJ208" s="59" t="s">
        <v>2898</v>
      </c>
      <c r="BK208" s="59" t="s">
        <v>2612</v>
      </c>
      <c r="BL208" s="59" t="s">
        <v>172</v>
      </c>
      <c r="BM208" s="59">
        <v>1</v>
      </c>
      <c r="BN208" s="155">
        <v>-1.0035000000000001</v>
      </c>
      <c r="BO208" s="59">
        <v>-347.06500000000005</v>
      </c>
    </row>
    <row r="209" spans="1:67" ht="15" customHeight="1" x14ac:dyDescent="0.25">
      <c r="A209" s="62">
        <v>46317.806967592594</v>
      </c>
      <c r="B209" s="59">
        <v>1</v>
      </c>
      <c r="C209" s="59" t="s">
        <v>312</v>
      </c>
      <c r="D209" s="59" t="s">
        <v>2439</v>
      </c>
      <c r="E209" s="59" t="s">
        <v>1840</v>
      </c>
      <c r="F209" s="59" t="s">
        <v>172</v>
      </c>
      <c r="G209" s="155">
        <v>-5.7454119812433066E-4</v>
      </c>
      <c r="H209" s="59">
        <v>-10.343268427684965</v>
      </c>
      <c r="I209" s="63" t="s">
        <v>318</v>
      </c>
      <c r="L209" s="62">
        <v>46317.806967592594</v>
      </c>
      <c r="M209" s="59" t="s">
        <v>1840</v>
      </c>
      <c r="N209" s="59" t="s">
        <v>172</v>
      </c>
      <c r="O209" s="59">
        <v>6.25E-2</v>
      </c>
      <c r="P209" s="59">
        <v>-8.7499999999999994E-2</v>
      </c>
      <c r="Q209" s="59">
        <v>6.2500000000000001E-4</v>
      </c>
      <c r="R209" s="59" t="s">
        <v>2614</v>
      </c>
      <c r="S209" s="59">
        <v>2.5000000000000001E-2</v>
      </c>
      <c r="T209" s="59">
        <v>2.5000000000000001E-2</v>
      </c>
      <c r="U209" s="59"/>
      <c r="V209" s="59">
        <v>0</v>
      </c>
      <c r="W209" s="59">
        <v>3.2552083333333335E-8</v>
      </c>
      <c r="X209" s="59">
        <v>3.2552083333333335E-8</v>
      </c>
      <c r="Y209" s="59">
        <v>0</v>
      </c>
      <c r="Z209" s="66" t="s">
        <v>2615</v>
      </c>
      <c r="AA209" s="66" t="s">
        <v>2668</v>
      </c>
      <c r="AW209" s="62">
        <v>46317.806967592594</v>
      </c>
      <c r="AX209" s="59" t="s">
        <v>1947</v>
      </c>
      <c r="AY209" s="59" t="s">
        <v>2475</v>
      </c>
      <c r="AZ209" s="59">
        <v>6.2188559863391394E-3</v>
      </c>
      <c r="BA209" s="59" t="s">
        <v>1976</v>
      </c>
      <c r="BB209" s="63" t="s">
        <v>2476</v>
      </c>
      <c r="BE209" s="62">
        <v>46317.806967592594</v>
      </c>
      <c r="BF209" s="59" t="s">
        <v>2933</v>
      </c>
      <c r="BG209" s="59" t="s">
        <v>312</v>
      </c>
      <c r="BH209" s="59" t="s">
        <v>431</v>
      </c>
      <c r="BI209" s="59" t="s">
        <v>431</v>
      </c>
      <c r="BJ209" s="59" t="s">
        <v>2898</v>
      </c>
      <c r="BK209" s="59" t="s">
        <v>2612</v>
      </c>
      <c r="BL209" s="59" t="s">
        <v>172</v>
      </c>
      <c r="BM209" s="59">
        <v>2</v>
      </c>
      <c r="BN209" s="155">
        <v>-3.5000000000000001E-3</v>
      </c>
      <c r="BO209" s="59">
        <v>-22.065000000000001</v>
      </c>
    </row>
    <row r="210" spans="1:67" ht="15" customHeight="1" x14ac:dyDescent="0.25">
      <c r="A210" s="62">
        <v>46317.806967592594</v>
      </c>
      <c r="B210" s="59">
        <v>1</v>
      </c>
      <c r="C210" s="59" t="s">
        <v>312</v>
      </c>
      <c r="D210" s="59" t="s">
        <v>2439</v>
      </c>
      <c r="E210" s="59" t="s">
        <v>1841</v>
      </c>
      <c r="F210" s="59" t="s">
        <v>172</v>
      </c>
      <c r="G210" s="155">
        <v>-5.7454119816634642E-4</v>
      </c>
      <c r="H210" s="59">
        <v>-10.343268427836961</v>
      </c>
      <c r="I210" s="63" t="s">
        <v>318</v>
      </c>
      <c r="L210" s="62">
        <v>46317.806967592594</v>
      </c>
      <c r="M210" s="59" t="s">
        <v>1841</v>
      </c>
      <c r="N210" s="59" t="s">
        <v>172</v>
      </c>
      <c r="O210" s="59">
        <v>8.7499999999999994E-2</v>
      </c>
      <c r="P210" s="59">
        <v>-8.7499999999999994E-2</v>
      </c>
      <c r="Q210" s="59">
        <v>6.2500000000000001E-4</v>
      </c>
      <c r="R210" s="59" t="s">
        <v>2614</v>
      </c>
      <c r="S210" s="59">
        <v>2.5000000000000001E-2</v>
      </c>
      <c r="T210" s="59">
        <v>2.5000000000000001E-2</v>
      </c>
      <c r="U210" s="59"/>
      <c r="V210" s="59">
        <v>0</v>
      </c>
      <c r="W210" s="59">
        <v>3.2552083333333335E-8</v>
      </c>
      <c r="X210" s="59">
        <v>3.2552083333333335E-8</v>
      </c>
      <c r="Y210" s="59">
        <v>0</v>
      </c>
      <c r="Z210" s="66" t="s">
        <v>2615</v>
      </c>
      <c r="AA210" s="66" t="s">
        <v>2669</v>
      </c>
      <c r="AW210" s="62">
        <v>46317.806967592594</v>
      </c>
      <c r="AX210" s="59" t="s">
        <v>1947</v>
      </c>
      <c r="AY210" s="59" t="s">
        <v>2477</v>
      </c>
      <c r="AZ210" s="59">
        <v>1.3416411093203351E-20</v>
      </c>
      <c r="BA210" s="59" t="s">
        <v>1976</v>
      </c>
      <c r="BB210" s="63" t="s">
        <v>2478</v>
      </c>
      <c r="BE210" s="62">
        <v>46317.806967592594</v>
      </c>
      <c r="BF210" s="59" t="s">
        <v>2933</v>
      </c>
      <c r="BG210" s="59" t="s">
        <v>312</v>
      </c>
      <c r="BH210" s="59" t="s">
        <v>431</v>
      </c>
      <c r="BI210" s="59" t="s">
        <v>431</v>
      </c>
      <c r="BJ210" s="59" t="s">
        <v>2898</v>
      </c>
      <c r="BK210" s="59" t="s">
        <v>2612</v>
      </c>
      <c r="BL210" s="59" t="s">
        <v>172</v>
      </c>
      <c r="BM210" s="59">
        <v>3</v>
      </c>
      <c r="BN210" s="155">
        <v>-1.5E-3</v>
      </c>
      <c r="BO210" s="59">
        <v>-22</v>
      </c>
    </row>
    <row r="211" spans="1:67" ht="15" customHeight="1" x14ac:dyDescent="0.25">
      <c r="A211" s="62">
        <v>46317.806967592594</v>
      </c>
      <c r="B211" s="59">
        <v>1</v>
      </c>
      <c r="C211" s="59" t="s">
        <v>312</v>
      </c>
      <c r="D211" s="59" t="s">
        <v>2439</v>
      </c>
      <c r="E211" s="59" t="s">
        <v>1842</v>
      </c>
      <c r="F211" s="59" t="s">
        <v>172</v>
      </c>
      <c r="G211" s="155">
        <v>-8.6964731117036435E-5</v>
      </c>
      <c r="H211" s="59">
        <v>-2.8263537613036842</v>
      </c>
      <c r="I211" s="63" t="s">
        <v>318</v>
      </c>
      <c r="L211" s="62">
        <v>46317.806967592594</v>
      </c>
      <c r="M211" s="59" t="s">
        <v>1842</v>
      </c>
      <c r="N211" s="59" t="s">
        <v>172</v>
      </c>
      <c r="O211" s="59">
        <v>8.7499999999999994E-2</v>
      </c>
      <c r="P211" s="59">
        <v>-6.25E-2</v>
      </c>
      <c r="Q211" s="59">
        <v>6.2500000000000001E-4</v>
      </c>
      <c r="R211" s="59" t="s">
        <v>2614</v>
      </c>
      <c r="S211" s="59">
        <v>2.5000000000000001E-2</v>
      </c>
      <c r="T211" s="59">
        <v>2.5000000000000001E-2</v>
      </c>
      <c r="U211" s="59"/>
      <c r="V211" s="59">
        <v>0</v>
      </c>
      <c r="W211" s="59">
        <v>3.2552083333333335E-8</v>
      </c>
      <c r="X211" s="59">
        <v>3.2552083333333335E-8</v>
      </c>
      <c r="Y211" s="59">
        <v>0</v>
      </c>
      <c r="Z211" s="66" t="s">
        <v>2615</v>
      </c>
      <c r="AA211" s="66" t="s">
        <v>2670</v>
      </c>
      <c r="AW211" s="62">
        <v>46317.806967592594</v>
      </c>
      <c r="AX211" s="59" t="s">
        <v>1947</v>
      </c>
      <c r="AY211" s="59" t="s">
        <v>2479</v>
      </c>
      <c r="AZ211" s="59">
        <v>0.14693039626971063</v>
      </c>
      <c r="BA211" s="59" t="s">
        <v>293</v>
      </c>
      <c r="BB211" s="63" t="s">
        <v>2480</v>
      </c>
      <c r="BE211" s="62">
        <v>46317.806967592594</v>
      </c>
      <c r="BF211" s="59" t="s">
        <v>2933</v>
      </c>
      <c r="BG211" s="59" t="s">
        <v>312</v>
      </c>
      <c r="BH211" s="59" t="s">
        <v>431</v>
      </c>
      <c r="BI211" s="59" t="s">
        <v>431</v>
      </c>
      <c r="BJ211" s="59" t="s">
        <v>2898</v>
      </c>
      <c r="BK211" s="59" t="s">
        <v>2612</v>
      </c>
      <c r="BL211" s="59" t="s">
        <v>172</v>
      </c>
      <c r="BM211" s="59">
        <v>4</v>
      </c>
      <c r="BN211" s="155">
        <v>0</v>
      </c>
      <c r="BO211" s="59">
        <v>0</v>
      </c>
    </row>
    <row r="212" spans="1:67" ht="15" customHeight="1" x14ac:dyDescent="0.25">
      <c r="A212" s="62">
        <v>46317.806967592594</v>
      </c>
      <c r="B212" s="59">
        <v>1</v>
      </c>
      <c r="C212" s="59" t="s">
        <v>312</v>
      </c>
      <c r="D212" s="59" t="s">
        <v>2439</v>
      </c>
      <c r="E212" s="59" t="s">
        <v>1843</v>
      </c>
      <c r="F212" s="59" t="s">
        <v>172</v>
      </c>
      <c r="G212" s="155">
        <v>-3.3075296470471511E-4</v>
      </c>
      <c r="H212" s="59">
        <v>-9.4613415150448841</v>
      </c>
      <c r="I212" s="63" t="s">
        <v>318</v>
      </c>
      <c r="L212" s="62">
        <v>46317.806967592594</v>
      </c>
      <c r="M212" s="59" t="s">
        <v>1843</v>
      </c>
      <c r="N212" s="59" t="s">
        <v>172</v>
      </c>
      <c r="O212" s="59">
        <v>0.125</v>
      </c>
      <c r="P212" s="59">
        <v>-7.4999999999999997E-2</v>
      </c>
      <c r="Q212" s="59">
        <v>2.5000000000000001E-3</v>
      </c>
      <c r="R212" s="59" t="s">
        <v>2614</v>
      </c>
      <c r="S212" s="59">
        <v>0.05</v>
      </c>
      <c r="T212" s="59">
        <v>0.05</v>
      </c>
      <c r="U212" s="59"/>
      <c r="V212" s="59">
        <v>0</v>
      </c>
      <c r="W212" s="59">
        <v>5.2083333333333336E-7</v>
      </c>
      <c r="X212" s="59">
        <v>5.2083333333333336E-7</v>
      </c>
      <c r="Y212" s="59">
        <v>0</v>
      </c>
      <c r="Z212" s="66" t="s">
        <v>2615</v>
      </c>
      <c r="AA212" s="66" t="s">
        <v>2671</v>
      </c>
      <c r="AW212" s="62">
        <v>46317.806967592594</v>
      </c>
      <c r="AX212" s="59" t="s">
        <v>1947</v>
      </c>
      <c r="AY212" s="59" t="s">
        <v>2481</v>
      </c>
      <c r="AZ212" s="59">
        <v>0.14612633933458638</v>
      </c>
      <c r="BA212" s="59" t="s">
        <v>293</v>
      </c>
      <c r="BB212" s="63" t="s">
        <v>2482</v>
      </c>
      <c r="BE212" s="62">
        <v>46317.806967592594</v>
      </c>
      <c r="BF212" s="59" t="s">
        <v>2935</v>
      </c>
      <c r="BG212" s="59" t="s">
        <v>312</v>
      </c>
      <c r="BH212" s="59" t="s">
        <v>431</v>
      </c>
      <c r="BI212" s="59" t="s">
        <v>431</v>
      </c>
      <c r="BJ212" s="59" t="s">
        <v>2898</v>
      </c>
      <c r="BK212" s="59" t="s">
        <v>2612</v>
      </c>
      <c r="BL212" s="59" t="s">
        <v>1909</v>
      </c>
      <c r="BM212" s="59">
        <v>1</v>
      </c>
      <c r="BN212" s="155">
        <v>-1.0249999999999999</v>
      </c>
      <c r="BO212" s="59">
        <v>-2394.6099999999997</v>
      </c>
    </row>
    <row r="213" spans="1:67" ht="15" customHeight="1" x14ac:dyDescent="0.25">
      <c r="A213" s="62">
        <v>46317.806967592594</v>
      </c>
      <c r="B213" s="59">
        <v>1</v>
      </c>
      <c r="C213" s="59" t="s">
        <v>312</v>
      </c>
      <c r="D213" s="59" t="s">
        <v>2439</v>
      </c>
      <c r="E213" s="59" t="s">
        <v>1844</v>
      </c>
      <c r="F213" s="59" t="s">
        <v>172</v>
      </c>
      <c r="G213" s="155">
        <v>-3.3075296478874669E-4</v>
      </c>
      <c r="H213" s="59">
        <v>-9.4613415153488756</v>
      </c>
      <c r="I213" s="63" t="s">
        <v>318</v>
      </c>
      <c r="L213" s="62">
        <v>46317.806967592594</v>
      </c>
      <c r="M213" s="59" t="s">
        <v>1844</v>
      </c>
      <c r="N213" s="59" t="s">
        <v>172</v>
      </c>
      <c r="O213" s="59">
        <v>0.17499999999999999</v>
      </c>
      <c r="P213" s="59">
        <v>-7.4999999999999997E-2</v>
      </c>
      <c r="Q213" s="59">
        <v>2.5000000000000001E-3</v>
      </c>
      <c r="R213" s="59" t="s">
        <v>2614</v>
      </c>
      <c r="S213" s="59">
        <v>0.05</v>
      </c>
      <c r="T213" s="59">
        <v>0.05</v>
      </c>
      <c r="U213" s="59"/>
      <c r="V213" s="59">
        <v>0</v>
      </c>
      <c r="W213" s="59">
        <v>5.2083333333333336E-7</v>
      </c>
      <c r="X213" s="59">
        <v>5.2083333333333336E-7</v>
      </c>
      <c r="Y213" s="59">
        <v>0</v>
      </c>
      <c r="Z213" s="66" t="s">
        <v>2615</v>
      </c>
      <c r="AA213" s="66" t="s">
        <v>2672</v>
      </c>
      <c r="AW213" s="62">
        <v>46317.806967592594</v>
      </c>
      <c r="AX213" s="59" t="s">
        <v>1947</v>
      </c>
      <c r="AY213" s="59" t="s">
        <v>2483</v>
      </c>
      <c r="AZ213" s="59">
        <v>-1.954989175223292E-16</v>
      </c>
      <c r="BA213" s="59" t="s">
        <v>1993</v>
      </c>
      <c r="BB213" s="63" t="s">
        <v>2484</v>
      </c>
      <c r="BE213" s="62">
        <v>46317.806967592594</v>
      </c>
      <c r="BF213" s="59" t="s">
        <v>2935</v>
      </c>
      <c r="BG213" s="59" t="s">
        <v>312</v>
      </c>
      <c r="BH213" s="59" t="s">
        <v>431</v>
      </c>
      <c r="BI213" s="59" t="s">
        <v>431</v>
      </c>
      <c r="BJ213" s="59" t="s">
        <v>2898</v>
      </c>
      <c r="BK213" s="59" t="s">
        <v>2612</v>
      </c>
      <c r="BL213" s="59" t="s">
        <v>1909</v>
      </c>
      <c r="BM213" s="59">
        <v>2</v>
      </c>
      <c r="BN213" s="155">
        <v>-2.5000000000000001E-2</v>
      </c>
      <c r="BO213" s="59">
        <v>-394.61</v>
      </c>
    </row>
    <row r="214" spans="1:67" ht="15" customHeight="1" x14ac:dyDescent="0.25">
      <c r="A214" s="62">
        <v>46317.806967592594</v>
      </c>
      <c r="B214" s="59">
        <v>1</v>
      </c>
      <c r="C214" s="59" t="s">
        <v>312</v>
      </c>
      <c r="D214" s="59" t="s">
        <v>2439</v>
      </c>
      <c r="E214" s="59" t="s">
        <v>1845</v>
      </c>
      <c r="F214" s="59" t="s">
        <v>172</v>
      </c>
      <c r="G214" s="155">
        <v>-3.3075296487277827E-4</v>
      </c>
      <c r="H214" s="59">
        <v>-9.4613415156528671</v>
      </c>
      <c r="I214" s="63" t="s">
        <v>318</v>
      </c>
      <c r="L214" s="62">
        <v>46317.806967592594</v>
      </c>
      <c r="M214" s="59" t="s">
        <v>1845</v>
      </c>
      <c r="N214" s="59" t="s">
        <v>172</v>
      </c>
      <c r="O214" s="59">
        <v>0.22500000000000001</v>
      </c>
      <c r="P214" s="59">
        <v>-7.4999999999999997E-2</v>
      </c>
      <c r="Q214" s="59">
        <v>2.5000000000000001E-3</v>
      </c>
      <c r="R214" s="59" t="s">
        <v>2614</v>
      </c>
      <c r="S214" s="59">
        <v>0.05</v>
      </c>
      <c r="T214" s="59">
        <v>0.05</v>
      </c>
      <c r="U214" s="59"/>
      <c r="V214" s="59">
        <v>0</v>
      </c>
      <c r="W214" s="59">
        <v>5.2083333333333336E-7</v>
      </c>
      <c r="X214" s="59">
        <v>5.2083333333333336E-7</v>
      </c>
      <c r="Y214" s="59">
        <v>0</v>
      </c>
      <c r="Z214" s="66" t="s">
        <v>2615</v>
      </c>
      <c r="AA214" s="66" t="s">
        <v>2673</v>
      </c>
      <c r="AW214" s="62">
        <v>46317.806967592594</v>
      </c>
      <c r="AX214" s="59" t="s">
        <v>1947</v>
      </c>
      <c r="AY214" s="59" t="s">
        <v>2485</v>
      </c>
      <c r="AZ214" s="59">
        <v>6.2874825100214041E-3</v>
      </c>
      <c r="BA214" s="59" t="s">
        <v>1976</v>
      </c>
      <c r="BB214" s="63" t="s">
        <v>2486</v>
      </c>
      <c r="BE214" s="62">
        <v>46317.806967592594</v>
      </c>
      <c r="BF214" s="59" t="s">
        <v>2935</v>
      </c>
      <c r="BG214" s="59" t="s">
        <v>312</v>
      </c>
      <c r="BH214" s="59" t="s">
        <v>431</v>
      </c>
      <c r="BI214" s="59" t="s">
        <v>431</v>
      </c>
      <c r="BJ214" s="59" t="s">
        <v>2898</v>
      </c>
      <c r="BK214" s="59" t="s">
        <v>2612</v>
      </c>
      <c r="BL214" s="59" t="s">
        <v>1909</v>
      </c>
      <c r="BM214" s="59">
        <v>3</v>
      </c>
      <c r="BN214" s="155">
        <v>-1.9499999999999999E-3</v>
      </c>
      <c r="BO214" s="59">
        <v>-390</v>
      </c>
    </row>
    <row r="215" spans="1:67" ht="15" customHeight="1" x14ac:dyDescent="0.25">
      <c r="A215" s="62">
        <v>46317.806967592594</v>
      </c>
      <c r="B215" s="59">
        <v>1</v>
      </c>
      <c r="C215" s="59" t="s">
        <v>312</v>
      </c>
      <c r="D215" s="59" t="s">
        <v>2439</v>
      </c>
      <c r="E215" s="59" t="s">
        <v>1846</v>
      </c>
      <c r="F215" s="59" t="s">
        <v>172</v>
      </c>
      <c r="G215" s="155">
        <v>6.4439996998212591E-4</v>
      </c>
      <c r="H215" s="59">
        <v>0</v>
      </c>
      <c r="I215" s="63" t="s">
        <v>2440</v>
      </c>
      <c r="L215" s="62">
        <v>46317.806967592594</v>
      </c>
      <c r="M215" s="59" t="s">
        <v>1846</v>
      </c>
      <c r="N215" s="59" t="s">
        <v>172</v>
      </c>
      <c r="O215" s="59">
        <v>-0.22500000000000001</v>
      </c>
      <c r="P215" s="59">
        <v>-2.5000000000000001E-2</v>
      </c>
      <c r="Q215" s="59">
        <v>2.5000000000000001E-3</v>
      </c>
      <c r="R215" s="59" t="s">
        <v>2614</v>
      </c>
      <c r="S215" s="59">
        <v>0.05</v>
      </c>
      <c r="T215" s="59">
        <v>0.05</v>
      </c>
      <c r="U215" s="59"/>
      <c r="V215" s="59">
        <v>0</v>
      </c>
      <c r="W215" s="59">
        <v>5.2083333333333336E-7</v>
      </c>
      <c r="X215" s="59">
        <v>5.2083333333333336E-7</v>
      </c>
      <c r="Y215" s="59">
        <v>0</v>
      </c>
      <c r="Z215" s="66" t="s">
        <v>2615</v>
      </c>
      <c r="AA215" s="66" t="s">
        <v>2674</v>
      </c>
      <c r="AW215" s="62">
        <v>46317.806967592594</v>
      </c>
      <c r="AX215" s="59" t="s">
        <v>1947</v>
      </c>
      <c r="AY215" s="59" t="s">
        <v>2487</v>
      </c>
      <c r="AZ215" s="59">
        <v>6.2188559863391377E-3</v>
      </c>
      <c r="BA215" s="59" t="s">
        <v>1976</v>
      </c>
      <c r="BB215" s="63" t="s">
        <v>2488</v>
      </c>
      <c r="BE215" s="62">
        <v>46317.806967592594</v>
      </c>
      <c r="BF215" s="59" t="s">
        <v>2935</v>
      </c>
      <c r="BG215" s="59" t="s">
        <v>312</v>
      </c>
      <c r="BH215" s="59" t="s">
        <v>431</v>
      </c>
      <c r="BI215" s="59" t="s">
        <v>431</v>
      </c>
      <c r="BJ215" s="59" t="s">
        <v>2898</v>
      </c>
      <c r="BK215" s="59" t="s">
        <v>2612</v>
      </c>
      <c r="BL215" s="59" t="s">
        <v>1909</v>
      </c>
      <c r="BM215" s="59">
        <v>4</v>
      </c>
      <c r="BN215" s="155">
        <v>0</v>
      </c>
      <c r="BO215" s="59">
        <v>0</v>
      </c>
    </row>
    <row r="216" spans="1:67" ht="15" customHeight="1" x14ac:dyDescent="0.25">
      <c r="A216" s="62">
        <v>46317.806967592594</v>
      </c>
      <c r="B216" s="59">
        <v>1</v>
      </c>
      <c r="C216" s="59" t="s">
        <v>312</v>
      </c>
      <c r="D216" s="59" t="s">
        <v>2439</v>
      </c>
      <c r="E216" s="59" t="s">
        <v>1847</v>
      </c>
      <c r="F216" s="59" t="s">
        <v>172</v>
      </c>
      <c r="G216" s="155">
        <v>6.4439996989809438E-4</v>
      </c>
      <c r="H216" s="59">
        <v>0</v>
      </c>
      <c r="I216" s="63" t="s">
        <v>2440</v>
      </c>
      <c r="L216" s="62">
        <v>46317.806967592594</v>
      </c>
      <c r="M216" s="59" t="s">
        <v>1847</v>
      </c>
      <c r="N216" s="59" t="s">
        <v>172</v>
      </c>
      <c r="O216" s="59">
        <v>-0.17499999999999999</v>
      </c>
      <c r="P216" s="59">
        <v>-2.5000000000000001E-2</v>
      </c>
      <c r="Q216" s="59">
        <v>2.5000000000000001E-3</v>
      </c>
      <c r="R216" s="59" t="s">
        <v>2614</v>
      </c>
      <c r="S216" s="59">
        <v>0.05</v>
      </c>
      <c r="T216" s="59">
        <v>0.05</v>
      </c>
      <c r="U216" s="59"/>
      <c r="V216" s="59">
        <v>0</v>
      </c>
      <c r="W216" s="59">
        <v>5.2083333333333336E-7</v>
      </c>
      <c r="X216" s="59">
        <v>5.2083333333333336E-7</v>
      </c>
      <c r="Y216" s="59">
        <v>0</v>
      </c>
      <c r="Z216" s="66" t="s">
        <v>2615</v>
      </c>
      <c r="AA216" s="66" t="s">
        <v>2675</v>
      </c>
      <c r="AW216" s="62">
        <v>46317.806967592594</v>
      </c>
      <c r="AX216" s="59" t="s">
        <v>1947</v>
      </c>
      <c r="AY216" s="59" t="s">
        <v>2489</v>
      </c>
      <c r="AZ216" s="59">
        <v>0.14693039626971063</v>
      </c>
      <c r="BA216" s="59" t="s">
        <v>293</v>
      </c>
      <c r="BB216" s="63" t="s">
        <v>2490</v>
      </c>
      <c r="BE216" s="62">
        <v>46317.806967592594</v>
      </c>
      <c r="BF216" s="59" t="s">
        <v>2935</v>
      </c>
      <c r="BG216" s="59" t="s">
        <v>312</v>
      </c>
      <c r="BH216" s="59" t="s">
        <v>431</v>
      </c>
      <c r="BI216" s="59" t="s">
        <v>431</v>
      </c>
      <c r="BJ216" s="59" t="s">
        <v>2898</v>
      </c>
      <c r="BK216" s="59" t="s">
        <v>2612</v>
      </c>
      <c r="BL216" s="59" t="s">
        <v>1909</v>
      </c>
      <c r="BM216" s="59">
        <v>5</v>
      </c>
      <c r="BN216" s="155">
        <v>1.9499999999999999E-3</v>
      </c>
      <c r="BO216" s="59">
        <v>390</v>
      </c>
    </row>
    <row r="217" spans="1:67" ht="15" customHeight="1" x14ac:dyDescent="0.25">
      <c r="A217" s="62">
        <v>46317.806967592594</v>
      </c>
      <c r="B217" s="59">
        <v>1</v>
      </c>
      <c r="C217" s="59" t="s">
        <v>312</v>
      </c>
      <c r="D217" s="59" t="s">
        <v>2439</v>
      </c>
      <c r="E217" s="59" t="s">
        <v>1848</v>
      </c>
      <c r="F217" s="59" t="s">
        <v>172</v>
      </c>
      <c r="G217" s="155">
        <v>6.4439996981406275E-4</v>
      </c>
      <c r="H217" s="59">
        <v>0</v>
      </c>
      <c r="I217" s="63" t="s">
        <v>2440</v>
      </c>
      <c r="L217" s="62">
        <v>46317.806967592594</v>
      </c>
      <c r="M217" s="59" t="s">
        <v>1848</v>
      </c>
      <c r="N217" s="59" t="s">
        <v>172</v>
      </c>
      <c r="O217" s="59">
        <v>-0.125</v>
      </c>
      <c r="P217" s="59">
        <v>-2.5000000000000001E-2</v>
      </c>
      <c r="Q217" s="59">
        <v>2.5000000000000001E-3</v>
      </c>
      <c r="R217" s="59" t="s">
        <v>2614</v>
      </c>
      <c r="S217" s="59">
        <v>0.05</v>
      </c>
      <c r="T217" s="59">
        <v>0.05</v>
      </c>
      <c r="U217" s="59"/>
      <c r="V217" s="59">
        <v>0</v>
      </c>
      <c r="W217" s="59">
        <v>5.2083333333333336E-7</v>
      </c>
      <c r="X217" s="59">
        <v>5.2083333333333336E-7</v>
      </c>
      <c r="Y217" s="59">
        <v>0</v>
      </c>
      <c r="Z217" s="66" t="s">
        <v>2615</v>
      </c>
      <c r="AA217" s="66" t="s">
        <v>2676</v>
      </c>
      <c r="AW217" s="62">
        <v>46317.806967592594</v>
      </c>
      <c r="AX217" s="59" t="s">
        <v>1947</v>
      </c>
      <c r="AY217" s="59" t="s">
        <v>2491</v>
      </c>
      <c r="AZ217" s="59">
        <v>0.14612633933458638</v>
      </c>
      <c r="BA217" s="59" t="s">
        <v>293</v>
      </c>
      <c r="BB217" s="63" t="s">
        <v>2492</v>
      </c>
      <c r="BE217" s="62">
        <v>46317.806967592594</v>
      </c>
      <c r="BF217" s="59" t="s">
        <v>2935</v>
      </c>
      <c r="BG217" s="59" t="s">
        <v>312</v>
      </c>
      <c r="BH217" s="59" t="s">
        <v>431</v>
      </c>
      <c r="BI217" s="59" t="s">
        <v>431</v>
      </c>
      <c r="BJ217" s="59" t="s">
        <v>2898</v>
      </c>
      <c r="BK217" s="59" t="s">
        <v>2612</v>
      </c>
      <c r="BL217" s="59" t="s">
        <v>1909</v>
      </c>
      <c r="BM217" s="59">
        <v>6</v>
      </c>
      <c r="BN217" s="155">
        <v>2.5000000000000001E-2</v>
      </c>
      <c r="BO217" s="59">
        <v>394.61</v>
      </c>
    </row>
    <row r="218" spans="1:67" ht="15" customHeight="1" x14ac:dyDescent="0.25">
      <c r="A218" s="62">
        <v>46317.806967592594</v>
      </c>
      <c r="B218" s="59">
        <v>1</v>
      </c>
      <c r="C218" s="59" t="s">
        <v>312</v>
      </c>
      <c r="D218" s="59" t="s">
        <v>2439</v>
      </c>
      <c r="E218" s="59" t="s">
        <v>1849</v>
      </c>
      <c r="F218" s="59" t="s">
        <v>172</v>
      </c>
      <c r="G218" s="155">
        <v>4.006117362263841E-4</v>
      </c>
      <c r="H218" s="59">
        <v>0</v>
      </c>
      <c r="I218" s="63" t="s">
        <v>2440</v>
      </c>
      <c r="L218" s="62">
        <v>46317.806967592594</v>
      </c>
      <c r="M218" s="59" t="s">
        <v>1849</v>
      </c>
      <c r="N218" s="59" t="s">
        <v>172</v>
      </c>
      <c r="O218" s="59">
        <v>-8.7499999999999994E-2</v>
      </c>
      <c r="P218" s="59">
        <v>-3.7499999999999999E-2</v>
      </c>
      <c r="Q218" s="59">
        <v>6.2500000000000001E-4</v>
      </c>
      <c r="R218" s="59" t="s">
        <v>2614</v>
      </c>
      <c r="S218" s="59">
        <v>2.5000000000000001E-2</v>
      </c>
      <c r="T218" s="59">
        <v>2.5000000000000001E-2</v>
      </c>
      <c r="U218" s="59"/>
      <c r="V218" s="59">
        <v>0</v>
      </c>
      <c r="W218" s="59">
        <v>3.2552083333333335E-8</v>
      </c>
      <c r="X218" s="59">
        <v>3.2552083333333335E-8</v>
      </c>
      <c r="Y218" s="59">
        <v>0</v>
      </c>
      <c r="Z218" s="66" t="s">
        <v>2615</v>
      </c>
      <c r="AA218" s="66" t="s">
        <v>2677</v>
      </c>
      <c r="AW218" s="62">
        <v>46317.806967592594</v>
      </c>
      <c r="AX218" s="59" t="s">
        <v>1947</v>
      </c>
      <c r="AY218" s="59" t="s">
        <v>2493</v>
      </c>
      <c r="AZ218" s="59">
        <v>8.5411628189306768E-2</v>
      </c>
      <c r="BA218" s="59" t="s">
        <v>293</v>
      </c>
      <c r="BB218" s="63" t="s">
        <v>2494</v>
      </c>
      <c r="BE218" s="62">
        <v>46317.806967592594</v>
      </c>
      <c r="BF218" s="59" t="s">
        <v>2935</v>
      </c>
      <c r="BG218" s="59" t="s">
        <v>312</v>
      </c>
      <c r="BH218" s="59" t="s">
        <v>431</v>
      </c>
      <c r="BI218" s="59" t="s">
        <v>431</v>
      </c>
      <c r="BJ218" s="59" t="s">
        <v>2898</v>
      </c>
      <c r="BK218" s="59" t="s">
        <v>2612</v>
      </c>
      <c r="BL218" s="59" t="s">
        <v>1909</v>
      </c>
      <c r="BM218" s="59">
        <v>7</v>
      </c>
      <c r="BN218" s="155">
        <v>1.0249999999999999</v>
      </c>
      <c r="BO218" s="59">
        <v>2394.6099999999997</v>
      </c>
    </row>
    <row r="219" spans="1:67" ht="15" customHeight="1" x14ac:dyDescent="0.25">
      <c r="A219" s="62">
        <v>46317.806967592594</v>
      </c>
      <c r="B219" s="59">
        <v>1</v>
      </c>
      <c r="C219" s="59" t="s">
        <v>312</v>
      </c>
      <c r="D219" s="59" t="s">
        <v>2439</v>
      </c>
      <c r="E219" s="59" t="s">
        <v>1850</v>
      </c>
      <c r="F219" s="59" t="s">
        <v>172</v>
      </c>
      <c r="G219" s="155">
        <v>8.8818820327569406E-4</v>
      </c>
      <c r="H219" s="59">
        <v>0</v>
      </c>
      <c r="I219" s="63" t="s">
        <v>2440</v>
      </c>
      <c r="L219" s="62">
        <v>46317.806967592594</v>
      </c>
      <c r="M219" s="59" t="s">
        <v>1850</v>
      </c>
      <c r="N219" s="59" t="s">
        <v>172</v>
      </c>
      <c r="O219" s="59">
        <v>-8.7499999999999994E-2</v>
      </c>
      <c r="P219" s="59">
        <v>-1.2500000000000001E-2</v>
      </c>
      <c r="Q219" s="59">
        <v>6.2500000000000001E-4</v>
      </c>
      <c r="R219" s="59" t="s">
        <v>2614</v>
      </c>
      <c r="S219" s="59">
        <v>2.5000000000000001E-2</v>
      </c>
      <c r="T219" s="59">
        <v>2.5000000000000001E-2</v>
      </c>
      <c r="U219" s="59"/>
      <c r="V219" s="59">
        <v>0</v>
      </c>
      <c r="W219" s="59">
        <v>3.2552083333333335E-8</v>
      </c>
      <c r="X219" s="59">
        <v>3.2552083333333335E-8</v>
      </c>
      <c r="Y219" s="59">
        <v>0</v>
      </c>
      <c r="Z219" s="66" t="s">
        <v>2615</v>
      </c>
      <c r="AA219" s="66" t="s">
        <v>2678</v>
      </c>
      <c r="AW219" s="62">
        <v>46317.806967592594</v>
      </c>
      <c r="AX219" s="59" t="s">
        <v>1947</v>
      </c>
      <c r="AY219" s="59" t="s">
        <v>2495</v>
      </c>
      <c r="AZ219" s="59">
        <v>8.5411628189306768E-2</v>
      </c>
      <c r="BA219" s="59" t="s">
        <v>293</v>
      </c>
      <c r="BB219" s="63" t="s">
        <v>2496</v>
      </c>
    </row>
    <row r="220" spans="1:67" ht="15" customHeight="1" x14ac:dyDescent="0.25">
      <c r="A220" s="62">
        <v>46317.806967592594</v>
      </c>
      <c r="B220" s="59">
        <v>1</v>
      </c>
      <c r="C220" s="59" t="s">
        <v>312</v>
      </c>
      <c r="D220" s="59" t="s">
        <v>2439</v>
      </c>
      <c r="E220" s="59" t="s">
        <v>1851</v>
      </c>
      <c r="F220" s="59" t="s">
        <v>172</v>
      </c>
      <c r="G220" s="155">
        <v>4.0061173593227355E-4</v>
      </c>
      <c r="H220" s="59">
        <v>0</v>
      </c>
      <c r="I220" s="63" t="s">
        <v>2440</v>
      </c>
      <c r="L220" s="62">
        <v>46317.806967592594</v>
      </c>
      <c r="M220" s="59" t="s">
        <v>1851</v>
      </c>
      <c r="N220" s="59" t="s">
        <v>172</v>
      </c>
      <c r="O220" s="59">
        <v>8.7499999999999994E-2</v>
      </c>
      <c r="P220" s="59">
        <v>-3.7499999999999999E-2</v>
      </c>
      <c r="Q220" s="59">
        <v>6.2500000000000001E-4</v>
      </c>
      <c r="R220" s="59" t="s">
        <v>2614</v>
      </c>
      <c r="S220" s="59">
        <v>2.5000000000000001E-2</v>
      </c>
      <c r="T220" s="59">
        <v>2.5000000000000001E-2</v>
      </c>
      <c r="U220" s="59"/>
      <c r="V220" s="59">
        <v>0</v>
      </c>
      <c r="W220" s="59">
        <v>3.2552083333333335E-8</v>
      </c>
      <c r="X220" s="59">
        <v>3.2552083333333335E-8</v>
      </c>
      <c r="Y220" s="59">
        <v>0</v>
      </c>
      <c r="Z220" s="66" t="s">
        <v>2615</v>
      </c>
      <c r="AA220" s="66" t="s">
        <v>2679</v>
      </c>
      <c r="AW220" s="62">
        <v>46317.806967592594</v>
      </c>
      <c r="AX220" s="59" t="s">
        <v>1947</v>
      </c>
      <c r="AY220" s="59" t="s">
        <v>2497</v>
      </c>
      <c r="AZ220" s="59">
        <v>8.6354165391896789E-2</v>
      </c>
      <c r="BA220" s="59" t="s">
        <v>293</v>
      </c>
      <c r="BB220" s="63" t="s">
        <v>2498</v>
      </c>
    </row>
    <row r="221" spans="1:67" ht="15" customHeight="1" x14ac:dyDescent="0.25">
      <c r="A221" s="62">
        <v>46317.806967592594</v>
      </c>
      <c r="B221" s="59">
        <v>1</v>
      </c>
      <c r="C221" s="59" t="s">
        <v>312</v>
      </c>
      <c r="D221" s="59" t="s">
        <v>2439</v>
      </c>
      <c r="E221" s="59" t="s">
        <v>1852</v>
      </c>
      <c r="F221" s="59" t="s">
        <v>172</v>
      </c>
      <c r="G221" s="155">
        <v>8.8818820298158362E-4</v>
      </c>
      <c r="H221" s="59">
        <v>0</v>
      </c>
      <c r="I221" s="63" t="s">
        <v>2440</v>
      </c>
      <c r="L221" s="62">
        <v>46317.806967592594</v>
      </c>
      <c r="M221" s="59" t="s">
        <v>1852</v>
      </c>
      <c r="N221" s="59" t="s">
        <v>172</v>
      </c>
      <c r="O221" s="59">
        <v>8.7499999999999994E-2</v>
      </c>
      <c r="P221" s="59">
        <v>-1.2500000000000001E-2</v>
      </c>
      <c r="Q221" s="59">
        <v>6.2500000000000001E-4</v>
      </c>
      <c r="R221" s="59" t="s">
        <v>2614</v>
      </c>
      <c r="S221" s="59">
        <v>2.5000000000000001E-2</v>
      </c>
      <c r="T221" s="59">
        <v>2.5000000000000001E-2</v>
      </c>
      <c r="U221" s="59"/>
      <c r="V221" s="59">
        <v>0</v>
      </c>
      <c r="W221" s="59">
        <v>3.2552083333333335E-8</v>
      </c>
      <c r="X221" s="59">
        <v>3.2552083333333335E-8</v>
      </c>
      <c r="Y221" s="59">
        <v>0</v>
      </c>
      <c r="Z221" s="66" t="s">
        <v>2615</v>
      </c>
      <c r="AA221" s="66" t="s">
        <v>2680</v>
      </c>
      <c r="AW221" s="62">
        <v>46317.806967592594</v>
      </c>
      <c r="AX221" s="59" t="s">
        <v>1947</v>
      </c>
      <c r="AY221" s="59" t="s">
        <v>2499</v>
      </c>
      <c r="AZ221" s="59">
        <v>8.6354165391896789E-2</v>
      </c>
      <c r="BA221" s="59" t="s">
        <v>293</v>
      </c>
      <c r="BB221" s="63" t="s">
        <v>2500</v>
      </c>
    </row>
    <row r="222" spans="1:67" ht="15" customHeight="1" x14ac:dyDescent="0.25">
      <c r="A222" s="62">
        <v>46317.806967592594</v>
      </c>
      <c r="B222" s="59">
        <v>1</v>
      </c>
      <c r="C222" s="59" t="s">
        <v>312</v>
      </c>
      <c r="D222" s="59" t="s">
        <v>2439</v>
      </c>
      <c r="E222" s="59" t="s">
        <v>1853</v>
      </c>
      <c r="F222" s="59" t="s">
        <v>172</v>
      </c>
      <c r="G222" s="155">
        <v>6.4439996939390492E-4</v>
      </c>
      <c r="H222" s="59">
        <v>0</v>
      </c>
      <c r="I222" s="63" t="s">
        <v>2440</v>
      </c>
      <c r="L222" s="62">
        <v>46317.806967592594</v>
      </c>
      <c r="M222" s="59" t="s">
        <v>1853</v>
      </c>
      <c r="N222" s="59" t="s">
        <v>172</v>
      </c>
      <c r="O222" s="59">
        <v>0.125</v>
      </c>
      <c r="P222" s="59">
        <v>-2.5000000000000001E-2</v>
      </c>
      <c r="Q222" s="59">
        <v>2.5000000000000001E-3</v>
      </c>
      <c r="R222" s="59" t="s">
        <v>2614</v>
      </c>
      <c r="S222" s="59">
        <v>0.05</v>
      </c>
      <c r="T222" s="59">
        <v>0.05</v>
      </c>
      <c r="U222" s="59"/>
      <c r="V222" s="59">
        <v>0</v>
      </c>
      <c r="W222" s="59">
        <v>5.2083333333333336E-7</v>
      </c>
      <c r="X222" s="59">
        <v>5.2083333333333336E-7</v>
      </c>
      <c r="Y222" s="59">
        <v>0</v>
      </c>
      <c r="Z222" s="66" t="s">
        <v>2615</v>
      </c>
      <c r="AA222" s="66" t="s">
        <v>2681</v>
      </c>
      <c r="AW222" s="62">
        <v>46317.806967592594</v>
      </c>
      <c r="AX222" s="59" t="s">
        <v>1947</v>
      </c>
      <c r="AY222" s="59" t="s">
        <v>2501</v>
      </c>
      <c r="AZ222" s="59">
        <v>8.5411628189306754E-2</v>
      </c>
      <c r="BA222" s="59" t="s">
        <v>293</v>
      </c>
      <c r="BB222" s="63" t="s">
        <v>2502</v>
      </c>
    </row>
    <row r="223" spans="1:67" ht="15" customHeight="1" x14ac:dyDescent="0.25">
      <c r="A223" s="62">
        <v>46317.806967592594</v>
      </c>
      <c r="B223" s="59">
        <v>1</v>
      </c>
      <c r="C223" s="59" t="s">
        <v>312</v>
      </c>
      <c r="D223" s="59" t="s">
        <v>2439</v>
      </c>
      <c r="E223" s="59" t="s">
        <v>1854</v>
      </c>
      <c r="F223" s="59" t="s">
        <v>172</v>
      </c>
      <c r="G223" s="155">
        <v>6.4439996930987329E-4</v>
      </c>
      <c r="H223" s="59">
        <v>0</v>
      </c>
      <c r="I223" s="63" t="s">
        <v>2440</v>
      </c>
      <c r="L223" s="62">
        <v>46317.806967592594</v>
      </c>
      <c r="M223" s="59" t="s">
        <v>1854</v>
      </c>
      <c r="N223" s="59" t="s">
        <v>172</v>
      </c>
      <c r="O223" s="59">
        <v>0.17499999999999999</v>
      </c>
      <c r="P223" s="59">
        <v>-2.5000000000000001E-2</v>
      </c>
      <c r="Q223" s="59">
        <v>2.5000000000000001E-3</v>
      </c>
      <c r="R223" s="59" t="s">
        <v>2614</v>
      </c>
      <c r="S223" s="59">
        <v>0.05</v>
      </c>
      <c r="T223" s="59">
        <v>0.05</v>
      </c>
      <c r="U223" s="59"/>
      <c r="V223" s="59">
        <v>0</v>
      </c>
      <c r="W223" s="59">
        <v>5.2083333333333336E-7</v>
      </c>
      <c r="X223" s="59">
        <v>5.2083333333333336E-7</v>
      </c>
      <c r="Y223" s="59">
        <v>0</v>
      </c>
      <c r="Z223" s="66" t="s">
        <v>2615</v>
      </c>
      <c r="AA223" s="66" t="s">
        <v>2682</v>
      </c>
      <c r="AW223" s="62">
        <v>46317.806967592594</v>
      </c>
      <c r="AX223" s="59" t="s">
        <v>1947</v>
      </c>
      <c r="AY223" s="59" t="s">
        <v>2503</v>
      </c>
      <c r="AZ223" s="59">
        <v>8.5411628189306754E-2</v>
      </c>
      <c r="BA223" s="59" t="s">
        <v>293</v>
      </c>
      <c r="BB223" s="63" t="s">
        <v>2504</v>
      </c>
    </row>
    <row r="224" spans="1:67" ht="15" customHeight="1" x14ac:dyDescent="0.25">
      <c r="A224" s="62">
        <v>46317.806967592594</v>
      </c>
      <c r="B224" s="59">
        <v>1</v>
      </c>
      <c r="C224" s="59" t="s">
        <v>312</v>
      </c>
      <c r="D224" s="59" t="s">
        <v>2439</v>
      </c>
      <c r="E224" s="59" t="s">
        <v>1855</v>
      </c>
      <c r="F224" s="59" t="s">
        <v>172</v>
      </c>
      <c r="G224" s="155">
        <v>6.4439996922584176E-4</v>
      </c>
      <c r="H224" s="59">
        <v>0</v>
      </c>
      <c r="I224" s="63" t="s">
        <v>2440</v>
      </c>
      <c r="L224" s="62">
        <v>46317.806967592594</v>
      </c>
      <c r="M224" s="59" t="s">
        <v>1855</v>
      </c>
      <c r="N224" s="59" t="s">
        <v>172</v>
      </c>
      <c r="O224" s="59">
        <v>0.22500000000000001</v>
      </c>
      <c r="P224" s="59">
        <v>-2.5000000000000001E-2</v>
      </c>
      <c r="Q224" s="59">
        <v>2.5000000000000001E-3</v>
      </c>
      <c r="R224" s="59" t="s">
        <v>2614</v>
      </c>
      <c r="S224" s="59">
        <v>0.05</v>
      </c>
      <c r="T224" s="59">
        <v>0.05</v>
      </c>
      <c r="U224" s="59"/>
      <c r="V224" s="59">
        <v>0</v>
      </c>
      <c r="W224" s="59">
        <v>5.2083333333333336E-7</v>
      </c>
      <c r="X224" s="59">
        <v>5.2083333333333336E-7</v>
      </c>
      <c r="Y224" s="59">
        <v>0</v>
      </c>
      <c r="Z224" s="66" t="s">
        <v>2615</v>
      </c>
      <c r="AA224" s="66" t="s">
        <v>2683</v>
      </c>
      <c r="AW224" s="62">
        <v>46317.806967592594</v>
      </c>
      <c r="AX224" s="59" t="s">
        <v>1947</v>
      </c>
      <c r="AY224" s="59" t="s">
        <v>2505</v>
      </c>
      <c r="AZ224" s="59">
        <v>8.6354165391896776E-2</v>
      </c>
      <c r="BA224" s="59" t="s">
        <v>293</v>
      </c>
      <c r="BB224" s="63" t="s">
        <v>2506</v>
      </c>
    </row>
    <row r="225" spans="1:54" ht="15" customHeight="1" x14ac:dyDescent="0.25">
      <c r="A225" s="62">
        <v>46317.806967592594</v>
      </c>
      <c r="B225" s="59">
        <v>1</v>
      </c>
      <c r="C225" s="59" t="s">
        <v>312</v>
      </c>
      <c r="D225" s="59" t="s">
        <v>2439</v>
      </c>
      <c r="E225" s="59" t="s">
        <v>1856</v>
      </c>
      <c r="F225" s="59" t="s">
        <v>172</v>
      </c>
      <c r="G225" s="155">
        <v>1.619552904080746E-3</v>
      </c>
      <c r="H225" s="59">
        <v>0</v>
      </c>
      <c r="I225" s="63" t="s">
        <v>2440</v>
      </c>
      <c r="L225" s="62">
        <v>46317.806967592594</v>
      </c>
      <c r="M225" s="59" t="s">
        <v>1856</v>
      </c>
      <c r="N225" s="59" t="s">
        <v>172</v>
      </c>
      <c r="O225" s="59">
        <v>-0.22500000000000001</v>
      </c>
      <c r="P225" s="59">
        <v>2.5000000000000001E-2</v>
      </c>
      <c r="Q225" s="59">
        <v>2.5000000000000001E-3</v>
      </c>
      <c r="R225" s="59" t="s">
        <v>2614</v>
      </c>
      <c r="S225" s="59">
        <v>0.05</v>
      </c>
      <c r="T225" s="59">
        <v>0.05</v>
      </c>
      <c r="U225" s="59"/>
      <c r="V225" s="59">
        <v>0</v>
      </c>
      <c r="W225" s="59">
        <v>5.2083333333333336E-7</v>
      </c>
      <c r="X225" s="59">
        <v>5.2083333333333336E-7</v>
      </c>
      <c r="Y225" s="59">
        <v>0</v>
      </c>
      <c r="Z225" s="66" t="s">
        <v>2615</v>
      </c>
      <c r="AA225" s="66" t="s">
        <v>2684</v>
      </c>
      <c r="AW225" s="62">
        <v>46317.806967592594</v>
      </c>
      <c r="AX225" s="59" t="s">
        <v>1947</v>
      </c>
      <c r="AY225" s="59" t="s">
        <v>2507</v>
      </c>
      <c r="AZ225" s="59">
        <v>8.6354165391896776E-2</v>
      </c>
      <c r="BA225" s="59" t="s">
        <v>293</v>
      </c>
      <c r="BB225" s="63" t="s">
        <v>2508</v>
      </c>
    </row>
    <row r="226" spans="1:54" ht="15" customHeight="1" x14ac:dyDescent="0.25">
      <c r="A226" s="62">
        <v>46317.806967592594</v>
      </c>
      <c r="B226" s="59">
        <v>1</v>
      </c>
      <c r="C226" s="59" t="s">
        <v>312</v>
      </c>
      <c r="D226" s="59" t="s">
        <v>2439</v>
      </c>
      <c r="E226" s="59" t="s">
        <v>1857</v>
      </c>
      <c r="F226" s="59" t="s">
        <v>172</v>
      </c>
      <c r="G226" s="155">
        <v>1.6195529039967143E-3</v>
      </c>
      <c r="H226" s="59">
        <v>0</v>
      </c>
      <c r="I226" s="63" t="s">
        <v>2440</v>
      </c>
      <c r="L226" s="62">
        <v>46317.806967592594</v>
      </c>
      <c r="M226" s="59" t="s">
        <v>1857</v>
      </c>
      <c r="N226" s="59" t="s">
        <v>172</v>
      </c>
      <c r="O226" s="59">
        <v>-0.17499999999999999</v>
      </c>
      <c r="P226" s="59">
        <v>2.5000000000000001E-2</v>
      </c>
      <c r="Q226" s="59">
        <v>2.5000000000000001E-3</v>
      </c>
      <c r="R226" s="59" t="s">
        <v>2614</v>
      </c>
      <c r="S226" s="59">
        <v>0.05</v>
      </c>
      <c r="T226" s="59">
        <v>0.05</v>
      </c>
      <c r="U226" s="59"/>
      <c r="V226" s="59">
        <v>0</v>
      </c>
      <c r="W226" s="59">
        <v>5.2083333333333336E-7</v>
      </c>
      <c r="X226" s="59">
        <v>5.2083333333333336E-7</v>
      </c>
      <c r="Y226" s="59">
        <v>0</v>
      </c>
      <c r="Z226" s="66" t="s">
        <v>2615</v>
      </c>
      <c r="AA226" s="66" t="s">
        <v>2685</v>
      </c>
      <c r="AW226" s="62">
        <v>46317.806967592594</v>
      </c>
      <c r="AX226" s="59" t="s">
        <v>1947</v>
      </c>
      <c r="AY226" s="59" t="s">
        <v>2509</v>
      </c>
      <c r="AZ226" s="59">
        <v>6.2831853071795898</v>
      </c>
      <c r="BA226" s="59" t="s">
        <v>2510</v>
      </c>
      <c r="BB226" s="63" t="s">
        <v>2511</v>
      </c>
    </row>
    <row r="227" spans="1:54" ht="15" customHeight="1" x14ac:dyDescent="0.25">
      <c r="A227" s="62">
        <v>46317.806967592594</v>
      </c>
      <c r="B227" s="59">
        <v>1</v>
      </c>
      <c r="C227" s="59" t="s">
        <v>312</v>
      </c>
      <c r="D227" s="59" t="s">
        <v>2439</v>
      </c>
      <c r="E227" s="59" t="s">
        <v>1858</v>
      </c>
      <c r="F227" s="59" t="s">
        <v>172</v>
      </c>
      <c r="G227" s="155">
        <v>1.6195529039126828E-3</v>
      </c>
      <c r="H227" s="59">
        <v>0</v>
      </c>
      <c r="I227" s="63" t="s">
        <v>2440</v>
      </c>
      <c r="L227" s="62">
        <v>46317.806967592594</v>
      </c>
      <c r="M227" s="59" t="s">
        <v>1858</v>
      </c>
      <c r="N227" s="59" t="s">
        <v>172</v>
      </c>
      <c r="O227" s="59">
        <v>-0.125</v>
      </c>
      <c r="P227" s="59">
        <v>2.5000000000000001E-2</v>
      </c>
      <c r="Q227" s="59">
        <v>2.5000000000000001E-3</v>
      </c>
      <c r="R227" s="59" t="s">
        <v>2614</v>
      </c>
      <c r="S227" s="59">
        <v>0.05</v>
      </c>
      <c r="T227" s="59">
        <v>0.05</v>
      </c>
      <c r="U227" s="59"/>
      <c r="V227" s="59">
        <v>0</v>
      </c>
      <c r="W227" s="59">
        <v>5.2083333333333336E-7</v>
      </c>
      <c r="X227" s="59">
        <v>5.2083333333333336E-7</v>
      </c>
      <c r="Y227" s="59">
        <v>0</v>
      </c>
      <c r="Z227" s="66" t="s">
        <v>2615</v>
      </c>
      <c r="AA227" s="66" t="s">
        <v>2686</v>
      </c>
      <c r="AW227" s="62">
        <v>46317.806967592594</v>
      </c>
      <c r="AX227" s="59" t="s">
        <v>1947</v>
      </c>
      <c r="AY227" s="59" t="s">
        <v>2512</v>
      </c>
      <c r="AZ227" s="59">
        <v>108.89509867399958</v>
      </c>
      <c r="BA227" s="59" t="s">
        <v>9</v>
      </c>
      <c r="BB227" s="63" t="s">
        <v>2513</v>
      </c>
    </row>
    <row r="228" spans="1:54" ht="15" customHeight="1" x14ac:dyDescent="0.25">
      <c r="A228" s="62">
        <v>46317.806967592594</v>
      </c>
      <c r="B228" s="59">
        <v>1</v>
      </c>
      <c r="C228" s="59" t="s">
        <v>312</v>
      </c>
      <c r="D228" s="59" t="s">
        <v>2439</v>
      </c>
      <c r="E228" s="59" t="s">
        <v>1859</v>
      </c>
      <c r="F228" s="59" t="s">
        <v>172</v>
      </c>
      <c r="G228" s="155">
        <v>1.3757646703250041E-3</v>
      </c>
      <c r="H228" s="59">
        <v>0</v>
      </c>
      <c r="I228" s="63" t="s">
        <v>2440</v>
      </c>
      <c r="L228" s="62">
        <v>46317.806967592594</v>
      </c>
      <c r="M228" s="59" t="s">
        <v>1859</v>
      </c>
      <c r="N228" s="59" t="s">
        <v>172</v>
      </c>
      <c r="O228" s="59">
        <v>-8.7499999999999994E-2</v>
      </c>
      <c r="P228" s="59">
        <v>1.2500000000000001E-2</v>
      </c>
      <c r="Q228" s="59">
        <v>6.2500000000000001E-4</v>
      </c>
      <c r="R228" s="59" t="s">
        <v>2614</v>
      </c>
      <c r="S228" s="59">
        <v>2.5000000000000001E-2</v>
      </c>
      <c r="T228" s="59">
        <v>2.5000000000000001E-2</v>
      </c>
      <c r="U228" s="59"/>
      <c r="V228" s="59">
        <v>0</v>
      </c>
      <c r="W228" s="59">
        <v>3.2552083333333335E-8</v>
      </c>
      <c r="X228" s="59">
        <v>3.2552083333333335E-8</v>
      </c>
      <c r="Y228" s="59">
        <v>0</v>
      </c>
      <c r="Z228" s="66" t="s">
        <v>2615</v>
      </c>
      <c r="AA228" s="66" t="s">
        <v>2687</v>
      </c>
      <c r="AW228" s="62">
        <v>46317.806967592594</v>
      </c>
      <c r="AX228" s="59" t="s">
        <v>1947</v>
      </c>
      <c r="AY228" s="59" t="s">
        <v>2514</v>
      </c>
      <c r="AZ228" s="59">
        <v>109.49429153470204</v>
      </c>
      <c r="BA228" s="59" t="s">
        <v>9</v>
      </c>
      <c r="BB228" s="63" t="s">
        <v>2515</v>
      </c>
    </row>
    <row r="229" spans="1:54" ht="15" customHeight="1" x14ac:dyDescent="0.25">
      <c r="A229" s="62">
        <v>46317.806967592594</v>
      </c>
      <c r="B229" s="59">
        <v>1</v>
      </c>
      <c r="C229" s="59" t="s">
        <v>312</v>
      </c>
      <c r="D229" s="59" t="s">
        <v>2439</v>
      </c>
      <c r="E229" s="59" t="s">
        <v>1860</v>
      </c>
      <c r="F229" s="59" t="s">
        <v>172</v>
      </c>
      <c r="G229" s="155">
        <v>1.8633411373743141E-3</v>
      </c>
      <c r="H229" s="59">
        <v>0</v>
      </c>
      <c r="I229" s="63" t="s">
        <v>2440</v>
      </c>
      <c r="L229" s="62">
        <v>46317.806967592594</v>
      </c>
      <c r="M229" s="59" t="s">
        <v>1860</v>
      </c>
      <c r="N229" s="59" t="s">
        <v>172</v>
      </c>
      <c r="O229" s="59">
        <v>-8.7499999999999994E-2</v>
      </c>
      <c r="P229" s="59">
        <v>3.7499999999999999E-2</v>
      </c>
      <c r="Q229" s="59">
        <v>6.2500000000000001E-4</v>
      </c>
      <c r="R229" s="59" t="s">
        <v>2614</v>
      </c>
      <c r="S229" s="59">
        <v>2.5000000000000001E-2</v>
      </c>
      <c r="T229" s="59">
        <v>2.5000000000000001E-2</v>
      </c>
      <c r="U229" s="59"/>
      <c r="V229" s="59">
        <v>0</v>
      </c>
      <c r="W229" s="59">
        <v>3.2552083333333335E-8</v>
      </c>
      <c r="X229" s="59">
        <v>3.2552083333333335E-8</v>
      </c>
      <c r="Y229" s="59">
        <v>0</v>
      </c>
      <c r="Z229" s="66" t="s">
        <v>2615</v>
      </c>
      <c r="AA229" s="66" t="s">
        <v>2688</v>
      </c>
      <c r="AW229" s="62">
        <v>46317.806967592594</v>
      </c>
      <c r="AX229" s="59">
        <v>1</v>
      </c>
      <c r="AY229" s="59" t="s">
        <v>2516</v>
      </c>
      <c r="AZ229" s="59">
        <v>10.000000000000043</v>
      </c>
      <c r="BA229" s="59" t="s">
        <v>298</v>
      </c>
      <c r="BB229" s="63" t="s">
        <v>2517</v>
      </c>
    </row>
    <row r="230" spans="1:54" ht="15" customHeight="1" x14ac:dyDescent="0.25">
      <c r="A230" s="62">
        <v>46317.806967592594</v>
      </c>
      <c r="B230" s="59">
        <v>1</v>
      </c>
      <c r="C230" s="59" t="s">
        <v>312</v>
      </c>
      <c r="D230" s="59" t="s">
        <v>2439</v>
      </c>
      <c r="E230" s="59" t="s">
        <v>1861</v>
      </c>
      <c r="F230" s="59" t="s">
        <v>172</v>
      </c>
      <c r="G230" s="155">
        <v>1.3757646700308936E-3</v>
      </c>
      <c r="H230" s="59">
        <v>0</v>
      </c>
      <c r="I230" s="63" t="s">
        <v>2440</v>
      </c>
      <c r="L230" s="62">
        <v>46317.806967592594</v>
      </c>
      <c r="M230" s="59" t="s">
        <v>1861</v>
      </c>
      <c r="N230" s="59" t="s">
        <v>172</v>
      </c>
      <c r="O230" s="59">
        <v>8.7499999999999994E-2</v>
      </c>
      <c r="P230" s="59">
        <v>1.2500000000000001E-2</v>
      </c>
      <c r="Q230" s="59">
        <v>6.2500000000000001E-4</v>
      </c>
      <c r="R230" s="59" t="s">
        <v>2614</v>
      </c>
      <c r="S230" s="59">
        <v>2.5000000000000001E-2</v>
      </c>
      <c r="T230" s="59">
        <v>2.5000000000000001E-2</v>
      </c>
      <c r="U230" s="59"/>
      <c r="V230" s="59">
        <v>0</v>
      </c>
      <c r="W230" s="59">
        <v>3.2552083333333335E-8</v>
      </c>
      <c r="X230" s="59">
        <v>3.2552083333333335E-8</v>
      </c>
      <c r="Y230" s="59">
        <v>0</v>
      </c>
      <c r="Z230" s="66" t="s">
        <v>2615</v>
      </c>
      <c r="AA230" s="66" t="s">
        <v>2689</v>
      </c>
      <c r="AW230" s="62">
        <v>46317.806967592594</v>
      </c>
      <c r="AX230" s="59">
        <v>1</v>
      </c>
      <c r="AY230" s="59" t="s">
        <v>299</v>
      </c>
      <c r="AZ230" s="59">
        <v>10</v>
      </c>
      <c r="BA230" s="59" t="s">
        <v>298</v>
      </c>
      <c r="BB230" s="63" t="s">
        <v>2518</v>
      </c>
    </row>
    <row r="231" spans="1:54" ht="15" customHeight="1" x14ac:dyDescent="0.25">
      <c r="A231" s="62">
        <v>46317.806967592594</v>
      </c>
      <c r="B231" s="59">
        <v>1</v>
      </c>
      <c r="C231" s="59" t="s">
        <v>312</v>
      </c>
      <c r="D231" s="59" t="s">
        <v>2439</v>
      </c>
      <c r="E231" s="59" t="s">
        <v>1862</v>
      </c>
      <c r="F231" s="59" t="s">
        <v>172</v>
      </c>
      <c r="G231" s="155">
        <v>1.8633411370802037E-3</v>
      </c>
      <c r="H231" s="59">
        <v>0</v>
      </c>
      <c r="I231" s="63" t="s">
        <v>2440</v>
      </c>
      <c r="L231" s="62">
        <v>46317.806967592594</v>
      </c>
      <c r="M231" s="59" t="s">
        <v>1862</v>
      </c>
      <c r="N231" s="59" t="s">
        <v>172</v>
      </c>
      <c r="O231" s="59">
        <v>8.7499999999999994E-2</v>
      </c>
      <c r="P231" s="59">
        <v>3.7499999999999999E-2</v>
      </c>
      <c r="Q231" s="59">
        <v>6.2500000000000001E-4</v>
      </c>
      <c r="R231" s="59" t="s">
        <v>2614</v>
      </c>
      <c r="S231" s="59">
        <v>2.5000000000000001E-2</v>
      </c>
      <c r="T231" s="59">
        <v>2.5000000000000001E-2</v>
      </c>
      <c r="U231" s="59"/>
      <c r="V231" s="59">
        <v>0</v>
      </c>
      <c r="W231" s="59">
        <v>3.2552083333333335E-8</v>
      </c>
      <c r="X231" s="59">
        <v>3.2552083333333335E-8</v>
      </c>
      <c r="Y231" s="59">
        <v>0</v>
      </c>
      <c r="Z231" s="66" t="s">
        <v>2615</v>
      </c>
      <c r="AA231" s="66" t="s">
        <v>2690</v>
      </c>
      <c r="AW231" s="62">
        <v>46317.806967592594</v>
      </c>
      <c r="AX231" s="59">
        <v>1</v>
      </c>
      <c r="AY231" s="59" t="s">
        <v>2519</v>
      </c>
      <c r="AZ231" s="59">
        <v>10.921274928753226</v>
      </c>
      <c r="BA231" s="59" t="s">
        <v>301</v>
      </c>
      <c r="BB231" s="63" t="s">
        <v>2520</v>
      </c>
    </row>
    <row r="232" spans="1:54" ht="15" customHeight="1" x14ac:dyDescent="0.25">
      <c r="A232" s="62">
        <v>46317.806967592594</v>
      </c>
      <c r="B232" s="59">
        <v>1</v>
      </c>
      <c r="C232" s="59" t="s">
        <v>312</v>
      </c>
      <c r="D232" s="59" t="s">
        <v>2439</v>
      </c>
      <c r="E232" s="59" t="s">
        <v>1863</v>
      </c>
      <c r="F232" s="59" t="s">
        <v>172</v>
      </c>
      <c r="G232" s="155">
        <v>1.6195529034925249E-3</v>
      </c>
      <c r="H232" s="59">
        <v>0</v>
      </c>
      <c r="I232" s="63" t="s">
        <v>2440</v>
      </c>
      <c r="L232" s="62">
        <v>46317.806967592594</v>
      </c>
      <c r="M232" s="59" t="s">
        <v>1863</v>
      </c>
      <c r="N232" s="59" t="s">
        <v>172</v>
      </c>
      <c r="O232" s="59">
        <v>0.125</v>
      </c>
      <c r="P232" s="59">
        <v>2.5000000000000001E-2</v>
      </c>
      <c r="Q232" s="59">
        <v>2.5000000000000001E-3</v>
      </c>
      <c r="R232" s="59" t="s">
        <v>2614</v>
      </c>
      <c r="S232" s="59">
        <v>0.05</v>
      </c>
      <c r="T232" s="59">
        <v>0.05</v>
      </c>
      <c r="U232" s="59"/>
      <c r="V232" s="59">
        <v>0</v>
      </c>
      <c r="W232" s="59">
        <v>5.2083333333333336E-7</v>
      </c>
      <c r="X232" s="59">
        <v>5.2083333333333336E-7</v>
      </c>
      <c r="Y232" s="59">
        <v>0</v>
      </c>
      <c r="Z232" s="66" t="s">
        <v>2615</v>
      </c>
      <c r="AA232" s="66" t="s">
        <v>2691</v>
      </c>
      <c r="AW232" s="62">
        <v>46317.806967592594</v>
      </c>
      <c r="AX232" s="59">
        <v>1</v>
      </c>
      <c r="AY232" s="59" t="s">
        <v>2521</v>
      </c>
      <c r="AZ232" s="59">
        <v>0</v>
      </c>
      <c r="BA232" s="59" t="s">
        <v>301</v>
      </c>
      <c r="BB232" s="63" t="s">
        <v>2522</v>
      </c>
    </row>
    <row r="233" spans="1:54" ht="15" customHeight="1" x14ac:dyDescent="0.25">
      <c r="A233" s="62">
        <v>46317.806967592594</v>
      </c>
      <c r="B233" s="59">
        <v>1</v>
      </c>
      <c r="C233" s="59" t="s">
        <v>312</v>
      </c>
      <c r="D233" s="59" t="s">
        <v>2439</v>
      </c>
      <c r="E233" s="59" t="s">
        <v>1864</v>
      </c>
      <c r="F233" s="59" t="s">
        <v>172</v>
      </c>
      <c r="G233" s="155">
        <v>1.6195529034084934E-3</v>
      </c>
      <c r="H233" s="59">
        <v>0</v>
      </c>
      <c r="I233" s="63" t="s">
        <v>2440</v>
      </c>
      <c r="L233" s="62">
        <v>46317.806967592594</v>
      </c>
      <c r="M233" s="59" t="s">
        <v>1864</v>
      </c>
      <c r="N233" s="59" t="s">
        <v>172</v>
      </c>
      <c r="O233" s="59">
        <v>0.17499999999999999</v>
      </c>
      <c r="P233" s="59">
        <v>2.5000000000000001E-2</v>
      </c>
      <c r="Q233" s="59">
        <v>2.5000000000000001E-3</v>
      </c>
      <c r="R233" s="59" t="s">
        <v>2614</v>
      </c>
      <c r="S233" s="59">
        <v>0.05</v>
      </c>
      <c r="T233" s="59">
        <v>0.05</v>
      </c>
      <c r="U233" s="59"/>
      <c r="V233" s="59">
        <v>0</v>
      </c>
      <c r="W233" s="59">
        <v>5.2083333333333336E-7</v>
      </c>
      <c r="X233" s="59">
        <v>5.2083333333333336E-7</v>
      </c>
      <c r="Y233" s="59">
        <v>0</v>
      </c>
      <c r="Z233" s="66" t="s">
        <v>2615</v>
      </c>
      <c r="AA233" s="66" t="s">
        <v>2692</v>
      </c>
      <c r="AW233" s="62">
        <v>46317.806967592594</v>
      </c>
      <c r="AX233" s="59">
        <v>1</v>
      </c>
      <c r="AY233" s="59" t="s">
        <v>2523</v>
      </c>
      <c r="AZ233" s="59">
        <v>10.921274928753226</v>
      </c>
      <c r="BA233" s="59" t="s">
        <v>301</v>
      </c>
      <c r="BB233" s="63" t="s">
        <v>2524</v>
      </c>
    </row>
    <row r="234" spans="1:54" ht="15" customHeight="1" x14ac:dyDescent="0.25">
      <c r="A234" s="62">
        <v>46317.806967592594</v>
      </c>
      <c r="B234" s="59">
        <v>1</v>
      </c>
      <c r="C234" s="59" t="s">
        <v>312</v>
      </c>
      <c r="D234" s="59" t="s">
        <v>2439</v>
      </c>
      <c r="E234" s="59" t="s">
        <v>1865</v>
      </c>
      <c r="F234" s="59" t="s">
        <v>172</v>
      </c>
      <c r="G234" s="155">
        <v>1.6195529033244617E-3</v>
      </c>
      <c r="H234" s="59">
        <v>0</v>
      </c>
      <c r="I234" s="63" t="s">
        <v>2440</v>
      </c>
      <c r="L234" s="62">
        <v>46317.806967592594</v>
      </c>
      <c r="M234" s="59" t="s">
        <v>1865</v>
      </c>
      <c r="N234" s="59" t="s">
        <v>172</v>
      </c>
      <c r="O234" s="59">
        <v>0.22500000000000001</v>
      </c>
      <c r="P234" s="59">
        <v>2.5000000000000001E-2</v>
      </c>
      <c r="Q234" s="59">
        <v>2.5000000000000001E-3</v>
      </c>
      <c r="R234" s="59" t="s">
        <v>2614</v>
      </c>
      <c r="S234" s="59">
        <v>0.05</v>
      </c>
      <c r="T234" s="59">
        <v>0.05</v>
      </c>
      <c r="U234" s="59"/>
      <c r="V234" s="59">
        <v>0</v>
      </c>
      <c r="W234" s="59">
        <v>5.2083333333333336E-7</v>
      </c>
      <c r="X234" s="59">
        <v>5.2083333333333336E-7</v>
      </c>
      <c r="Y234" s="59">
        <v>0</v>
      </c>
      <c r="Z234" s="66" t="s">
        <v>2615</v>
      </c>
      <c r="AA234" s="66" t="s">
        <v>2693</v>
      </c>
      <c r="AW234" s="62">
        <v>46317.806967592594</v>
      </c>
      <c r="AX234" s="59">
        <v>1</v>
      </c>
      <c r="AY234" s="59" t="s">
        <v>2525</v>
      </c>
      <c r="AZ234" s="59">
        <v>0</v>
      </c>
      <c r="BA234" s="59" t="s">
        <v>301</v>
      </c>
      <c r="BB234" s="63" t="s">
        <v>2526</v>
      </c>
    </row>
    <row r="235" spans="1:54" ht="15" customHeight="1" x14ac:dyDescent="0.25">
      <c r="A235" s="62">
        <v>46317.806967592594</v>
      </c>
      <c r="B235" s="59">
        <v>1</v>
      </c>
      <c r="C235" s="59" t="s">
        <v>312</v>
      </c>
      <c r="D235" s="59" t="s">
        <v>2439</v>
      </c>
      <c r="E235" s="59" t="s">
        <v>1866</v>
      </c>
      <c r="F235" s="59" t="s">
        <v>172</v>
      </c>
      <c r="G235" s="155">
        <v>2.5947058381793659E-3</v>
      </c>
      <c r="H235" s="59">
        <v>0</v>
      </c>
      <c r="I235" s="63" t="s">
        <v>2440</v>
      </c>
      <c r="L235" s="62">
        <v>46317.806967592594</v>
      </c>
      <c r="M235" s="59" t="s">
        <v>1866</v>
      </c>
      <c r="N235" s="59" t="s">
        <v>172</v>
      </c>
      <c r="O235" s="59">
        <v>-0.22500000000000001</v>
      </c>
      <c r="P235" s="59">
        <v>7.4999999999999997E-2</v>
      </c>
      <c r="Q235" s="59">
        <v>2.5000000000000001E-3</v>
      </c>
      <c r="R235" s="59" t="s">
        <v>2614</v>
      </c>
      <c r="S235" s="59">
        <v>0.05</v>
      </c>
      <c r="T235" s="59">
        <v>0.05</v>
      </c>
      <c r="U235" s="59"/>
      <c r="V235" s="59">
        <v>0</v>
      </c>
      <c r="W235" s="59">
        <v>5.2083333333333336E-7</v>
      </c>
      <c r="X235" s="59">
        <v>5.2083333333333336E-7</v>
      </c>
      <c r="Y235" s="59">
        <v>0</v>
      </c>
      <c r="Z235" s="66" t="s">
        <v>2615</v>
      </c>
      <c r="AA235" s="66" t="s">
        <v>2694</v>
      </c>
      <c r="AW235" s="62">
        <v>46317.806967592594</v>
      </c>
      <c r="AX235" s="59">
        <v>1</v>
      </c>
      <c r="AY235" s="59" t="s">
        <v>2527</v>
      </c>
      <c r="AZ235" s="59" t="s">
        <v>1063</v>
      </c>
      <c r="BA235" s="59" t="s">
        <v>9</v>
      </c>
      <c r="BB235" s="63" t="s">
        <v>2528</v>
      </c>
    </row>
    <row r="236" spans="1:54" ht="15" customHeight="1" x14ac:dyDescent="0.25">
      <c r="A236" s="62">
        <v>46317.806967592594</v>
      </c>
      <c r="B236" s="59">
        <v>1</v>
      </c>
      <c r="C236" s="59" t="s">
        <v>312</v>
      </c>
      <c r="D236" s="59" t="s">
        <v>2439</v>
      </c>
      <c r="E236" s="59" t="s">
        <v>1867</v>
      </c>
      <c r="F236" s="59" t="s">
        <v>172</v>
      </c>
      <c r="G236" s="155">
        <v>2.5947058380953346E-3</v>
      </c>
      <c r="H236" s="59">
        <v>0</v>
      </c>
      <c r="I236" s="63" t="s">
        <v>2440</v>
      </c>
      <c r="L236" s="62">
        <v>46317.806967592594</v>
      </c>
      <c r="M236" s="59" t="s">
        <v>1867</v>
      </c>
      <c r="N236" s="59" t="s">
        <v>172</v>
      </c>
      <c r="O236" s="59">
        <v>-0.17499999999999999</v>
      </c>
      <c r="P236" s="59">
        <v>7.4999999999999997E-2</v>
      </c>
      <c r="Q236" s="59">
        <v>2.5000000000000001E-3</v>
      </c>
      <c r="R236" s="59" t="s">
        <v>2614</v>
      </c>
      <c r="S236" s="59">
        <v>0.05</v>
      </c>
      <c r="T236" s="59">
        <v>0.05</v>
      </c>
      <c r="U236" s="59"/>
      <c r="V236" s="59">
        <v>0</v>
      </c>
      <c r="W236" s="59">
        <v>5.2083333333333336E-7</v>
      </c>
      <c r="X236" s="59">
        <v>5.2083333333333336E-7</v>
      </c>
      <c r="Y236" s="59">
        <v>0</v>
      </c>
      <c r="Z236" s="66" t="s">
        <v>2615</v>
      </c>
      <c r="AA236" s="66" t="s">
        <v>2695</v>
      </c>
      <c r="AW236" s="62">
        <v>46317.806967592594</v>
      </c>
      <c r="AX236" s="59">
        <v>1</v>
      </c>
      <c r="AY236" s="59" t="s">
        <v>309</v>
      </c>
      <c r="AZ236" s="59" t="s">
        <v>312</v>
      </c>
      <c r="BA236" s="59" t="s">
        <v>9</v>
      </c>
      <c r="BB236" s="63" t="s">
        <v>2529</v>
      </c>
    </row>
    <row r="237" spans="1:54" ht="15" customHeight="1" x14ac:dyDescent="0.25">
      <c r="A237" s="62">
        <v>46317.806967592594</v>
      </c>
      <c r="B237" s="59">
        <v>1</v>
      </c>
      <c r="C237" s="59" t="s">
        <v>312</v>
      </c>
      <c r="D237" s="59" t="s">
        <v>2439</v>
      </c>
      <c r="E237" s="59" t="s">
        <v>1868</v>
      </c>
      <c r="F237" s="59" t="s">
        <v>172</v>
      </c>
      <c r="G237" s="155">
        <v>2.5947058380113028E-3</v>
      </c>
      <c r="H237" s="59">
        <v>0</v>
      </c>
      <c r="I237" s="63" t="s">
        <v>2440</v>
      </c>
      <c r="L237" s="62">
        <v>46317.806967592594</v>
      </c>
      <c r="M237" s="59" t="s">
        <v>1868</v>
      </c>
      <c r="N237" s="59" t="s">
        <v>172</v>
      </c>
      <c r="O237" s="59">
        <v>-0.125</v>
      </c>
      <c r="P237" s="59">
        <v>7.4999999999999997E-2</v>
      </c>
      <c r="Q237" s="59">
        <v>2.5000000000000001E-3</v>
      </c>
      <c r="R237" s="59" t="s">
        <v>2614</v>
      </c>
      <c r="S237" s="59">
        <v>0.05</v>
      </c>
      <c r="T237" s="59">
        <v>0.05</v>
      </c>
      <c r="U237" s="59"/>
      <c r="V237" s="59">
        <v>0</v>
      </c>
      <c r="W237" s="59">
        <v>5.2083333333333336E-7</v>
      </c>
      <c r="X237" s="59">
        <v>5.2083333333333336E-7</v>
      </c>
      <c r="Y237" s="59">
        <v>0</v>
      </c>
      <c r="Z237" s="66" t="s">
        <v>2615</v>
      </c>
      <c r="AA237" s="66" t="s">
        <v>2696</v>
      </c>
      <c r="AW237" s="62">
        <v>46317.806967592594</v>
      </c>
      <c r="AX237" s="59">
        <v>1</v>
      </c>
      <c r="AY237" s="59" t="s">
        <v>2530</v>
      </c>
      <c r="AZ237" s="59" t="s">
        <v>1063</v>
      </c>
      <c r="BA237" s="59" t="s">
        <v>9</v>
      </c>
      <c r="BB237" s="63" t="s">
        <v>2531</v>
      </c>
    </row>
    <row r="238" spans="1:54" ht="15" customHeight="1" x14ac:dyDescent="0.25">
      <c r="A238" s="62">
        <v>46317.806967592594</v>
      </c>
      <c r="B238" s="59">
        <v>1</v>
      </c>
      <c r="C238" s="59" t="s">
        <v>312</v>
      </c>
      <c r="D238" s="59" t="s">
        <v>2439</v>
      </c>
      <c r="E238" s="59" t="s">
        <v>1869</v>
      </c>
      <c r="F238" s="59" t="s">
        <v>172</v>
      </c>
      <c r="G238" s="155">
        <v>2.3509176044236241E-3</v>
      </c>
      <c r="H238" s="59">
        <v>0</v>
      </c>
      <c r="I238" s="63" t="s">
        <v>2440</v>
      </c>
      <c r="L238" s="62">
        <v>46317.806967592594</v>
      </c>
      <c r="M238" s="59" t="s">
        <v>1869</v>
      </c>
      <c r="N238" s="59" t="s">
        <v>172</v>
      </c>
      <c r="O238" s="59">
        <v>-8.7499999999999994E-2</v>
      </c>
      <c r="P238" s="59">
        <v>6.25E-2</v>
      </c>
      <c r="Q238" s="59">
        <v>6.2500000000000001E-4</v>
      </c>
      <c r="R238" s="59" t="s">
        <v>2614</v>
      </c>
      <c r="S238" s="59">
        <v>2.5000000000000001E-2</v>
      </c>
      <c r="T238" s="59">
        <v>2.5000000000000001E-2</v>
      </c>
      <c r="U238" s="59"/>
      <c r="V238" s="59">
        <v>0</v>
      </c>
      <c r="W238" s="59">
        <v>3.2552083333333335E-8</v>
      </c>
      <c r="X238" s="59">
        <v>3.2552083333333335E-8</v>
      </c>
      <c r="Y238" s="59">
        <v>0</v>
      </c>
      <c r="Z238" s="66" t="s">
        <v>2615</v>
      </c>
      <c r="AA238" s="66" t="s">
        <v>2697</v>
      </c>
      <c r="AW238" s="62">
        <v>46317.806967592594</v>
      </c>
      <c r="AX238" s="59">
        <v>1</v>
      </c>
      <c r="AY238" s="59" t="s">
        <v>2532</v>
      </c>
      <c r="AZ238" s="59" t="s">
        <v>1063</v>
      </c>
      <c r="BA238" s="59" t="s">
        <v>9</v>
      </c>
      <c r="BB238" s="63" t="s">
        <v>2533</v>
      </c>
    </row>
    <row r="239" spans="1:54" ht="15" customHeight="1" x14ac:dyDescent="0.25">
      <c r="A239" s="62">
        <v>46317.806967592594</v>
      </c>
      <c r="B239" s="59">
        <v>1</v>
      </c>
      <c r="C239" s="59" t="s">
        <v>312</v>
      </c>
      <c r="D239" s="59" t="s">
        <v>2439</v>
      </c>
      <c r="E239" s="59" t="s">
        <v>1870</v>
      </c>
      <c r="F239" s="59" t="s">
        <v>172</v>
      </c>
      <c r="G239" s="155">
        <v>2.8384940714729343E-3</v>
      </c>
      <c r="H239" s="59">
        <v>0</v>
      </c>
      <c r="I239" s="63" t="s">
        <v>2440</v>
      </c>
      <c r="L239" s="62">
        <v>46317.806967592594</v>
      </c>
      <c r="M239" s="59" t="s">
        <v>1870</v>
      </c>
      <c r="N239" s="59" t="s">
        <v>172</v>
      </c>
      <c r="O239" s="59">
        <v>-8.7499999999999994E-2</v>
      </c>
      <c r="P239" s="59">
        <v>8.7499999999999994E-2</v>
      </c>
      <c r="Q239" s="59">
        <v>6.2500000000000001E-4</v>
      </c>
      <c r="R239" s="59" t="s">
        <v>2614</v>
      </c>
      <c r="S239" s="59">
        <v>2.5000000000000001E-2</v>
      </c>
      <c r="T239" s="59">
        <v>2.5000000000000001E-2</v>
      </c>
      <c r="U239" s="59"/>
      <c r="V239" s="59">
        <v>0</v>
      </c>
      <c r="W239" s="59">
        <v>3.2552083333333335E-8</v>
      </c>
      <c r="X239" s="59">
        <v>3.2552083333333335E-8</v>
      </c>
      <c r="Y239" s="59">
        <v>0</v>
      </c>
      <c r="Z239" s="66" t="s">
        <v>2615</v>
      </c>
      <c r="AA239" s="66" t="s">
        <v>2698</v>
      </c>
      <c r="AW239" s="62">
        <v>46317.806967592594</v>
      </c>
      <c r="AX239" s="59">
        <v>1</v>
      </c>
      <c r="AY239" s="59" t="s">
        <v>310</v>
      </c>
      <c r="AZ239" s="59" t="s">
        <v>1112</v>
      </c>
      <c r="BA239" s="59" t="s">
        <v>9</v>
      </c>
      <c r="BB239" s="63" t="s">
        <v>2534</v>
      </c>
    </row>
    <row r="240" spans="1:54" ht="15" customHeight="1" x14ac:dyDescent="0.25">
      <c r="A240" s="62">
        <v>46317.806967592594</v>
      </c>
      <c r="B240" s="59">
        <v>1</v>
      </c>
      <c r="C240" s="59" t="s">
        <v>312</v>
      </c>
      <c r="D240" s="59" t="s">
        <v>2439</v>
      </c>
      <c r="E240" s="59" t="s">
        <v>1871</v>
      </c>
      <c r="F240" s="59" t="s">
        <v>172</v>
      </c>
      <c r="G240" s="155">
        <v>2.8384940714309185E-3</v>
      </c>
      <c r="H240" s="59">
        <v>0</v>
      </c>
      <c r="I240" s="63" t="s">
        <v>2440</v>
      </c>
      <c r="L240" s="62">
        <v>46317.806967592594</v>
      </c>
      <c r="M240" s="59" t="s">
        <v>1871</v>
      </c>
      <c r="N240" s="59" t="s">
        <v>172</v>
      </c>
      <c r="O240" s="59">
        <v>-6.25E-2</v>
      </c>
      <c r="P240" s="59">
        <v>8.7499999999999994E-2</v>
      </c>
      <c r="Q240" s="59">
        <v>6.2500000000000001E-4</v>
      </c>
      <c r="R240" s="59" t="s">
        <v>2614</v>
      </c>
      <c r="S240" s="59">
        <v>2.5000000000000001E-2</v>
      </c>
      <c r="T240" s="59">
        <v>2.5000000000000001E-2</v>
      </c>
      <c r="U240" s="59"/>
      <c r="V240" s="59">
        <v>0</v>
      </c>
      <c r="W240" s="59">
        <v>3.2552083333333335E-8</v>
      </c>
      <c r="X240" s="59">
        <v>3.2552083333333335E-8</v>
      </c>
      <c r="Y240" s="59">
        <v>0</v>
      </c>
      <c r="Z240" s="66" t="s">
        <v>2615</v>
      </c>
      <c r="AA240" s="66" t="s">
        <v>2699</v>
      </c>
      <c r="AW240" s="62">
        <v>46317.806967592594</v>
      </c>
      <c r="AX240" s="59">
        <v>1</v>
      </c>
      <c r="AY240" s="59" t="s">
        <v>2535</v>
      </c>
      <c r="AZ240" s="59" t="s">
        <v>2210</v>
      </c>
      <c r="BA240" s="59" t="s">
        <v>9</v>
      </c>
      <c r="BB240" s="63" t="s">
        <v>2536</v>
      </c>
    </row>
    <row r="241" spans="1:54" ht="15" customHeight="1" x14ac:dyDescent="0.25">
      <c r="A241" s="62">
        <v>46317.806967592594</v>
      </c>
      <c r="B241" s="59">
        <v>1</v>
      </c>
      <c r="C241" s="59" t="s">
        <v>312</v>
      </c>
      <c r="D241" s="59" t="s">
        <v>2439</v>
      </c>
      <c r="E241" s="59" t="s">
        <v>1872</v>
      </c>
      <c r="F241" s="59" t="s">
        <v>172</v>
      </c>
      <c r="G241" s="155">
        <v>2.8384940713889026E-3</v>
      </c>
      <c r="H241" s="59">
        <v>0</v>
      </c>
      <c r="I241" s="63" t="s">
        <v>2440</v>
      </c>
      <c r="L241" s="62">
        <v>46317.806967592594</v>
      </c>
      <c r="M241" s="59" t="s">
        <v>1872</v>
      </c>
      <c r="N241" s="59" t="s">
        <v>172</v>
      </c>
      <c r="O241" s="59">
        <v>-3.7499999999999999E-2</v>
      </c>
      <c r="P241" s="59">
        <v>8.7499999999999994E-2</v>
      </c>
      <c r="Q241" s="59">
        <v>6.2500000000000001E-4</v>
      </c>
      <c r="R241" s="59" t="s">
        <v>2614</v>
      </c>
      <c r="S241" s="59">
        <v>2.5000000000000001E-2</v>
      </c>
      <c r="T241" s="59">
        <v>2.5000000000000001E-2</v>
      </c>
      <c r="U241" s="59"/>
      <c r="V241" s="59">
        <v>0</v>
      </c>
      <c r="W241" s="59">
        <v>3.2552083333333335E-8</v>
      </c>
      <c r="X241" s="59">
        <v>3.2552083333333335E-8</v>
      </c>
      <c r="Y241" s="59">
        <v>0</v>
      </c>
      <c r="Z241" s="66" t="s">
        <v>2615</v>
      </c>
      <c r="AA241" s="66" t="s">
        <v>2700</v>
      </c>
      <c r="AW241" s="62">
        <v>46317.806967592594</v>
      </c>
      <c r="AX241" s="59">
        <v>1</v>
      </c>
      <c r="AY241" s="59" t="s">
        <v>2537</v>
      </c>
      <c r="AZ241" s="59">
        <v>6.9961981507191222</v>
      </c>
      <c r="BA241" s="59" t="s">
        <v>9</v>
      </c>
      <c r="BB241" s="63" t="s">
        <v>2538</v>
      </c>
    </row>
    <row r="242" spans="1:54" ht="15" customHeight="1" x14ac:dyDescent="0.25">
      <c r="A242" s="62">
        <v>46317.806967592594</v>
      </c>
      <c r="B242" s="59">
        <v>1</v>
      </c>
      <c r="C242" s="59" t="s">
        <v>312</v>
      </c>
      <c r="D242" s="59" t="s">
        <v>2439</v>
      </c>
      <c r="E242" s="59" t="s">
        <v>1873</v>
      </c>
      <c r="F242" s="59" t="s">
        <v>172</v>
      </c>
      <c r="G242" s="155">
        <v>2.8384940713468867E-3</v>
      </c>
      <c r="H242" s="59">
        <v>0</v>
      </c>
      <c r="I242" s="63" t="s">
        <v>2440</v>
      </c>
      <c r="L242" s="62">
        <v>46317.806967592594</v>
      </c>
      <c r="M242" s="59" t="s">
        <v>1873</v>
      </c>
      <c r="N242" s="59" t="s">
        <v>172</v>
      </c>
      <c r="O242" s="59">
        <v>-1.2500000000000001E-2</v>
      </c>
      <c r="P242" s="59">
        <v>8.7499999999999994E-2</v>
      </c>
      <c r="Q242" s="59">
        <v>6.2500000000000001E-4</v>
      </c>
      <c r="R242" s="59" t="s">
        <v>2614</v>
      </c>
      <c r="S242" s="59">
        <v>2.5000000000000001E-2</v>
      </c>
      <c r="T242" s="59">
        <v>2.5000000000000001E-2</v>
      </c>
      <c r="U242" s="59"/>
      <c r="V242" s="59">
        <v>0</v>
      </c>
      <c r="W242" s="59">
        <v>3.2552083333333335E-8</v>
      </c>
      <c r="X242" s="59">
        <v>3.2552083333333335E-8</v>
      </c>
      <c r="Y242" s="59">
        <v>0</v>
      </c>
      <c r="Z242" s="66" t="s">
        <v>2615</v>
      </c>
      <c r="AA242" s="66" t="s">
        <v>2701</v>
      </c>
      <c r="AW242" s="62">
        <v>46317.806967592594</v>
      </c>
      <c r="AX242" s="59">
        <v>1</v>
      </c>
      <c r="AY242" s="59" t="s">
        <v>2539</v>
      </c>
      <c r="AZ242" s="59">
        <v>9.9999995344765047</v>
      </c>
      <c r="BA242" s="59" t="s">
        <v>298</v>
      </c>
      <c r="BB242" s="63" t="s">
        <v>2540</v>
      </c>
    </row>
    <row r="243" spans="1:54" ht="15" customHeight="1" x14ac:dyDescent="0.25">
      <c r="A243" s="62">
        <v>46317.806967592594</v>
      </c>
      <c r="B243" s="59">
        <v>1</v>
      </c>
      <c r="C243" s="59" t="s">
        <v>312</v>
      </c>
      <c r="D243" s="59" t="s">
        <v>2439</v>
      </c>
      <c r="E243" s="59" t="s">
        <v>1874</v>
      </c>
      <c r="F243" s="59" t="s">
        <v>172</v>
      </c>
      <c r="G243" s="155">
        <v>2.8384940713048709E-3</v>
      </c>
      <c r="H243" s="59">
        <v>0</v>
      </c>
      <c r="I243" s="63" t="s">
        <v>2440</v>
      </c>
      <c r="L243" s="62">
        <v>46317.806967592594</v>
      </c>
      <c r="M243" s="59" t="s">
        <v>1874</v>
      </c>
      <c r="N243" s="59" t="s">
        <v>172</v>
      </c>
      <c r="O243" s="59">
        <v>1.2500000000000001E-2</v>
      </c>
      <c r="P243" s="59">
        <v>8.7499999999999994E-2</v>
      </c>
      <c r="Q243" s="59">
        <v>6.2500000000000001E-4</v>
      </c>
      <c r="R243" s="59" t="s">
        <v>2614</v>
      </c>
      <c r="S243" s="59">
        <v>2.5000000000000001E-2</v>
      </c>
      <c r="T243" s="59">
        <v>2.5000000000000001E-2</v>
      </c>
      <c r="U243" s="59"/>
      <c r="V243" s="59">
        <v>0</v>
      </c>
      <c r="W243" s="59">
        <v>3.2552083333333335E-8</v>
      </c>
      <c r="X243" s="59">
        <v>3.2552083333333335E-8</v>
      </c>
      <c r="Y243" s="59">
        <v>0</v>
      </c>
      <c r="Z243" s="66" t="s">
        <v>2615</v>
      </c>
      <c r="AA243" s="66" t="s">
        <v>2702</v>
      </c>
      <c r="AW243" s="62">
        <v>46317.806967592594</v>
      </c>
      <c r="AX243" s="59">
        <v>1</v>
      </c>
      <c r="AY243" s="59" t="s">
        <v>2541</v>
      </c>
      <c r="AZ243" s="59">
        <v>76.407403460038424</v>
      </c>
      <c r="BA243" s="59" t="s">
        <v>301</v>
      </c>
      <c r="BB243" s="63" t="s">
        <v>2542</v>
      </c>
    </row>
    <row r="244" spans="1:54" ht="15" customHeight="1" x14ac:dyDescent="0.25">
      <c r="A244" s="62">
        <v>46317.806967592594</v>
      </c>
      <c r="B244" s="59">
        <v>1</v>
      </c>
      <c r="C244" s="59" t="s">
        <v>312</v>
      </c>
      <c r="D244" s="59" t="s">
        <v>2439</v>
      </c>
      <c r="E244" s="59" t="s">
        <v>1875</v>
      </c>
      <c r="F244" s="59" t="s">
        <v>172</v>
      </c>
      <c r="G244" s="155">
        <v>2.8384940712628554E-3</v>
      </c>
      <c r="H244" s="59">
        <v>0</v>
      </c>
      <c r="I244" s="63" t="s">
        <v>2440</v>
      </c>
      <c r="L244" s="62">
        <v>46317.806967592594</v>
      </c>
      <c r="M244" s="59" t="s">
        <v>1875</v>
      </c>
      <c r="N244" s="59" t="s">
        <v>172</v>
      </c>
      <c r="O244" s="59">
        <v>3.7499999999999999E-2</v>
      </c>
      <c r="P244" s="59">
        <v>8.7499999999999994E-2</v>
      </c>
      <c r="Q244" s="59">
        <v>6.2500000000000001E-4</v>
      </c>
      <c r="R244" s="59" t="s">
        <v>2614</v>
      </c>
      <c r="S244" s="59">
        <v>2.5000000000000001E-2</v>
      </c>
      <c r="T244" s="59">
        <v>2.5000000000000001E-2</v>
      </c>
      <c r="U244" s="59"/>
      <c r="V244" s="59">
        <v>0</v>
      </c>
      <c r="W244" s="59">
        <v>3.2552083333333335E-8</v>
      </c>
      <c r="X244" s="59">
        <v>3.2552083333333335E-8</v>
      </c>
      <c r="Y244" s="59">
        <v>0</v>
      </c>
      <c r="Z244" s="66" t="s">
        <v>2615</v>
      </c>
      <c r="AA244" s="66" t="s">
        <v>2703</v>
      </c>
      <c r="AW244" s="62">
        <v>46317.806967592594</v>
      </c>
      <c r="AX244" s="59">
        <v>1</v>
      </c>
      <c r="AY244" s="59" t="s">
        <v>2543</v>
      </c>
      <c r="AZ244" s="59">
        <v>0</v>
      </c>
      <c r="BA244" s="59" t="s">
        <v>301</v>
      </c>
      <c r="BB244" s="63" t="s">
        <v>2544</v>
      </c>
    </row>
    <row r="245" spans="1:54" ht="15" customHeight="1" x14ac:dyDescent="0.25">
      <c r="A245" s="62">
        <v>46317.806967592594</v>
      </c>
      <c r="B245" s="59">
        <v>1</v>
      </c>
      <c r="C245" s="59" t="s">
        <v>312</v>
      </c>
      <c r="D245" s="59" t="s">
        <v>2439</v>
      </c>
      <c r="E245" s="59" t="s">
        <v>1876</v>
      </c>
      <c r="F245" s="59" t="s">
        <v>172</v>
      </c>
      <c r="G245" s="155">
        <v>2.3509176041295135E-3</v>
      </c>
      <c r="H245" s="59">
        <v>0</v>
      </c>
      <c r="I245" s="63" t="s">
        <v>2440</v>
      </c>
      <c r="L245" s="62">
        <v>46317.806967592594</v>
      </c>
      <c r="M245" s="59" t="s">
        <v>1876</v>
      </c>
      <c r="N245" s="59" t="s">
        <v>172</v>
      </c>
      <c r="O245" s="59">
        <v>8.7499999999999994E-2</v>
      </c>
      <c r="P245" s="59">
        <v>6.25E-2</v>
      </c>
      <c r="Q245" s="59">
        <v>6.2500000000000001E-4</v>
      </c>
      <c r="R245" s="59" t="s">
        <v>2614</v>
      </c>
      <c r="S245" s="59">
        <v>2.5000000000000001E-2</v>
      </c>
      <c r="T245" s="59">
        <v>2.5000000000000001E-2</v>
      </c>
      <c r="U245" s="59"/>
      <c r="V245" s="59">
        <v>0</v>
      </c>
      <c r="W245" s="59">
        <v>3.2552083333333335E-8</v>
      </c>
      <c r="X245" s="59">
        <v>3.2552083333333335E-8</v>
      </c>
      <c r="Y245" s="59">
        <v>0</v>
      </c>
      <c r="Z245" s="66" t="s">
        <v>2615</v>
      </c>
      <c r="AA245" s="66" t="s">
        <v>2704</v>
      </c>
      <c r="AW245" s="62">
        <v>46317.806967592594</v>
      </c>
      <c r="AX245" s="59">
        <v>1</v>
      </c>
      <c r="AY245" s="59" t="s">
        <v>2545</v>
      </c>
      <c r="AZ245" s="59" t="s">
        <v>1063</v>
      </c>
      <c r="BA245" s="59" t="s">
        <v>9</v>
      </c>
      <c r="BB245" s="63" t="s">
        <v>2546</v>
      </c>
    </row>
    <row r="246" spans="1:54" ht="15" customHeight="1" x14ac:dyDescent="0.25">
      <c r="A246" s="62">
        <v>46317.806967592594</v>
      </c>
      <c r="B246" s="59">
        <v>1</v>
      </c>
      <c r="C246" s="59" t="s">
        <v>312</v>
      </c>
      <c r="D246" s="59" t="s">
        <v>2439</v>
      </c>
      <c r="E246" s="59" t="s">
        <v>1877</v>
      </c>
      <c r="F246" s="59" t="s">
        <v>172</v>
      </c>
      <c r="G246" s="155">
        <v>2.8384940712208396E-3</v>
      </c>
      <c r="H246" s="59">
        <v>0</v>
      </c>
      <c r="I246" s="63" t="s">
        <v>2440</v>
      </c>
      <c r="L246" s="62">
        <v>46317.806967592594</v>
      </c>
      <c r="M246" s="59" t="s">
        <v>1877</v>
      </c>
      <c r="N246" s="59" t="s">
        <v>172</v>
      </c>
      <c r="O246" s="59">
        <v>6.25E-2</v>
      </c>
      <c r="P246" s="59">
        <v>8.7499999999999994E-2</v>
      </c>
      <c r="Q246" s="59">
        <v>6.2500000000000001E-4</v>
      </c>
      <c r="R246" s="59" t="s">
        <v>2614</v>
      </c>
      <c r="S246" s="59">
        <v>2.5000000000000001E-2</v>
      </c>
      <c r="T246" s="59">
        <v>2.5000000000000001E-2</v>
      </c>
      <c r="U246" s="59"/>
      <c r="V246" s="59">
        <v>0</v>
      </c>
      <c r="W246" s="59">
        <v>3.2552083333333335E-8</v>
      </c>
      <c r="X246" s="59">
        <v>3.2552083333333335E-8</v>
      </c>
      <c r="Y246" s="59">
        <v>0</v>
      </c>
      <c r="Z246" s="66" t="s">
        <v>2615</v>
      </c>
      <c r="AA246" s="66" t="s">
        <v>2705</v>
      </c>
      <c r="AW246" s="62">
        <v>46317.806967592594</v>
      </c>
      <c r="AX246" s="59">
        <v>1</v>
      </c>
      <c r="AY246" s="59" t="s">
        <v>2547</v>
      </c>
      <c r="AZ246" s="59" t="s">
        <v>1063</v>
      </c>
      <c r="BA246" s="59" t="s">
        <v>9</v>
      </c>
      <c r="BB246" s="63" t="s">
        <v>2548</v>
      </c>
    </row>
    <row r="247" spans="1:54" ht="15" customHeight="1" x14ac:dyDescent="0.25">
      <c r="A247" s="62">
        <v>46317.806967592594</v>
      </c>
      <c r="B247" s="59">
        <v>1</v>
      </c>
      <c r="C247" s="59" t="s">
        <v>312</v>
      </c>
      <c r="D247" s="59" t="s">
        <v>2439</v>
      </c>
      <c r="E247" s="59" t="s">
        <v>1878</v>
      </c>
      <c r="F247" s="59" t="s">
        <v>172</v>
      </c>
      <c r="G247" s="155">
        <v>2.8384940711788237E-3</v>
      </c>
      <c r="H247" s="59">
        <v>0</v>
      </c>
      <c r="I247" s="63" t="s">
        <v>2440</v>
      </c>
      <c r="L247" s="62">
        <v>46317.806967592594</v>
      </c>
      <c r="M247" s="59" t="s">
        <v>1878</v>
      </c>
      <c r="N247" s="59" t="s">
        <v>172</v>
      </c>
      <c r="O247" s="59">
        <v>8.7499999999999994E-2</v>
      </c>
      <c r="P247" s="59">
        <v>8.7499999999999994E-2</v>
      </c>
      <c r="Q247" s="59">
        <v>6.2500000000000001E-4</v>
      </c>
      <c r="R247" s="59" t="s">
        <v>2614</v>
      </c>
      <c r="S247" s="59">
        <v>2.5000000000000001E-2</v>
      </c>
      <c r="T247" s="59">
        <v>2.5000000000000001E-2</v>
      </c>
      <c r="U247" s="59"/>
      <c r="V247" s="59">
        <v>0</v>
      </c>
      <c r="W247" s="59">
        <v>3.2552083333333335E-8</v>
      </c>
      <c r="X247" s="59">
        <v>3.2552083333333335E-8</v>
      </c>
      <c r="Y247" s="59">
        <v>0</v>
      </c>
      <c r="Z247" s="66" t="s">
        <v>2615</v>
      </c>
      <c r="AA247" s="66" t="s">
        <v>2706</v>
      </c>
      <c r="AW247" s="62">
        <v>46317.806967592594</v>
      </c>
      <c r="AX247" s="59">
        <v>1</v>
      </c>
      <c r="AY247" s="59" t="s">
        <v>2549</v>
      </c>
      <c r="AZ247" s="59">
        <v>3.8348218711614885</v>
      </c>
      <c r="BA247" s="59" t="s">
        <v>304</v>
      </c>
      <c r="BB247" s="63" t="s">
        <v>2550</v>
      </c>
    </row>
    <row r="248" spans="1:54" ht="15" customHeight="1" x14ac:dyDescent="0.25">
      <c r="A248" s="62">
        <v>46317.806967592594</v>
      </c>
      <c r="B248" s="59">
        <v>1</v>
      </c>
      <c r="C248" s="59" t="s">
        <v>312</v>
      </c>
      <c r="D248" s="59" t="s">
        <v>2439</v>
      </c>
      <c r="E248" s="59" t="s">
        <v>1879</v>
      </c>
      <c r="F248" s="59" t="s">
        <v>172</v>
      </c>
      <c r="G248" s="155">
        <v>2.594705837591145E-3</v>
      </c>
      <c r="H248" s="59">
        <v>0</v>
      </c>
      <c r="I248" s="63" t="s">
        <v>2440</v>
      </c>
      <c r="L248" s="62">
        <v>46317.806967592594</v>
      </c>
      <c r="M248" s="59" t="s">
        <v>1879</v>
      </c>
      <c r="N248" s="59" t="s">
        <v>172</v>
      </c>
      <c r="O248" s="59">
        <v>0.125</v>
      </c>
      <c r="P248" s="59">
        <v>7.4999999999999997E-2</v>
      </c>
      <c r="Q248" s="59">
        <v>2.5000000000000001E-3</v>
      </c>
      <c r="R248" s="59" t="s">
        <v>2614</v>
      </c>
      <c r="S248" s="59">
        <v>0.05</v>
      </c>
      <c r="T248" s="59">
        <v>0.05</v>
      </c>
      <c r="U248" s="59"/>
      <c r="V248" s="59">
        <v>0</v>
      </c>
      <c r="W248" s="59">
        <v>5.2083333333333336E-7</v>
      </c>
      <c r="X248" s="59">
        <v>5.2083333333333336E-7</v>
      </c>
      <c r="Y248" s="59">
        <v>0</v>
      </c>
      <c r="Z248" s="66" t="s">
        <v>2615</v>
      </c>
      <c r="AA248" s="66" t="s">
        <v>2707</v>
      </c>
      <c r="AW248" s="62">
        <v>46317.806967592594</v>
      </c>
      <c r="AX248" s="59">
        <v>1</v>
      </c>
      <c r="AY248" s="59" t="s">
        <v>2551</v>
      </c>
      <c r="AZ248" s="59">
        <v>14.6</v>
      </c>
      <c r="BA248" s="59" t="s">
        <v>304</v>
      </c>
      <c r="BB248" s="63" t="s">
        <v>2552</v>
      </c>
    </row>
    <row r="249" spans="1:54" ht="15" customHeight="1" x14ac:dyDescent="0.25">
      <c r="A249" s="62">
        <v>46317.806967592594</v>
      </c>
      <c r="B249" s="59">
        <v>1</v>
      </c>
      <c r="C249" s="59" t="s">
        <v>312</v>
      </c>
      <c r="D249" s="59" t="s">
        <v>2439</v>
      </c>
      <c r="E249" s="59" t="s">
        <v>1880</v>
      </c>
      <c r="F249" s="59" t="s">
        <v>172</v>
      </c>
      <c r="G249" s="155">
        <v>2.5947058375071132E-3</v>
      </c>
      <c r="H249" s="59">
        <v>0</v>
      </c>
      <c r="I249" s="63" t="s">
        <v>2440</v>
      </c>
      <c r="L249" s="62">
        <v>46317.806967592594</v>
      </c>
      <c r="M249" s="59" t="s">
        <v>1880</v>
      </c>
      <c r="N249" s="59" t="s">
        <v>172</v>
      </c>
      <c r="O249" s="59">
        <v>0.17499999999999999</v>
      </c>
      <c r="P249" s="59">
        <v>7.4999999999999997E-2</v>
      </c>
      <c r="Q249" s="59">
        <v>2.5000000000000001E-3</v>
      </c>
      <c r="R249" s="59" t="s">
        <v>2614</v>
      </c>
      <c r="S249" s="59">
        <v>0.05</v>
      </c>
      <c r="T249" s="59">
        <v>0.05</v>
      </c>
      <c r="U249" s="59"/>
      <c r="V249" s="59">
        <v>0</v>
      </c>
      <c r="W249" s="59">
        <v>5.2083333333333336E-7</v>
      </c>
      <c r="X249" s="59">
        <v>5.2083333333333336E-7</v>
      </c>
      <c r="Y249" s="59">
        <v>0</v>
      </c>
      <c r="Z249" s="66" t="s">
        <v>2615</v>
      </c>
      <c r="AA249" s="66" t="s">
        <v>2708</v>
      </c>
      <c r="AW249" s="62">
        <v>46317.806967592594</v>
      </c>
      <c r="AX249" s="59">
        <v>1</v>
      </c>
      <c r="AY249" s="59" t="s">
        <v>2553</v>
      </c>
      <c r="AZ249" s="59">
        <v>0.26265903227133486</v>
      </c>
      <c r="BA249" s="59" t="s">
        <v>9</v>
      </c>
      <c r="BB249" s="63" t="s">
        <v>2554</v>
      </c>
    </row>
    <row r="250" spans="1:54" ht="15" customHeight="1" x14ac:dyDescent="0.25">
      <c r="A250" s="62">
        <v>46317.806967592594</v>
      </c>
      <c r="B250" s="59">
        <v>1</v>
      </c>
      <c r="C250" s="59" t="s">
        <v>312</v>
      </c>
      <c r="D250" s="59" t="s">
        <v>2439</v>
      </c>
      <c r="E250" s="59" t="s">
        <v>1881</v>
      </c>
      <c r="F250" s="59" t="s">
        <v>172</v>
      </c>
      <c r="G250" s="155">
        <v>2.5947058374230819E-3</v>
      </c>
      <c r="H250" s="59">
        <v>0</v>
      </c>
      <c r="I250" s="63" t="s">
        <v>2440</v>
      </c>
      <c r="L250" s="62">
        <v>46317.806967592594</v>
      </c>
      <c r="M250" s="59" t="s">
        <v>1881</v>
      </c>
      <c r="N250" s="59" t="s">
        <v>172</v>
      </c>
      <c r="O250" s="59">
        <v>0.22500000000000001</v>
      </c>
      <c r="P250" s="59">
        <v>7.4999999999999997E-2</v>
      </c>
      <c r="Q250" s="59">
        <v>2.5000000000000001E-3</v>
      </c>
      <c r="R250" s="59" t="s">
        <v>2614</v>
      </c>
      <c r="S250" s="59">
        <v>0.05</v>
      </c>
      <c r="T250" s="59">
        <v>0.05</v>
      </c>
      <c r="U250" s="59"/>
      <c r="V250" s="59">
        <v>0</v>
      </c>
      <c r="W250" s="59">
        <v>5.2083333333333336E-7</v>
      </c>
      <c r="X250" s="59">
        <v>5.2083333333333336E-7</v>
      </c>
      <c r="Y250" s="59">
        <v>0</v>
      </c>
      <c r="Z250" s="66" t="s">
        <v>2615</v>
      </c>
      <c r="AA250" s="66" t="s">
        <v>2709</v>
      </c>
      <c r="AW250" s="62">
        <v>46317.806967592594</v>
      </c>
      <c r="AX250" s="59">
        <v>1</v>
      </c>
      <c r="AY250" s="59" t="s">
        <v>2555</v>
      </c>
      <c r="AZ250" s="59" t="b">
        <v>0</v>
      </c>
      <c r="BA250" s="59" t="s">
        <v>9</v>
      </c>
      <c r="BB250" s="63" t="s">
        <v>2556</v>
      </c>
    </row>
    <row r="251" spans="1:54" ht="15" customHeight="1" x14ac:dyDescent="0.25">
      <c r="A251" s="62">
        <v>46317.806967592594</v>
      </c>
      <c r="B251" s="59">
        <v>1</v>
      </c>
      <c r="C251" s="59" t="s">
        <v>312</v>
      </c>
      <c r="D251" s="59" t="s">
        <v>2439</v>
      </c>
      <c r="E251" s="59" t="s">
        <v>1882</v>
      </c>
      <c r="F251" s="59" t="s">
        <v>172</v>
      </c>
      <c r="G251" s="155">
        <v>3.5698587722779859E-3</v>
      </c>
      <c r="H251" s="59">
        <v>0</v>
      </c>
      <c r="I251" s="63" t="s">
        <v>2440</v>
      </c>
      <c r="L251" s="62">
        <v>46317.806967592594</v>
      </c>
      <c r="M251" s="59" t="s">
        <v>1882</v>
      </c>
      <c r="N251" s="59" t="s">
        <v>172</v>
      </c>
      <c r="O251" s="59">
        <v>-0.22500000000000001</v>
      </c>
      <c r="P251" s="59">
        <v>0.125</v>
      </c>
      <c r="Q251" s="59">
        <v>2.5000000000000001E-3</v>
      </c>
      <c r="R251" s="59" t="s">
        <v>2614</v>
      </c>
      <c r="S251" s="59">
        <v>0.05</v>
      </c>
      <c r="T251" s="59">
        <v>0.05</v>
      </c>
      <c r="U251" s="59"/>
      <c r="V251" s="59">
        <v>0</v>
      </c>
      <c r="W251" s="59">
        <v>5.2083333333333336E-7</v>
      </c>
      <c r="X251" s="59">
        <v>5.2083333333333336E-7</v>
      </c>
      <c r="Y251" s="59">
        <v>0</v>
      </c>
      <c r="Z251" s="66" t="s">
        <v>2615</v>
      </c>
      <c r="AA251" s="66" t="s">
        <v>2710</v>
      </c>
      <c r="AW251" s="62">
        <v>46317.806967592594</v>
      </c>
      <c r="AX251" s="59">
        <v>1</v>
      </c>
      <c r="AY251" s="59" t="s">
        <v>18</v>
      </c>
      <c r="AZ251" s="59" t="b">
        <v>1</v>
      </c>
      <c r="BA251" s="59" t="s">
        <v>9</v>
      </c>
      <c r="BB251" s="63" t="s">
        <v>2557</v>
      </c>
    </row>
    <row r="252" spans="1:54" ht="15" customHeight="1" x14ac:dyDescent="0.25">
      <c r="A252" s="62">
        <v>46317.806967592594</v>
      </c>
      <c r="B252" s="59">
        <v>1</v>
      </c>
      <c r="C252" s="59" t="s">
        <v>312</v>
      </c>
      <c r="D252" s="59" t="s">
        <v>2439</v>
      </c>
      <c r="E252" s="59" t="s">
        <v>1883</v>
      </c>
      <c r="F252" s="59" t="s">
        <v>172</v>
      </c>
      <c r="G252" s="155">
        <v>3.5698587721939546E-3</v>
      </c>
      <c r="H252" s="59">
        <v>0</v>
      </c>
      <c r="I252" s="63" t="s">
        <v>2440</v>
      </c>
      <c r="L252" s="62">
        <v>46317.806967592594</v>
      </c>
      <c r="M252" s="59" t="s">
        <v>1883</v>
      </c>
      <c r="N252" s="59" t="s">
        <v>172</v>
      </c>
      <c r="O252" s="59">
        <v>-0.17499999999999999</v>
      </c>
      <c r="P252" s="59">
        <v>0.125</v>
      </c>
      <c r="Q252" s="59">
        <v>2.5000000000000001E-3</v>
      </c>
      <c r="R252" s="59" t="s">
        <v>2614</v>
      </c>
      <c r="S252" s="59">
        <v>0.05</v>
      </c>
      <c r="T252" s="59">
        <v>0.05</v>
      </c>
      <c r="U252" s="59"/>
      <c r="V252" s="59">
        <v>0</v>
      </c>
      <c r="W252" s="59">
        <v>5.2083333333333336E-7</v>
      </c>
      <c r="X252" s="59">
        <v>5.2083333333333336E-7</v>
      </c>
      <c r="Y252" s="59">
        <v>0</v>
      </c>
      <c r="Z252" s="66" t="s">
        <v>2615</v>
      </c>
      <c r="AA252" s="66" t="s">
        <v>2711</v>
      </c>
      <c r="AW252" s="62">
        <v>46317.806967592594</v>
      </c>
      <c r="AX252" s="59">
        <v>1</v>
      </c>
      <c r="AY252" s="59" t="s">
        <v>2558</v>
      </c>
      <c r="AZ252" s="59" t="s">
        <v>2559</v>
      </c>
      <c r="BA252" s="59" t="s">
        <v>9</v>
      </c>
      <c r="BB252" s="63" t="s">
        <v>2560</v>
      </c>
    </row>
    <row r="253" spans="1:54" ht="15" customHeight="1" x14ac:dyDescent="0.25">
      <c r="A253" s="62">
        <v>46317.806967592594</v>
      </c>
      <c r="B253" s="59">
        <v>1</v>
      </c>
      <c r="C253" s="59" t="s">
        <v>312</v>
      </c>
      <c r="D253" s="59" t="s">
        <v>2439</v>
      </c>
      <c r="E253" s="59" t="s">
        <v>1884</v>
      </c>
      <c r="F253" s="59" t="s">
        <v>172</v>
      </c>
      <c r="G253" s="155">
        <v>3.5698587721099228E-3</v>
      </c>
      <c r="H253" s="59">
        <v>0</v>
      </c>
      <c r="I253" s="63" t="s">
        <v>2440</v>
      </c>
      <c r="L253" s="62">
        <v>46317.806967592594</v>
      </c>
      <c r="M253" s="59" t="s">
        <v>1884</v>
      </c>
      <c r="N253" s="59" t="s">
        <v>172</v>
      </c>
      <c r="O253" s="59">
        <v>-0.125</v>
      </c>
      <c r="P253" s="59">
        <v>0.125</v>
      </c>
      <c r="Q253" s="59">
        <v>2.5000000000000001E-3</v>
      </c>
      <c r="R253" s="59" t="s">
        <v>2614</v>
      </c>
      <c r="S253" s="59">
        <v>0.05</v>
      </c>
      <c r="T253" s="59">
        <v>0.05</v>
      </c>
      <c r="U253" s="59"/>
      <c r="V253" s="59">
        <v>0</v>
      </c>
      <c r="W253" s="59">
        <v>5.2083333333333336E-7</v>
      </c>
      <c r="X253" s="59">
        <v>5.2083333333333336E-7</v>
      </c>
      <c r="Y253" s="59">
        <v>0</v>
      </c>
      <c r="Z253" s="66" t="s">
        <v>2615</v>
      </c>
      <c r="AA253" s="66" t="s">
        <v>2712</v>
      </c>
      <c r="AW253" s="62">
        <v>46317.806967592594</v>
      </c>
      <c r="AX253" s="59">
        <v>1</v>
      </c>
      <c r="AY253" s="59" t="s">
        <v>2561</v>
      </c>
      <c r="AZ253" s="59" t="s">
        <v>2562</v>
      </c>
      <c r="BA253" s="59" t="s">
        <v>9</v>
      </c>
      <c r="BB253" s="63" t="s">
        <v>2563</v>
      </c>
    </row>
    <row r="254" spans="1:54" ht="15" customHeight="1" x14ac:dyDescent="0.25">
      <c r="A254" s="62">
        <v>46317.806967592594</v>
      </c>
      <c r="B254" s="59">
        <v>1</v>
      </c>
      <c r="C254" s="59" t="s">
        <v>312</v>
      </c>
      <c r="D254" s="59" t="s">
        <v>2439</v>
      </c>
      <c r="E254" s="59" t="s">
        <v>1885</v>
      </c>
      <c r="F254" s="59" t="s">
        <v>172</v>
      </c>
      <c r="G254" s="155">
        <v>3.5698587720258911E-3</v>
      </c>
      <c r="H254" s="59">
        <v>0</v>
      </c>
      <c r="I254" s="63" t="s">
        <v>2440</v>
      </c>
      <c r="L254" s="62">
        <v>46317.806967592594</v>
      </c>
      <c r="M254" s="59" t="s">
        <v>1885</v>
      </c>
      <c r="N254" s="59" t="s">
        <v>172</v>
      </c>
      <c r="O254" s="59">
        <v>-7.4999999999999997E-2</v>
      </c>
      <c r="P254" s="59">
        <v>0.125</v>
      </c>
      <c r="Q254" s="59">
        <v>2.5000000000000001E-3</v>
      </c>
      <c r="R254" s="59" t="s">
        <v>2614</v>
      </c>
      <c r="S254" s="59">
        <v>0.05</v>
      </c>
      <c r="T254" s="59">
        <v>0.05</v>
      </c>
      <c r="U254" s="59"/>
      <c r="V254" s="59">
        <v>0</v>
      </c>
      <c r="W254" s="59">
        <v>5.2083333333333336E-7</v>
      </c>
      <c r="X254" s="59">
        <v>5.2083333333333336E-7</v>
      </c>
      <c r="Y254" s="59">
        <v>0</v>
      </c>
      <c r="Z254" s="66" t="s">
        <v>2615</v>
      </c>
      <c r="AA254" s="66" t="s">
        <v>2713</v>
      </c>
      <c r="AW254" s="62">
        <v>46317.806967592594</v>
      </c>
      <c r="AX254" s="59">
        <v>1</v>
      </c>
      <c r="AY254" s="59" t="s">
        <v>2564</v>
      </c>
      <c r="AZ254" s="59" t="s">
        <v>2565</v>
      </c>
      <c r="BA254" s="59" t="s">
        <v>9</v>
      </c>
      <c r="BB254" s="63" t="s">
        <v>2566</v>
      </c>
    </row>
    <row r="255" spans="1:54" ht="15" customHeight="1" x14ac:dyDescent="0.25">
      <c r="A255" s="62">
        <v>46317.806967592594</v>
      </c>
      <c r="B255" s="59">
        <v>1</v>
      </c>
      <c r="C255" s="59" t="s">
        <v>312</v>
      </c>
      <c r="D255" s="59" t="s">
        <v>2439</v>
      </c>
      <c r="E255" s="59" t="s">
        <v>1886</v>
      </c>
      <c r="F255" s="59" t="s">
        <v>172</v>
      </c>
      <c r="G255" s="155">
        <v>3.5698587719418598E-3</v>
      </c>
      <c r="H255" s="59">
        <v>0</v>
      </c>
      <c r="I255" s="63" t="s">
        <v>2440</v>
      </c>
      <c r="L255" s="62">
        <v>46317.806967592594</v>
      </c>
      <c r="M255" s="59" t="s">
        <v>1886</v>
      </c>
      <c r="N255" s="59" t="s">
        <v>172</v>
      </c>
      <c r="O255" s="59">
        <v>-2.5000000000000001E-2</v>
      </c>
      <c r="P255" s="59">
        <v>0.125</v>
      </c>
      <c r="Q255" s="59">
        <v>2.5000000000000001E-3</v>
      </c>
      <c r="R255" s="59" t="s">
        <v>2614</v>
      </c>
      <c r="S255" s="59">
        <v>0.05</v>
      </c>
      <c r="T255" s="59">
        <v>0.05</v>
      </c>
      <c r="U255" s="59"/>
      <c r="V255" s="59">
        <v>0</v>
      </c>
      <c r="W255" s="59">
        <v>5.2083333333333336E-7</v>
      </c>
      <c r="X255" s="59">
        <v>5.2083333333333336E-7</v>
      </c>
      <c r="Y255" s="59">
        <v>0</v>
      </c>
      <c r="Z255" s="66" t="s">
        <v>2615</v>
      </c>
      <c r="AA255" s="66" t="s">
        <v>2714</v>
      </c>
      <c r="AW255" s="62">
        <v>46317.806967592594</v>
      </c>
      <c r="AX255" s="59">
        <v>1</v>
      </c>
      <c r="AY255" s="59" t="s">
        <v>2567</v>
      </c>
      <c r="AZ255" s="59" t="s">
        <v>2568</v>
      </c>
      <c r="BA255" s="59" t="s">
        <v>9</v>
      </c>
      <c r="BB255" s="63" t="s">
        <v>2569</v>
      </c>
    </row>
    <row r="256" spans="1:54" ht="15" customHeight="1" x14ac:dyDescent="0.25">
      <c r="A256" s="62">
        <v>46317.806967592594</v>
      </c>
      <c r="B256" s="59">
        <v>1</v>
      </c>
      <c r="C256" s="59" t="s">
        <v>312</v>
      </c>
      <c r="D256" s="59" t="s">
        <v>2439</v>
      </c>
      <c r="E256" s="59" t="s">
        <v>1887</v>
      </c>
      <c r="F256" s="59" t="s">
        <v>172</v>
      </c>
      <c r="G256" s="155">
        <v>3.5698587718578281E-3</v>
      </c>
      <c r="H256" s="59">
        <v>0</v>
      </c>
      <c r="I256" s="63" t="s">
        <v>2440</v>
      </c>
      <c r="L256" s="62">
        <v>46317.806967592594</v>
      </c>
      <c r="M256" s="59" t="s">
        <v>1887</v>
      </c>
      <c r="N256" s="59" t="s">
        <v>172</v>
      </c>
      <c r="O256" s="59">
        <v>2.5000000000000001E-2</v>
      </c>
      <c r="P256" s="59">
        <v>0.125</v>
      </c>
      <c r="Q256" s="59">
        <v>2.5000000000000001E-3</v>
      </c>
      <c r="R256" s="59" t="s">
        <v>2614</v>
      </c>
      <c r="S256" s="59">
        <v>0.05</v>
      </c>
      <c r="T256" s="59">
        <v>0.05</v>
      </c>
      <c r="U256" s="59"/>
      <c r="V256" s="59">
        <v>0</v>
      </c>
      <c r="W256" s="59">
        <v>5.2083333333333336E-7</v>
      </c>
      <c r="X256" s="59">
        <v>5.2083333333333336E-7</v>
      </c>
      <c r="Y256" s="59">
        <v>0</v>
      </c>
      <c r="Z256" s="66" t="s">
        <v>2615</v>
      </c>
      <c r="AA256" s="66" t="s">
        <v>2715</v>
      </c>
      <c r="AW256" s="62">
        <v>46317.806967592594</v>
      </c>
      <c r="AX256" s="59">
        <v>1</v>
      </c>
      <c r="AY256" s="59" t="s">
        <v>2570</v>
      </c>
      <c r="AZ256" s="59">
        <v>1.1319764366532939E-3</v>
      </c>
      <c r="BA256" s="59" t="s">
        <v>9</v>
      </c>
      <c r="BB256" s="63" t="s">
        <v>2571</v>
      </c>
    </row>
    <row r="257" spans="1:54" ht="15" customHeight="1" x14ac:dyDescent="0.25">
      <c r="A257" s="62">
        <v>46317.806967592594</v>
      </c>
      <c r="B257" s="59">
        <v>1</v>
      </c>
      <c r="C257" s="59" t="s">
        <v>312</v>
      </c>
      <c r="D257" s="59" t="s">
        <v>2439</v>
      </c>
      <c r="E257" s="59" t="s">
        <v>1888</v>
      </c>
      <c r="F257" s="59" t="s">
        <v>172</v>
      </c>
      <c r="G257" s="155">
        <v>3.5698587717737968E-3</v>
      </c>
      <c r="H257" s="59">
        <v>0</v>
      </c>
      <c r="I257" s="63" t="s">
        <v>2440</v>
      </c>
      <c r="L257" s="62">
        <v>46317.806967592594</v>
      </c>
      <c r="M257" s="59" t="s">
        <v>1888</v>
      </c>
      <c r="N257" s="59" t="s">
        <v>172</v>
      </c>
      <c r="O257" s="59">
        <v>7.4999999999999997E-2</v>
      </c>
      <c r="P257" s="59">
        <v>0.125</v>
      </c>
      <c r="Q257" s="59">
        <v>2.5000000000000001E-3</v>
      </c>
      <c r="R257" s="59" t="s">
        <v>2614</v>
      </c>
      <c r="S257" s="59">
        <v>0.05</v>
      </c>
      <c r="T257" s="59">
        <v>0.05</v>
      </c>
      <c r="U257" s="59"/>
      <c r="V257" s="59">
        <v>0</v>
      </c>
      <c r="W257" s="59">
        <v>5.2083333333333336E-7</v>
      </c>
      <c r="X257" s="59">
        <v>5.2083333333333336E-7</v>
      </c>
      <c r="Y257" s="59">
        <v>0</v>
      </c>
      <c r="Z257" s="66" t="s">
        <v>2615</v>
      </c>
      <c r="AA257" s="66" t="s">
        <v>2716</v>
      </c>
      <c r="AW257" s="62">
        <v>46317.806967592594</v>
      </c>
      <c r="AX257" s="59">
        <v>1</v>
      </c>
      <c r="AY257" s="59" t="s">
        <v>2572</v>
      </c>
      <c r="AZ257" s="59">
        <v>1.9503058681972401E-5</v>
      </c>
      <c r="BA257" s="59" t="s">
        <v>306</v>
      </c>
      <c r="BB257" s="63" t="s">
        <v>2573</v>
      </c>
    </row>
    <row r="258" spans="1:54" ht="15" customHeight="1" x14ac:dyDescent="0.25">
      <c r="A258" s="62">
        <v>46317.806967592594</v>
      </c>
      <c r="B258" s="59">
        <v>1</v>
      </c>
      <c r="C258" s="59" t="s">
        <v>312</v>
      </c>
      <c r="D258" s="59" t="s">
        <v>2439</v>
      </c>
      <c r="E258" s="59" t="s">
        <v>1889</v>
      </c>
      <c r="F258" s="59" t="s">
        <v>172</v>
      </c>
      <c r="G258" s="155">
        <v>3.569858771689765E-3</v>
      </c>
      <c r="H258" s="59">
        <v>0</v>
      </c>
      <c r="I258" s="63" t="s">
        <v>2440</v>
      </c>
      <c r="L258" s="62">
        <v>46317.806967592594</v>
      </c>
      <c r="M258" s="59" t="s">
        <v>1889</v>
      </c>
      <c r="N258" s="59" t="s">
        <v>172</v>
      </c>
      <c r="O258" s="59">
        <v>0.125</v>
      </c>
      <c r="P258" s="59">
        <v>0.125</v>
      </c>
      <c r="Q258" s="59">
        <v>2.5000000000000001E-3</v>
      </c>
      <c r="R258" s="59" t="s">
        <v>2614</v>
      </c>
      <c r="S258" s="59">
        <v>0.05</v>
      </c>
      <c r="T258" s="59">
        <v>0.05</v>
      </c>
      <c r="U258" s="59"/>
      <c r="V258" s="59">
        <v>0</v>
      </c>
      <c r="W258" s="59">
        <v>5.2083333333333336E-7</v>
      </c>
      <c r="X258" s="59">
        <v>5.2083333333333336E-7</v>
      </c>
      <c r="Y258" s="59">
        <v>0</v>
      </c>
      <c r="Z258" s="66" t="s">
        <v>2615</v>
      </c>
      <c r="AA258" s="66" t="s">
        <v>2717</v>
      </c>
      <c r="AW258" s="62">
        <v>46317.806967592594</v>
      </c>
      <c r="AX258" s="59">
        <v>1</v>
      </c>
      <c r="AY258" s="59" t="s">
        <v>2574</v>
      </c>
      <c r="AZ258" s="59">
        <v>-1.6806314567038066E-15</v>
      </c>
      <c r="BA258" s="59" t="s">
        <v>306</v>
      </c>
      <c r="BB258" s="63" t="s">
        <v>2575</v>
      </c>
    </row>
    <row r="259" spans="1:54" ht="15" customHeight="1" x14ac:dyDescent="0.25">
      <c r="A259" s="62">
        <v>46317.806967592594</v>
      </c>
      <c r="B259" s="59">
        <v>1</v>
      </c>
      <c r="C259" s="59" t="s">
        <v>312</v>
      </c>
      <c r="D259" s="59" t="s">
        <v>2439</v>
      </c>
      <c r="E259" s="59" t="s">
        <v>1890</v>
      </c>
      <c r="F259" s="59" t="s">
        <v>172</v>
      </c>
      <c r="G259" s="155">
        <v>3.5698587716057333E-3</v>
      </c>
      <c r="H259" s="59">
        <v>0</v>
      </c>
      <c r="I259" s="63" t="s">
        <v>2440</v>
      </c>
      <c r="L259" s="62">
        <v>46317.806967592594</v>
      </c>
      <c r="M259" s="59" t="s">
        <v>1890</v>
      </c>
      <c r="N259" s="59" t="s">
        <v>172</v>
      </c>
      <c r="O259" s="59">
        <v>0.17499999999999999</v>
      </c>
      <c r="P259" s="59">
        <v>0.125</v>
      </c>
      <c r="Q259" s="59">
        <v>2.5000000000000001E-3</v>
      </c>
      <c r="R259" s="59" t="s">
        <v>2614</v>
      </c>
      <c r="S259" s="59">
        <v>0.05</v>
      </c>
      <c r="T259" s="59">
        <v>0.05</v>
      </c>
      <c r="U259" s="59"/>
      <c r="V259" s="59">
        <v>0</v>
      </c>
      <c r="W259" s="59">
        <v>5.2083333333333336E-7</v>
      </c>
      <c r="X259" s="59">
        <v>5.2083333333333336E-7</v>
      </c>
      <c r="Y259" s="59">
        <v>0</v>
      </c>
      <c r="Z259" s="66" t="s">
        <v>2615</v>
      </c>
      <c r="AA259" s="66" t="s">
        <v>2718</v>
      </c>
      <c r="AW259" s="62">
        <v>46317.806967592594</v>
      </c>
      <c r="AX259" s="59">
        <v>1</v>
      </c>
      <c r="AY259" s="59" t="s">
        <v>2576</v>
      </c>
      <c r="AZ259" s="59">
        <v>8.6172711886330611E-11</v>
      </c>
      <c r="BA259" s="59" t="s">
        <v>1993</v>
      </c>
      <c r="BB259" s="63" t="s">
        <v>2577</v>
      </c>
    </row>
    <row r="260" spans="1:54" ht="15" customHeight="1" x14ac:dyDescent="0.25">
      <c r="A260" s="62">
        <v>46317.806967592594</v>
      </c>
      <c r="B260" s="59">
        <v>1</v>
      </c>
      <c r="C260" s="59" t="s">
        <v>312</v>
      </c>
      <c r="D260" s="59" t="s">
        <v>2439</v>
      </c>
      <c r="E260" s="59" t="s">
        <v>1891</v>
      </c>
      <c r="F260" s="59" t="s">
        <v>172</v>
      </c>
      <c r="G260" s="155">
        <v>3.569858771521702E-3</v>
      </c>
      <c r="H260" s="59">
        <v>0</v>
      </c>
      <c r="I260" s="63" t="s">
        <v>2440</v>
      </c>
      <c r="L260" s="62">
        <v>46317.806967592594</v>
      </c>
      <c r="M260" s="59" t="s">
        <v>1891</v>
      </c>
      <c r="N260" s="59" t="s">
        <v>172</v>
      </c>
      <c r="O260" s="59">
        <v>0.22500000000000001</v>
      </c>
      <c r="P260" s="59">
        <v>0.125</v>
      </c>
      <c r="Q260" s="59">
        <v>2.5000000000000001E-3</v>
      </c>
      <c r="R260" s="59" t="s">
        <v>2614</v>
      </c>
      <c r="S260" s="59">
        <v>0.05</v>
      </c>
      <c r="T260" s="59">
        <v>0.05</v>
      </c>
      <c r="U260" s="59"/>
      <c r="V260" s="59">
        <v>0</v>
      </c>
      <c r="W260" s="59">
        <v>5.2083333333333336E-7</v>
      </c>
      <c r="X260" s="59">
        <v>5.2083333333333336E-7</v>
      </c>
      <c r="Y260" s="59">
        <v>0</v>
      </c>
      <c r="Z260" s="66" t="s">
        <v>2615</v>
      </c>
      <c r="AA260" s="66" t="s">
        <v>2719</v>
      </c>
      <c r="AW260" s="62">
        <v>46317.806967592594</v>
      </c>
      <c r="AX260" s="59">
        <v>1</v>
      </c>
      <c r="AY260" s="59" t="s">
        <v>2578</v>
      </c>
      <c r="AZ260" s="59">
        <v>5.8040969630042349E-2</v>
      </c>
      <c r="BA260" s="59" t="s">
        <v>293</v>
      </c>
      <c r="BB260" s="63" t="s">
        <v>2579</v>
      </c>
    </row>
    <row r="261" spans="1:54" ht="15" customHeight="1" x14ac:dyDescent="0.25">
      <c r="A261" s="62">
        <v>46317.806967592594</v>
      </c>
      <c r="B261" s="59">
        <v>1</v>
      </c>
      <c r="C261" s="59" t="s">
        <v>312</v>
      </c>
      <c r="D261" s="59" t="s">
        <v>2439</v>
      </c>
      <c r="E261" s="59" t="s">
        <v>1892</v>
      </c>
      <c r="F261" s="59" t="s">
        <v>172</v>
      </c>
      <c r="G261" s="155">
        <v>4.3012234728729585E-3</v>
      </c>
      <c r="H261" s="59">
        <v>0</v>
      </c>
      <c r="I261" s="63" t="s">
        <v>2440</v>
      </c>
      <c r="L261" s="62">
        <v>46317.806967592594</v>
      </c>
      <c r="M261" s="59" t="s">
        <v>1892</v>
      </c>
      <c r="N261" s="59" t="s">
        <v>172</v>
      </c>
      <c r="O261" s="59">
        <v>-0.23749999999999999</v>
      </c>
      <c r="P261" s="59">
        <v>0.16250000000000001</v>
      </c>
      <c r="Q261" s="59">
        <v>6.2500000000000001E-4</v>
      </c>
      <c r="R261" s="59" t="s">
        <v>2614</v>
      </c>
      <c r="S261" s="59">
        <v>2.5000000000000001E-2</v>
      </c>
      <c r="T261" s="59">
        <v>2.5000000000000001E-2</v>
      </c>
      <c r="U261" s="59"/>
      <c r="V261" s="59">
        <v>0</v>
      </c>
      <c r="W261" s="59">
        <v>3.2552083333333335E-8</v>
      </c>
      <c r="X261" s="59">
        <v>3.2552083333333335E-8</v>
      </c>
      <c r="Y261" s="59">
        <v>0</v>
      </c>
      <c r="Z261" s="66" t="s">
        <v>2615</v>
      </c>
      <c r="AA261" s="66" t="s">
        <v>2720</v>
      </c>
      <c r="AW261" s="62">
        <v>46317.806967592594</v>
      </c>
      <c r="AX261" s="59">
        <v>1</v>
      </c>
      <c r="AY261" s="59" t="s">
        <v>2580</v>
      </c>
      <c r="AZ261" s="59" t="b">
        <v>0</v>
      </c>
      <c r="BA261" s="59" t="s">
        <v>9</v>
      </c>
      <c r="BB261" s="63" t="s">
        <v>2581</v>
      </c>
    </row>
    <row r="262" spans="1:54" ht="15" customHeight="1" x14ac:dyDescent="0.25">
      <c r="A262" s="62">
        <v>46317.806967592594</v>
      </c>
      <c r="B262" s="59">
        <v>1</v>
      </c>
      <c r="C262" s="59" t="s">
        <v>312</v>
      </c>
      <c r="D262" s="59" t="s">
        <v>2439</v>
      </c>
      <c r="E262" s="59" t="s">
        <v>1893</v>
      </c>
      <c r="F262" s="59" t="s">
        <v>172</v>
      </c>
      <c r="G262" s="155">
        <v>4.3012234728309435E-3</v>
      </c>
      <c r="H262" s="59">
        <v>0</v>
      </c>
      <c r="I262" s="63" t="s">
        <v>2440</v>
      </c>
      <c r="L262" s="62">
        <v>46317.806967592594</v>
      </c>
      <c r="M262" s="59" t="s">
        <v>1893</v>
      </c>
      <c r="N262" s="59" t="s">
        <v>172</v>
      </c>
      <c r="O262" s="59">
        <v>-0.21249999999999999</v>
      </c>
      <c r="P262" s="59">
        <v>0.16250000000000001</v>
      </c>
      <c r="Q262" s="59">
        <v>6.2500000000000001E-4</v>
      </c>
      <c r="R262" s="59" t="s">
        <v>2614</v>
      </c>
      <c r="S262" s="59">
        <v>2.5000000000000001E-2</v>
      </c>
      <c r="T262" s="59">
        <v>2.5000000000000001E-2</v>
      </c>
      <c r="U262" s="59"/>
      <c r="V262" s="59">
        <v>0</v>
      </c>
      <c r="W262" s="59">
        <v>3.2552083333333335E-8</v>
      </c>
      <c r="X262" s="59">
        <v>3.2552083333333335E-8</v>
      </c>
      <c r="Y262" s="59">
        <v>0</v>
      </c>
      <c r="Z262" s="66" t="s">
        <v>2615</v>
      </c>
      <c r="AA262" s="66" t="s">
        <v>2721</v>
      </c>
      <c r="AW262" s="62">
        <v>46317.806967592594</v>
      </c>
      <c r="AX262" s="59">
        <v>1</v>
      </c>
      <c r="AY262" s="59" t="s">
        <v>2582</v>
      </c>
      <c r="AZ262" s="59" t="s">
        <v>1063</v>
      </c>
      <c r="BA262" s="59" t="s">
        <v>9</v>
      </c>
      <c r="BB262" s="63" t="s">
        <v>2583</v>
      </c>
    </row>
    <row r="263" spans="1:54" ht="15" customHeight="1" x14ac:dyDescent="0.25">
      <c r="A263" s="62">
        <v>46317.806967592594</v>
      </c>
      <c r="B263" s="59">
        <v>1</v>
      </c>
      <c r="C263" s="59" t="s">
        <v>312</v>
      </c>
      <c r="D263" s="59" t="s">
        <v>2439</v>
      </c>
      <c r="E263" s="59" t="s">
        <v>1894</v>
      </c>
      <c r="F263" s="59" t="s">
        <v>172</v>
      </c>
      <c r="G263" s="155">
        <v>4.7887999399222692E-3</v>
      </c>
      <c r="H263" s="59">
        <v>0</v>
      </c>
      <c r="I263" s="63" t="s">
        <v>2440</v>
      </c>
      <c r="L263" s="62">
        <v>46317.806967592594</v>
      </c>
      <c r="M263" s="59" t="s">
        <v>1894</v>
      </c>
      <c r="N263" s="59" t="s">
        <v>172</v>
      </c>
      <c r="O263" s="59">
        <v>-0.23749999999999999</v>
      </c>
      <c r="P263" s="59">
        <v>0.1875</v>
      </c>
      <c r="Q263" s="59">
        <v>6.2500000000000001E-4</v>
      </c>
      <c r="R263" s="59" t="s">
        <v>2614</v>
      </c>
      <c r="S263" s="59">
        <v>2.5000000000000001E-2</v>
      </c>
      <c r="T263" s="59">
        <v>2.5000000000000001E-2</v>
      </c>
      <c r="U263" s="59"/>
      <c r="V263" s="59">
        <v>0</v>
      </c>
      <c r="W263" s="59">
        <v>3.2552083333333335E-8</v>
      </c>
      <c r="X263" s="59">
        <v>3.2552083333333335E-8</v>
      </c>
      <c r="Y263" s="59">
        <v>0</v>
      </c>
      <c r="Z263" s="66" t="s">
        <v>2615</v>
      </c>
      <c r="AA263" s="66" t="s">
        <v>2722</v>
      </c>
      <c r="AW263" s="62">
        <v>46317.806967592594</v>
      </c>
      <c r="AX263" s="59">
        <v>1</v>
      </c>
      <c r="AY263" s="59" t="s">
        <v>2584</v>
      </c>
      <c r="AZ263" s="59" t="s">
        <v>2585</v>
      </c>
      <c r="BA263" s="59" t="s">
        <v>9</v>
      </c>
      <c r="BB263" s="63" t="s">
        <v>2586</v>
      </c>
    </row>
    <row r="264" spans="1:54" ht="15" customHeight="1" x14ac:dyDescent="0.25">
      <c r="A264" s="62">
        <v>46317.806967592594</v>
      </c>
      <c r="B264" s="59">
        <v>1</v>
      </c>
      <c r="C264" s="59" t="s">
        <v>312</v>
      </c>
      <c r="D264" s="59" t="s">
        <v>2439</v>
      </c>
      <c r="E264" s="59" t="s">
        <v>1895</v>
      </c>
      <c r="F264" s="59" t="s">
        <v>172</v>
      </c>
      <c r="G264" s="155">
        <v>4.7887999398802533E-3</v>
      </c>
      <c r="H264" s="59">
        <v>0</v>
      </c>
      <c r="I264" s="63" t="s">
        <v>2440</v>
      </c>
      <c r="L264" s="62">
        <v>46317.806967592594</v>
      </c>
      <c r="M264" s="59" t="s">
        <v>1895</v>
      </c>
      <c r="N264" s="59" t="s">
        <v>172</v>
      </c>
      <c r="O264" s="59">
        <v>-0.21249999999999999</v>
      </c>
      <c r="P264" s="59">
        <v>0.1875</v>
      </c>
      <c r="Q264" s="59">
        <v>6.2500000000000001E-4</v>
      </c>
      <c r="R264" s="59" t="s">
        <v>2614</v>
      </c>
      <c r="S264" s="59">
        <v>2.5000000000000001E-2</v>
      </c>
      <c r="T264" s="59">
        <v>2.5000000000000001E-2</v>
      </c>
      <c r="U264" s="59"/>
      <c r="V264" s="59">
        <v>0</v>
      </c>
      <c r="W264" s="59">
        <v>3.2552083333333335E-8</v>
      </c>
      <c r="X264" s="59">
        <v>3.2552083333333335E-8</v>
      </c>
      <c r="Y264" s="59">
        <v>0</v>
      </c>
      <c r="Z264" s="66" t="s">
        <v>2615</v>
      </c>
      <c r="AA264" s="66" t="s">
        <v>2723</v>
      </c>
      <c r="AW264" s="62">
        <v>46317.806967592594</v>
      </c>
      <c r="AX264" s="59">
        <v>1</v>
      </c>
      <c r="AY264" s="59" t="s">
        <v>2587</v>
      </c>
      <c r="AZ264" s="59" t="s">
        <v>2588</v>
      </c>
      <c r="BA264" s="59" t="s">
        <v>9</v>
      </c>
      <c r="BB264" s="63" t="s">
        <v>2589</v>
      </c>
    </row>
    <row r="265" spans="1:54" ht="15" customHeight="1" x14ac:dyDescent="0.25">
      <c r="A265" s="62">
        <v>46317.806967592594</v>
      </c>
      <c r="B265" s="59">
        <v>1</v>
      </c>
      <c r="C265" s="59" t="s">
        <v>312</v>
      </c>
      <c r="D265" s="59" t="s">
        <v>2439</v>
      </c>
      <c r="E265" s="59" t="s">
        <v>1896</v>
      </c>
      <c r="F265" s="59" t="s">
        <v>172</v>
      </c>
      <c r="G265" s="155">
        <v>4.5450117062925746E-3</v>
      </c>
      <c r="H265" s="59">
        <v>0</v>
      </c>
      <c r="I265" s="63" t="s">
        <v>2440</v>
      </c>
      <c r="L265" s="62">
        <v>46317.806967592594</v>
      </c>
      <c r="M265" s="59" t="s">
        <v>1896</v>
      </c>
      <c r="N265" s="59" t="s">
        <v>172</v>
      </c>
      <c r="O265" s="59">
        <v>-0.17499999999999999</v>
      </c>
      <c r="P265" s="59">
        <v>0.17499999999999999</v>
      </c>
      <c r="Q265" s="59">
        <v>2.5000000000000001E-3</v>
      </c>
      <c r="R265" s="59" t="s">
        <v>2614</v>
      </c>
      <c r="S265" s="59">
        <v>0.05</v>
      </c>
      <c r="T265" s="59">
        <v>0.05</v>
      </c>
      <c r="U265" s="59"/>
      <c r="V265" s="59">
        <v>0</v>
      </c>
      <c r="W265" s="59">
        <v>5.2083333333333336E-7</v>
      </c>
      <c r="X265" s="59">
        <v>5.2083333333333336E-7</v>
      </c>
      <c r="Y265" s="59">
        <v>0</v>
      </c>
      <c r="Z265" s="66" t="s">
        <v>2615</v>
      </c>
      <c r="AA265" s="66" t="s">
        <v>2724</v>
      </c>
      <c r="AW265" s="62">
        <v>46317.806967592594</v>
      </c>
      <c r="AX265" s="59">
        <v>1</v>
      </c>
      <c r="AY265" s="59" t="s">
        <v>2590</v>
      </c>
      <c r="AZ265" s="59" t="s">
        <v>2559</v>
      </c>
      <c r="BA265" s="59" t="s">
        <v>9</v>
      </c>
      <c r="BB265" s="63" t="s">
        <v>2560</v>
      </c>
    </row>
    <row r="266" spans="1:54" ht="15" customHeight="1" x14ac:dyDescent="0.25">
      <c r="A266" s="62">
        <v>46317.806967592594</v>
      </c>
      <c r="B266" s="59">
        <v>1</v>
      </c>
      <c r="C266" s="59" t="s">
        <v>312</v>
      </c>
      <c r="D266" s="59" t="s">
        <v>2439</v>
      </c>
      <c r="E266" s="59" t="s">
        <v>1897</v>
      </c>
      <c r="F266" s="59" t="s">
        <v>172</v>
      </c>
      <c r="G266" s="155">
        <v>4.5450117062085429E-3</v>
      </c>
      <c r="H266" s="59">
        <v>0</v>
      </c>
      <c r="I266" s="63" t="s">
        <v>2440</v>
      </c>
      <c r="L266" s="62">
        <v>46317.806967592594</v>
      </c>
      <c r="M266" s="59" t="s">
        <v>1897</v>
      </c>
      <c r="N266" s="59" t="s">
        <v>172</v>
      </c>
      <c r="O266" s="59">
        <v>-0.125</v>
      </c>
      <c r="P266" s="59">
        <v>0.17499999999999999</v>
      </c>
      <c r="Q266" s="59">
        <v>2.5000000000000001E-3</v>
      </c>
      <c r="R266" s="59" t="s">
        <v>2614</v>
      </c>
      <c r="S266" s="59">
        <v>0.05</v>
      </c>
      <c r="T266" s="59">
        <v>0.05</v>
      </c>
      <c r="U266" s="59"/>
      <c r="V266" s="59">
        <v>0</v>
      </c>
      <c r="W266" s="59">
        <v>5.2083333333333336E-7</v>
      </c>
      <c r="X266" s="59">
        <v>5.2083333333333336E-7</v>
      </c>
      <c r="Y266" s="59">
        <v>0</v>
      </c>
      <c r="Z266" s="66" t="s">
        <v>2615</v>
      </c>
      <c r="AA266" s="66" t="s">
        <v>2725</v>
      </c>
      <c r="AW266" s="62">
        <v>46317.806967592594</v>
      </c>
      <c r="AX266" s="59">
        <v>1</v>
      </c>
      <c r="AY266" s="59" t="s">
        <v>2591</v>
      </c>
      <c r="AZ266" s="59" t="s">
        <v>2562</v>
      </c>
      <c r="BA266" s="59" t="s">
        <v>9</v>
      </c>
      <c r="BB266" s="63" t="s">
        <v>2563</v>
      </c>
    </row>
    <row r="267" spans="1:54" ht="15" customHeight="1" x14ac:dyDescent="0.25">
      <c r="A267" s="62">
        <v>46317.806967592594</v>
      </c>
      <c r="B267" s="59">
        <v>1</v>
      </c>
      <c r="C267" s="59" t="s">
        <v>312</v>
      </c>
      <c r="D267" s="59" t="s">
        <v>2439</v>
      </c>
      <c r="E267" s="59" t="s">
        <v>1898</v>
      </c>
      <c r="F267" s="59" t="s">
        <v>172</v>
      </c>
      <c r="G267" s="155">
        <v>4.5450117061245111E-3</v>
      </c>
      <c r="H267" s="59">
        <v>0</v>
      </c>
      <c r="I267" s="63" t="s">
        <v>2440</v>
      </c>
      <c r="L267" s="62">
        <v>46317.806967592594</v>
      </c>
      <c r="M267" s="59" t="s">
        <v>1898</v>
      </c>
      <c r="N267" s="59" t="s">
        <v>172</v>
      </c>
      <c r="O267" s="59">
        <v>-7.4999999999999997E-2</v>
      </c>
      <c r="P267" s="59">
        <v>0.17499999999999999</v>
      </c>
      <c r="Q267" s="59">
        <v>2.5000000000000001E-3</v>
      </c>
      <c r="R267" s="59" t="s">
        <v>2614</v>
      </c>
      <c r="S267" s="59">
        <v>0.05</v>
      </c>
      <c r="T267" s="59">
        <v>0.05</v>
      </c>
      <c r="U267" s="59"/>
      <c r="V267" s="59">
        <v>0</v>
      </c>
      <c r="W267" s="59">
        <v>5.2083333333333336E-7</v>
      </c>
      <c r="X267" s="59">
        <v>5.2083333333333336E-7</v>
      </c>
      <c r="Y267" s="59">
        <v>0</v>
      </c>
      <c r="Z267" s="66" t="s">
        <v>2615</v>
      </c>
      <c r="AA267" s="66" t="s">
        <v>2726</v>
      </c>
      <c r="AW267" s="62">
        <v>46317.806967592594</v>
      </c>
      <c r="AX267" s="59">
        <v>1</v>
      </c>
      <c r="AY267" s="59" t="s">
        <v>2592</v>
      </c>
      <c r="AZ267" s="59" t="s">
        <v>2593</v>
      </c>
      <c r="BA267" s="59" t="s">
        <v>9</v>
      </c>
      <c r="BB267" s="63" t="s">
        <v>2566</v>
      </c>
    </row>
    <row r="268" spans="1:54" ht="15" customHeight="1" x14ac:dyDescent="0.25">
      <c r="A268" s="62">
        <v>46317.806967592594</v>
      </c>
      <c r="B268" s="59">
        <v>1</v>
      </c>
      <c r="C268" s="59" t="s">
        <v>312</v>
      </c>
      <c r="D268" s="59" t="s">
        <v>2439</v>
      </c>
      <c r="E268" s="59" t="s">
        <v>1899</v>
      </c>
      <c r="F268" s="59" t="s">
        <v>172</v>
      </c>
      <c r="G268" s="155">
        <v>4.5450117060404794E-3</v>
      </c>
      <c r="H268" s="59">
        <v>0</v>
      </c>
      <c r="I268" s="63" t="s">
        <v>2440</v>
      </c>
      <c r="L268" s="62">
        <v>46317.806967592594</v>
      </c>
      <c r="M268" s="59" t="s">
        <v>1899</v>
      </c>
      <c r="N268" s="59" t="s">
        <v>172</v>
      </c>
      <c r="O268" s="59">
        <v>-2.5000000000000001E-2</v>
      </c>
      <c r="P268" s="59">
        <v>0.17499999999999999</v>
      </c>
      <c r="Q268" s="59">
        <v>2.5000000000000001E-3</v>
      </c>
      <c r="R268" s="59" t="s">
        <v>2614</v>
      </c>
      <c r="S268" s="59">
        <v>0.05</v>
      </c>
      <c r="T268" s="59">
        <v>0.05</v>
      </c>
      <c r="U268" s="59"/>
      <c r="V268" s="59">
        <v>0</v>
      </c>
      <c r="W268" s="59">
        <v>5.2083333333333336E-7</v>
      </c>
      <c r="X268" s="59">
        <v>5.2083333333333336E-7</v>
      </c>
      <c r="Y268" s="59">
        <v>0</v>
      </c>
      <c r="Z268" s="66" t="s">
        <v>2615</v>
      </c>
      <c r="AA268" s="66" t="s">
        <v>2727</v>
      </c>
      <c r="AW268" s="62">
        <v>46317.806967592594</v>
      </c>
      <c r="AX268" s="59">
        <v>1</v>
      </c>
      <c r="AY268" s="59" t="s">
        <v>2594</v>
      </c>
      <c r="AZ268" s="59" t="s">
        <v>2595</v>
      </c>
      <c r="BA268" s="59" t="s">
        <v>9</v>
      </c>
      <c r="BB268" s="63" t="s">
        <v>2569</v>
      </c>
    </row>
    <row r="269" spans="1:54" ht="15" customHeight="1" x14ac:dyDescent="0.25">
      <c r="A269" s="62">
        <v>46317.806967592594</v>
      </c>
      <c r="B269" s="59">
        <v>1</v>
      </c>
      <c r="C269" s="59" t="s">
        <v>312</v>
      </c>
      <c r="D269" s="59" t="s">
        <v>2439</v>
      </c>
      <c r="E269" s="59" t="s">
        <v>1900</v>
      </c>
      <c r="F269" s="59" t="s">
        <v>172</v>
      </c>
      <c r="G269" s="155">
        <v>4.5450117059564485E-3</v>
      </c>
      <c r="H269" s="59">
        <v>0</v>
      </c>
      <c r="I269" s="63" t="s">
        <v>2440</v>
      </c>
      <c r="L269" s="62">
        <v>46317.806967592594</v>
      </c>
      <c r="M269" s="59" t="s">
        <v>1900</v>
      </c>
      <c r="N269" s="59" t="s">
        <v>172</v>
      </c>
      <c r="O269" s="59">
        <v>2.5000000000000001E-2</v>
      </c>
      <c r="P269" s="59">
        <v>0.17499999999999999</v>
      </c>
      <c r="Q269" s="59">
        <v>2.5000000000000001E-3</v>
      </c>
      <c r="R269" s="59" t="s">
        <v>2614</v>
      </c>
      <c r="S269" s="59">
        <v>0.05</v>
      </c>
      <c r="T269" s="59">
        <v>0.05</v>
      </c>
      <c r="U269" s="59"/>
      <c r="V269" s="59">
        <v>0</v>
      </c>
      <c r="W269" s="59">
        <v>5.2083333333333336E-7</v>
      </c>
      <c r="X269" s="59">
        <v>5.2083333333333336E-7</v>
      </c>
      <c r="Y269" s="59">
        <v>0</v>
      </c>
      <c r="Z269" s="66" t="s">
        <v>2615</v>
      </c>
      <c r="AA269" s="66" t="s">
        <v>2728</v>
      </c>
      <c r="AW269" s="62">
        <v>46317.806967592594</v>
      </c>
      <c r="AX269" s="59">
        <v>1</v>
      </c>
      <c r="AY269" s="59" t="s">
        <v>2596</v>
      </c>
      <c r="AZ269" s="59">
        <v>5.9335187460596451E-5</v>
      </c>
      <c r="BA269" s="59" t="s">
        <v>9</v>
      </c>
      <c r="BB269" s="63" t="s">
        <v>2571</v>
      </c>
    </row>
    <row r="270" spans="1:54" ht="15" customHeight="1" x14ac:dyDescent="0.25">
      <c r="A270" s="62">
        <v>46317.806967592594</v>
      </c>
      <c r="B270" s="59">
        <v>1</v>
      </c>
      <c r="C270" s="59" t="s">
        <v>312</v>
      </c>
      <c r="D270" s="59" t="s">
        <v>2439</v>
      </c>
      <c r="E270" s="59" t="s">
        <v>1901</v>
      </c>
      <c r="F270" s="59" t="s">
        <v>172</v>
      </c>
      <c r="G270" s="155">
        <v>4.5450117058724168E-3</v>
      </c>
      <c r="H270" s="59">
        <v>0</v>
      </c>
      <c r="I270" s="63" t="s">
        <v>2440</v>
      </c>
      <c r="L270" s="62">
        <v>46317.806967592594</v>
      </c>
      <c r="M270" s="59" t="s">
        <v>1901</v>
      </c>
      <c r="N270" s="59" t="s">
        <v>172</v>
      </c>
      <c r="O270" s="59">
        <v>7.4999999999999997E-2</v>
      </c>
      <c r="P270" s="59">
        <v>0.17499999999999999</v>
      </c>
      <c r="Q270" s="59">
        <v>2.5000000000000001E-3</v>
      </c>
      <c r="R270" s="59" t="s">
        <v>2614</v>
      </c>
      <c r="S270" s="59">
        <v>0.05</v>
      </c>
      <c r="T270" s="59">
        <v>0.05</v>
      </c>
      <c r="U270" s="59"/>
      <c r="V270" s="59">
        <v>0</v>
      </c>
      <c r="W270" s="59">
        <v>5.2083333333333336E-7</v>
      </c>
      <c r="X270" s="59">
        <v>5.2083333333333336E-7</v>
      </c>
      <c r="Y270" s="59">
        <v>0</v>
      </c>
      <c r="Z270" s="66" t="s">
        <v>2615</v>
      </c>
      <c r="AA270" s="66" t="s">
        <v>2729</v>
      </c>
      <c r="AW270" s="62">
        <v>46317.806967592594</v>
      </c>
      <c r="AX270" s="59">
        <v>1</v>
      </c>
      <c r="AY270" s="59" t="s">
        <v>2597</v>
      </c>
      <c r="AZ270" s="59">
        <v>1.013030468465584E-6</v>
      </c>
      <c r="BA270" s="59" t="s">
        <v>306</v>
      </c>
      <c r="BB270" s="63" t="s">
        <v>2573</v>
      </c>
    </row>
    <row r="271" spans="1:54" ht="15" customHeight="1" x14ac:dyDescent="0.25">
      <c r="A271" s="62">
        <v>46317.806967592594</v>
      </c>
      <c r="B271" s="59">
        <v>1</v>
      </c>
      <c r="C271" s="59" t="s">
        <v>312</v>
      </c>
      <c r="D271" s="59" t="s">
        <v>2439</v>
      </c>
      <c r="E271" s="59" t="s">
        <v>1902</v>
      </c>
      <c r="F271" s="59" t="s">
        <v>172</v>
      </c>
      <c r="G271" s="155">
        <v>4.545011705788385E-3</v>
      </c>
      <c r="H271" s="59">
        <v>0</v>
      </c>
      <c r="I271" s="63" t="s">
        <v>2440</v>
      </c>
      <c r="L271" s="62">
        <v>46317.806967592594</v>
      </c>
      <c r="M271" s="59" t="s">
        <v>1902</v>
      </c>
      <c r="N271" s="59" t="s">
        <v>172</v>
      </c>
      <c r="O271" s="59">
        <v>0.125</v>
      </c>
      <c r="P271" s="59">
        <v>0.17499999999999999</v>
      </c>
      <c r="Q271" s="59">
        <v>2.5000000000000001E-3</v>
      </c>
      <c r="R271" s="59" t="s">
        <v>2614</v>
      </c>
      <c r="S271" s="59">
        <v>0.05</v>
      </c>
      <c r="T271" s="59">
        <v>0.05</v>
      </c>
      <c r="U271" s="59"/>
      <c r="V271" s="59">
        <v>0</v>
      </c>
      <c r="W271" s="59">
        <v>5.2083333333333336E-7</v>
      </c>
      <c r="X271" s="59">
        <v>5.2083333333333336E-7</v>
      </c>
      <c r="Y271" s="59">
        <v>0</v>
      </c>
      <c r="Z271" s="66" t="s">
        <v>2615</v>
      </c>
      <c r="AA271" s="66" t="s">
        <v>2730</v>
      </c>
      <c r="AW271" s="62">
        <v>46317.806967592594</v>
      </c>
      <c r="AX271" s="59">
        <v>1</v>
      </c>
      <c r="AY271" s="59" t="s">
        <v>2598</v>
      </c>
      <c r="AZ271" s="59">
        <v>-2.9660398091201125E-23</v>
      </c>
      <c r="BA271" s="59" t="s">
        <v>306</v>
      </c>
      <c r="BB271" s="63" t="s">
        <v>2575</v>
      </c>
    </row>
    <row r="272" spans="1:54" ht="15" customHeight="1" x14ac:dyDescent="0.25">
      <c r="A272" s="62">
        <v>46317.806967592594</v>
      </c>
      <c r="B272" s="59">
        <v>1</v>
      </c>
      <c r="C272" s="59" t="s">
        <v>312</v>
      </c>
      <c r="D272" s="59" t="s">
        <v>2439</v>
      </c>
      <c r="E272" s="59" t="s">
        <v>1903</v>
      </c>
      <c r="F272" s="59" t="s">
        <v>172</v>
      </c>
      <c r="G272" s="155">
        <v>4.5450117057043533E-3</v>
      </c>
      <c r="H272" s="59">
        <v>0</v>
      </c>
      <c r="I272" s="63" t="s">
        <v>2440</v>
      </c>
      <c r="L272" s="62">
        <v>46317.806967592594</v>
      </c>
      <c r="M272" s="59" t="s">
        <v>1903</v>
      </c>
      <c r="N272" s="59" t="s">
        <v>172</v>
      </c>
      <c r="O272" s="59">
        <v>0.17499999999999999</v>
      </c>
      <c r="P272" s="59">
        <v>0.17499999999999999</v>
      </c>
      <c r="Q272" s="59">
        <v>2.5000000000000001E-3</v>
      </c>
      <c r="R272" s="59" t="s">
        <v>2614</v>
      </c>
      <c r="S272" s="59">
        <v>0.05</v>
      </c>
      <c r="T272" s="59">
        <v>0.05</v>
      </c>
      <c r="U272" s="59"/>
      <c r="V272" s="59">
        <v>0</v>
      </c>
      <c r="W272" s="59">
        <v>5.2083333333333336E-7</v>
      </c>
      <c r="X272" s="59">
        <v>5.2083333333333336E-7</v>
      </c>
      <c r="Y272" s="59">
        <v>0</v>
      </c>
      <c r="Z272" s="66" t="s">
        <v>2615</v>
      </c>
      <c r="AA272" s="66" t="s">
        <v>2731</v>
      </c>
      <c r="AW272" s="62">
        <v>46317.806967592594</v>
      </c>
      <c r="AX272" s="59">
        <v>1</v>
      </c>
      <c r="AY272" s="59" t="s">
        <v>2599</v>
      </c>
      <c r="AZ272" s="59">
        <v>2.9278880561338995E-17</v>
      </c>
      <c r="BA272" s="59" t="s">
        <v>1993</v>
      </c>
      <c r="BB272" s="63" t="s">
        <v>2577</v>
      </c>
    </row>
    <row r="273" spans="1:54" ht="15" customHeight="1" x14ac:dyDescent="0.25">
      <c r="A273" s="62">
        <v>46317.806967592594</v>
      </c>
      <c r="B273" s="59">
        <v>1</v>
      </c>
      <c r="C273" s="59" t="s">
        <v>312</v>
      </c>
      <c r="D273" s="59" t="s">
        <v>2439</v>
      </c>
      <c r="E273" s="59" t="s">
        <v>1904</v>
      </c>
      <c r="F273" s="59" t="s">
        <v>172</v>
      </c>
      <c r="G273" s="155">
        <v>4.3012234721166746E-3</v>
      </c>
      <c r="H273" s="59">
        <v>0</v>
      </c>
      <c r="I273" s="63" t="s">
        <v>2440</v>
      </c>
      <c r="L273" s="62">
        <v>46317.806967592594</v>
      </c>
      <c r="M273" s="59" t="s">
        <v>1904</v>
      </c>
      <c r="N273" s="59" t="s">
        <v>172</v>
      </c>
      <c r="O273" s="59">
        <v>0.21249999999999999</v>
      </c>
      <c r="P273" s="59">
        <v>0.16250000000000001</v>
      </c>
      <c r="Q273" s="59">
        <v>6.2500000000000001E-4</v>
      </c>
      <c r="R273" s="59" t="s">
        <v>2614</v>
      </c>
      <c r="S273" s="59">
        <v>2.5000000000000001E-2</v>
      </c>
      <c r="T273" s="59">
        <v>2.5000000000000001E-2</v>
      </c>
      <c r="U273" s="59"/>
      <c r="V273" s="59">
        <v>0</v>
      </c>
      <c r="W273" s="59">
        <v>3.2552083333333335E-8</v>
      </c>
      <c r="X273" s="59">
        <v>3.2552083333333335E-8</v>
      </c>
      <c r="Y273" s="59">
        <v>0</v>
      </c>
      <c r="Z273" s="66" t="s">
        <v>2615</v>
      </c>
      <c r="AA273" s="66" t="s">
        <v>2732</v>
      </c>
      <c r="AW273" s="62">
        <v>46317.806967592594</v>
      </c>
      <c r="AX273" s="59">
        <v>1</v>
      </c>
      <c r="AY273" s="59" t="s">
        <v>2600</v>
      </c>
      <c r="AZ273" s="59">
        <v>5.8571967287884455E-2</v>
      </c>
      <c r="BA273" s="59" t="s">
        <v>293</v>
      </c>
      <c r="BB273" s="63" t="s">
        <v>2579</v>
      </c>
    </row>
    <row r="274" spans="1:54" ht="15" customHeight="1" x14ac:dyDescent="0.25">
      <c r="A274" s="62">
        <v>46317.806967592594</v>
      </c>
      <c r="B274" s="59">
        <v>1</v>
      </c>
      <c r="C274" s="59" t="s">
        <v>312</v>
      </c>
      <c r="D274" s="59" t="s">
        <v>2439</v>
      </c>
      <c r="E274" s="59" t="s">
        <v>1905</v>
      </c>
      <c r="F274" s="59" t="s">
        <v>172</v>
      </c>
      <c r="G274" s="155">
        <v>4.3012234720746587E-3</v>
      </c>
      <c r="H274" s="59">
        <v>0</v>
      </c>
      <c r="I274" s="63" t="s">
        <v>2440</v>
      </c>
      <c r="L274" s="62">
        <v>46317.806967592594</v>
      </c>
      <c r="M274" s="59" t="s">
        <v>1905</v>
      </c>
      <c r="N274" s="59" t="s">
        <v>172</v>
      </c>
      <c r="O274" s="59">
        <v>0.23749999999999999</v>
      </c>
      <c r="P274" s="59">
        <v>0.16250000000000001</v>
      </c>
      <c r="Q274" s="59">
        <v>6.2500000000000001E-4</v>
      </c>
      <c r="R274" s="59" t="s">
        <v>2614</v>
      </c>
      <c r="S274" s="59">
        <v>2.5000000000000001E-2</v>
      </c>
      <c r="T274" s="59">
        <v>2.5000000000000001E-2</v>
      </c>
      <c r="U274" s="59"/>
      <c r="V274" s="59">
        <v>0</v>
      </c>
      <c r="W274" s="59">
        <v>3.2552083333333335E-8</v>
      </c>
      <c r="X274" s="59">
        <v>3.2552083333333335E-8</v>
      </c>
      <c r="Y274" s="59">
        <v>0</v>
      </c>
      <c r="Z274" s="66" t="s">
        <v>2615</v>
      </c>
      <c r="AA274" s="66" t="s">
        <v>2733</v>
      </c>
      <c r="AW274" s="62">
        <v>46317.806967592594</v>
      </c>
      <c r="AX274" s="59">
        <v>1</v>
      </c>
      <c r="AY274" s="59" t="s">
        <v>2601</v>
      </c>
      <c r="AZ274" s="59" t="b">
        <v>0</v>
      </c>
      <c r="BA274" s="59" t="s">
        <v>9</v>
      </c>
      <c r="BB274" s="63" t="s">
        <v>2581</v>
      </c>
    </row>
    <row r="275" spans="1:54" ht="15" customHeight="1" x14ac:dyDescent="0.25">
      <c r="A275" s="62">
        <v>46317.806967592594</v>
      </c>
      <c r="B275" s="59">
        <v>1</v>
      </c>
      <c r="C275" s="59" t="s">
        <v>312</v>
      </c>
      <c r="D275" s="59" t="s">
        <v>2439</v>
      </c>
      <c r="E275" s="59" t="s">
        <v>1906</v>
      </c>
      <c r="F275" s="59" t="s">
        <v>172</v>
      </c>
      <c r="G275" s="155">
        <v>4.7887999391659844E-3</v>
      </c>
      <c r="H275" s="59">
        <v>0</v>
      </c>
      <c r="I275" s="63" t="s">
        <v>2440</v>
      </c>
      <c r="L275" s="62">
        <v>46317.806967592594</v>
      </c>
      <c r="M275" s="59" t="s">
        <v>1906</v>
      </c>
      <c r="N275" s="59" t="s">
        <v>172</v>
      </c>
      <c r="O275" s="59">
        <v>0.21249999999999999</v>
      </c>
      <c r="P275" s="59">
        <v>0.1875</v>
      </c>
      <c r="Q275" s="59">
        <v>6.2500000000000001E-4</v>
      </c>
      <c r="R275" s="59" t="s">
        <v>2614</v>
      </c>
      <c r="S275" s="59">
        <v>2.5000000000000001E-2</v>
      </c>
      <c r="T275" s="59">
        <v>2.5000000000000001E-2</v>
      </c>
      <c r="U275" s="59"/>
      <c r="V275" s="59">
        <v>0</v>
      </c>
      <c r="W275" s="59">
        <v>3.2552083333333335E-8</v>
      </c>
      <c r="X275" s="59">
        <v>3.2552083333333335E-8</v>
      </c>
      <c r="Y275" s="59">
        <v>0</v>
      </c>
      <c r="Z275" s="66" t="s">
        <v>2615</v>
      </c>
      <c r="AA275" s="66" t="s">
        <v>2734</v>
      </c>
      <c r="AW275" s="62">
        <v>46317.806967592594</v>
      </c>
      <c r="AX275" s="59">
        <v>1</v>
      </c>
      <c r="AY275" s="59" t="s">
        <v>2602</v>
      </c>
      <c r="AZ275" s="59" t="s">
        <v>1063</v>
      </c>
      <c r="BA275" s="59" t="s">
        <v>9</v>
      </c>
      <c r="BB275" s="63" t="s">
        <v>2583</v>
      </c>
    </row>
    <row r="276" spans="1:54" ht="15" customHeight="1" x14ac:dyDescent="0.25">
      <c r="A276" s="62">
        <v>46317.806967592594</v>
      </c>
      <c r="B276" s="59">
        <v>1</v>
      </c>
      <c r="C276" s="59" t="s">
        <v>312</v>
      </c>
      <c r="D276" s="59" t="s">
        <v>2439</v>
      </c>
      <c r="E276" s="59" t="s">
        <v>1907</v>
      </c>
      <c r="F276" s="59" t="s">
        <v>172</v>
      </c>
      <c r="G276" s="155">
        <v>4.7887999391239694E-3</v>
      </c>
      <c r="H276" s="59">
        <v>0</v>
      </c>
      <c r="I276" s="63" t="s">
        <v>2440</v>
      </c>
      <c r="L276" s="62">
        <v>46317.806967592594</v>
      </c>
      <c r="M276" s="59" t="s">
        <v>1907</v>
      </c>
      <c r="N276" s="59" t="s">
        <v>172</v>
      </c>
      <c r="O276" s="59">
        <v>0.23749999999999999</v>
      </c>
      <c r="P276" s="59">
        <v>0.1875</v>
      </c>
      <c r="Q276" s="59">
        <v>6.2500000000000001E-4</v>
      </c>
      <c r="R276" s="59" t="s">
        <v>2614</v>
      </c>
      <c r="S276" s="59">
        <v>2.5000000000000001E-2</v>
      </c>
      <c r="T276" s="59">
        <v>2.5000000000000001E-2</v>
      </c>
      <c r="U276" s="59"/>
      <c r="V276" s="59">
        <v>0</v>
      </c>
      <c r="W276" s="59">
        <v>3.2552083333333335E-8</v>
      </c>
      <c r="X276" s="59">
        <v>3.2552083333333335E-8</v>
      </c>
      <c r="Y276" s="59">
        <v>0</v>
      </c>
      <c r="Z276" s="66" t="s">
        <v>2615</v>
      </c>
      <c r="AA276" s="66" t="s">
        <v>2735</v>
      </c>
      <c r="AW276" s="62">
        <v>46317.806967592594</v>
      </c>
      <c r="AX276" s="59">
        <v>1</v>
      </c>
      <c r="AY276" s="59" t="s">
        <v>2603</v>
      </c>
      <c r="AZ276" s="59" t="s">
        <v>2911</v>
      </c>
      <c r="BA276" s="59" t="s">
        <v>9</v>
      </c>
      <c r="BB276" s="63" t="s">
        <v>2586</v>
      </c>
    </row>
    <row r="277" spans="1:54" ht="15" customHeight="1" x14ac:dyDescent="0.25">
      <c r="A277" s="62">
        <v>46317.806967592594</v>
      </c>
      <c r="B277" s="59">
        <v>1</v>
      </c>
      <c r="C277" s="59" t="s">
        <v>312</v>
      </c>
      <c r="D277" s="59" t="s">
        <v>2439</v>
      </c>
      <c r="E277" s="59" t="s">
        <v>2736</v>
      </c>
      <c r="F277" s="59" t="s">
        <v>172</v>
      </c>
      <c r="G277" s="155">
        <v>5.2763764069295631E-3</v>
      </c>
      <c r="H277" s="59">
        <v>0</v>
      </c>
      <c r="I277" s="63" t="s">
        <v>2440</v>
      </c>
      <c r="L277" s="62">
        <v>46317.806967592594</v>
      </c>
      <c r="M277" s="59" t="s">
        <v>2736</v>
      </c>
      <c r="N277" s="59" t="s">
        <v>172</v>
      </c>
      <c r="O277" s="59">
        <v>-0.21249999999999999</v>
      </c>
      <c r="P277" s="59">
        <v>0.21249999999999999</v>
      </c>
      <c r="Q277" s="59">
        <v>6.2500000000000001E-4</v>
      </c>
      <c r="R277" s="59" t="s">
        <v>2614</v>
      </c>
      <c r="S277" s="59">
        <v>2.5000000000000001E-2</v>
      </c>
      <c r="T277" s="59">
        <v>2.5000000000000001E-2</v>
      </c>
      <c r="U277" s="59"/>
      <c r="V277" s="59">
        <v>0</v>
      </c>
      <c r="W277" s="59">
        <v>3.2552083333333335E-8</v>
      </c>
      <c r="X277" s="59">
        <v>3.2552083333333335E-8</v>
      </c>
      <c r="Y277" s="59">
        <v>0</v>
      </c>
      <c r="Z277" s="66" t="s">
        <v>2615</v>
      </c>
      <c r="AA277" s="66" t="s">
        <v>2737</v>
      </c>
      <c r="AW277" s="62">
        <v>46317.806967592594</v>
      </c>
      <c r="AX277" s="59">
        <v>1</v>
      </c>
      <c r="AY277" s="59" t="s">
        <v>2604</v>
      </c>
      <c r="AZ277" s="59" t="s">
        <v>2605</v>
      </c>
      <c r="BA277" s="59" t="s">
        <v>9</v>
      </c>
      <c r="BB277" s="63" t="s">
        <v>2589</v>
      </c>
    </row>
    <row r="278" spans="1:54" ht="15" customHeight="1" x14ac:dyDescent="0.25">
      <c r="A278" s="62">
        <v>46317.806967592594</v>
      </c>
      <c r="B278" s="59">
        <v>1</v>
      </c>
      <c r="C278" s="59" t="s">
        <v>312</v>
      </c>
      <c r="D278" s="59" t="s">
        <v>2439</v>
      </c>
      <c r="E278" s="59" t="s">
        <v>2738</v>
      </c>
      <c r="F278" s="59" t="s">
        <v>172</v>
      </c>
      <c r="G278" s="155">
        <v>5.2763764068875472E-3</v>
      </c>
      <c r="H278" s="59">
        <v>0</v>
      </c>
      <c r="I278" s="63" t="s">
        <v>2440</v>
      </c>
      <c r="L278" s="62">
        <v>46317.806967592594</v>
      </c>
      <c r="M278" s="59" t="s">
        <v>2738</v>
      </c>
      <c r="N278" s="59" t="s">
        <v>172</v>
      </c>
      <c r="O278" s="59">
        <v>-0.1875</v>
      </c>
      <c r="P278" s="59">
        <v>0.21249999999999999</v>
      </c>
      <c r="Q278" s="59">
        <v>6.2500000000000001E-4</v>
      </c>
      <c r="R278" s="59" t="s">
        <v>2614</v>
      </c>
      <c r="S278" s="59">
        <v>2.5000000000000001E-2</v>
      </c>
      <c r="T278" s="59">
        <v>2.5000000000000001E-2</v>
      </c>
      <c r="U278" s="59"/>
      <c r="V278" s="59">
        <v>0</v>
      </c>
      <c r="W278" s="59">
        <v>3.2552083333333335E-8</v>
      </c>
      <c r="X278" s="59">
        <v>3.2552083333333335E-8</v>
      </c>
      <c r="Y278" s="59">
        <v>0</v>
      </c>
      <c r="Z278" s="66" t="s">
        <v>2615</v>
      </c>
      <c r="AA278" s="66" t="s">
        <v>2739</v>
      </c>
      <c r="AW278" s="62">
        <v>46317.806967592594</v>
      </c>
      <c r="AX278" s="59">
        <v>1</v>
      </c>
      <c r="AY278" s="59" t="s">
        <v>2896</v>
      </c>
      <c r="AZ278" s="59" t="s">
        <v>431</v>
      </c>
      <c r="BA278" s="59" t="s">
        <v>9</v>
      </c>
      <c r="BB278" s="63" t="s">
        <v>2560</v>
      </c>
    </row>
    <row r="279" spans="1:54" ht="15" customHeight="1" x14ac:dyDescent="0.25">
      <c r="A279" s="62">
        <v>46317.806967592594</v>
      </c>
      <c r="B279" s="59">
        <v>1</v>
      </c>
      <c r="C279" s="59" t="s">
        <v>312</v>
      </c>
      <c r="D279" s="59" t="s">
        <v>2439</v>
      </c>
      <c r="E279" s="59" t="s">
        <v>2740</v>
      </c>
      <c r="F279" s="59" t="s">
        <v>172</v>
      </c>
      <c r="G279" s="155">
        <v>5.2763764068455314E-3</v>
      </c>
      <c r="H279" s="59">
        <v>0</v>
      </c>
      <c r="I279" s="63" t="s">
        <v>2440</v>
      </c>
      <c r="L279" s="62">
        <v>46317.806967592594</v>
      </c>
      <c r="M279" s="59" t="s">
        <v>2740</v>
      </c>
      <c r="N279" s="59" t="s">
        <v>172</v>
      </c>
      <c r="O279" s="59">
        <v>-0.16250000000000001</v>
      </c>
      <c r="P279" s="59">
        <v>0.21249999999999999</v>
      </c>
      <c r="Q279" s="59">
        <v>6.2500000000000001E-4</v>
      </c>
      <c r="R279" s="59" t="s">
        <v>2614</v>
      </c>
      <c r="S279" s="59">
        <v>2.5000000000000001E-2</v>
      </c>
      <c r="T279" s="59">
        <v>2.5000000000000001E-2</v>
      </c>
      <c r="U279" s="59"/>
      <c r="V279" s="59">
        <v>0</v>
      </c>
      <c r="W279" s="59">
        <v>3.2552083333333335E-8</v>
      </c>
      <c r="X279" s="59">
        <v>3.2552083333333335E-8</v>
      </c>
      <c r="Y279" s="59">
        <v>0</v>
      </c>
      <c r="Z279" s="66" t="s">
        <v>2615</v>
      </c>
      <c r="AA279" s="66" t="s">
        <v>2741</v>
      </c>
      <c r="AW279" s="62">
        <v>46317.806967592594</v>
      </c>
      <c r="AX279" s="59">
        <v>1</v>
      </c>
      <c r="AY279" s="59" t="s">
        <v>2897</v>
      </c>
      <c r="AZ279" s="59" t="s">
        <v>2898</v>
      </c>
      <c r="BA279" s="59" t="s">
        <v>9</v>
      </c>
      <c r="BB279" s="63" t="s">
        <v>2563</v>
      </c>
    </row>
    <row r="280" spans="1:54" ht="15" customHeight="1" x14ac:dyDescent="0.25">
      <c r="A280" s="62">
        <v>46317.806967592594</v>
      </c>
      <c r="B280" s="59">
        <v>1</v>
      </c>
      <c r="C280" s="59" t="s">
        <v>312</v>
      </c>
      <c r="D280" s="59" t="s">
        <v>2439</v>
      </c>
      <c r="E280" s="59" t="s">
        <v>2742</v>
      </c>
      <c r="F280" s="59" t="s">
        <v>172</v>
      </c>
      <c r="G280" s="155">
        <v>5.763952873936857E-3</v>
      </c>
      <c r="H280" s="59">
        <v>0</v>
      </c>
      <c r="I280" s="63" t="s">
        <v>2440</v>
      </c>
      <c r="L280" s="62">
        <v>46317.806967592594</v>
      </c>
      <c r="M280" s="59" t="s">
        <v>2742</v>
      </c>
      <c r="N280" s="59" t="s">
        <v>172</v>
      </c>
      <c r="O280" s="59">
        <v>-0.1875</v>
      </c>
      <c r="P280" s="59">
        <v>0.23749999999999999</v>
      </c>
      <c r="Q280" s="59">
        <v>6.2500000000000001E-4</v>
      </c>
      <c r="R280" s="59" t="s">
        <v>2614</v>
      </c>
      <c r="S280" s="59">
        <v>2.5000000000000001E-2</v>
      </c>
      <c r="T280" s="59">
        <v>2.5000000000000001E-2</v>
      </c>
      <c r="U280" s="59"/>
      <c r="V280" s="59">
        <v>0</v>
      </c>
      <c r="W280" s="59">
        <v>3.2552083333333335E-8</v>
      </c>
      <c r="X280" s="59">
        <v>3.2552083333333335E-8</v>
      </c>
      <c r="Y280" s="59">
        <v>0</v>
      </c>
      <c r="Z280" s="66" t="s">
        <v>2615</v>
      </c>
      <c r="AA280" s="66" t="s">
        <v>2743</v>
      </c>
      <c r="AW280" s="62">
        <v>46317.806967592594</v>
      </c>
      <c r="AX280" s="59">
        <v>1</v>
      </c>
      <c r="AY280" s="59" t="s">
        <v>2899</v>
      </c>
      <c r="AZ280" s="59" t="s">
        <v>2900</v>
      </c>
      <c r="BA280" s="59" t="s">
        <v>9</v>
      </c>
      <c r="BB280" s="63" t="s">
        <v>2566</v>
      </c>
    </row>
    <row r="281" spans="1:54" ht="15" customHeight="1" x14ac:dyDescent="0.25">
      <c r="A281" s="62">
        <v>46317.806967592594</v>
      </c>
      <c r="B281" s="59">
        <v>1</v>
      </c>
      <c r="C281" s="59" t="s">
        <v>312</v>
      </c>
      <c r="D281" s="59" t="s">
        <v>2439</v>
      </c>
      <c r="E281" s="59" t="s">
        <v>2744</v>
      </c>
      <c r="F281" s="59" t="s">
        <v>172</v>
      </c>
      <c r="G281" s="155">
        <v>5.7639528738948412E-3</v>
      </c>
      <c r="H281" s="59">
        <v>0</v>
      </c>
      <c r="I281" s="63" t="s">
        <v>2440</v>
      </c>
      <c r="L281" s="62">
        <v>46317.806967592594</v>
      </c>
      <c r="M281" s="59" t="s">
        <v>2744</v>
      </c>
      <c r="N281" s="59" t="s">
        <v>172</v>
      </c>
      <c r="O281" s="59">
        <v>-0.16250000000000001</v>
      </c>
      <c r="P281" s="59">
        <v>0.23749999999999999</v>
      </c>
      <c r="Q281" s="59">
        <v>6.2500000000000001E-4</v>
      </c>
      <c r="R281" s="59" t="s">
        <v>2614</v>
      </c>
      <c r="S281" s="59">
        <v>2.5000000000000001E-2</v>
      </c>
      <c r="T281" s="59">
        <v>2.5000000000000001E-2</v>
      </c>
      <c r="U281" s="59"/>
      <c r="V281" s="59">
        <v>0</v>
      </c>
      <c r="W281" s="59">
        <v>3.2552083333333335E-8</v>
      </c>
      <c r="X281" s="59">
        <v>3.2552083333333335E-8</v>
      </c>
      <c r="Y281" s="59">
        <v>0</v>
      </c>
      <c r="Z281" s="66" t="s">
        <v>2615</v>
      </c>
      <c r="AA281" s="66" t="s">
        <v>2745</v>
      </c>
      <c r="AW281" s="62">
        <v>46317.806967592594</v>
      </c>
      <c r="AX281" s="59">
        <v>1</v>
      </c>
      <c r="AY281" s="59" t="s">
        <v>2901</v>
      </c>
      <c r="AZ281" s="59" t="s">
        <v>2902</v>
      </c>
      <c r="BA281" s="59" t="s">
        <v>9</v>
      </c>
      <c r="BB281" s="63" t="s">
        <v>2569</v>
      </c>
    </row>
    <row r="282" spans="1:54" ht="15" customHeight="1" x14ac:dyDescent="0.25">
      <c r="A282" s="62">
        <v>46317.806967592594</v>
      </c>
      <c r="B282" s="59">
        <v>1</v>
      </c>
      <c r="C282" s="59" t="s">
        <v>312</v>
      </c>
      <c r="D282" s="59" t="s">
        <v>2439</v>
      </c>
      <c r="E282" s="59" t="s">
        <v>2746</v>
      </c>
      <c r="F282" s="59" t="s">
        <v>172</v>
      </c>
      <c r="G282" s="155">
        <v>5.5201646403071633E-3</v>
      </c>
      <c r="H282" s="59">
        <v>0</v>
      </c>
      <c r="I282" s="63" t="s">
        <v>2440</v>
      </c>
      <c r="L282" s="62">
        <v>46317.806967592594</v>
      </c>
      <c r="M282" s="59" t="s">
        <v>2746</v>
      </c>
      <c r="N282" s="59" t="s">
        <v>172</v>
      </c>
      <c r="O282" s="59">
        <v>-0.125</v>
      </c>
      <c r="P282" s="59">
        <v>0.22500000000000001</v>
      </c>
      <c r="Q282" s="59">
        <v>2.5000000000000001E-3</v>
      </c>
      <c r="R282" s="59" t="s">
        <v>2614</v>
      </c>
      <c r="S282" s="59">
        <v>0.05</v>
      </c>
      <c r="T282" s="59">
        <v>0.05</v>
      </c>
      <c r="U282" s="59"/>
      <c r="V282" s="59">
        <v>0</v>
      </c>
      <c r="W282" s="59">
        <v>5.2083333333333336E-7</v>
      </c>
      <c r="X282" s="59">
        <v>5.2083333333333336E-7</v>
      </c>
      <c r="Y282" s="59">
        <v>0</v>
      </c>
      <c r="Z282" s="66" t="s">
        <v>2615</v>
      </c>
      <c r="AA282" s="66" t="s">
        <v>2747</v>
      </c>
      <c r="AW282" s="62">
        <v>46317.806967592594</v>
      </c>
      <c r="AX282" s="59">
        <v>1</v>
      </c>
      <c r="AY282" s="59" t="s">
        <v>2903</v>
      </c>
      <c r="AZ282" s="59">
        <v>3.1719966667363898E-5</v>
      </c>
      <c r="BA282" s="59" t="s">
        <v>9</v>
      </c>
      <c r="BB282" s="63" t="s">
        <v>2571</v>
      </c>
    </row>
    <row r="283" spans="1:54" ht="15" customHeight="1" x14ac:dyDescent="0.25">
      <c r="A283" s="62">
        <v>46317.806967592594</v>
      </c>
      <c r="B283" s="59">
        <v>1</v>
      </c>
      <c r="C283" s="59" t="s">
        <v>312</v>
      </c>
      <c r="D283" s="59" t="s">
        <v>2439</v>
      </c>
      <c r="E283" s="59" t="s">
        <v>2748</v>
      </c>
      <c r="F283" s="59" t="s">
        <v>172</v>
      </c>
      <c r="G283" s="155">
        <v>5.5201646402231316E-3</v>
      </c>
      <c r="H283" s="59">
        <v>0</v>
      </c>
      <c r="I283" s="63" t="s">
        <v>2440</v>
      </c>
      <c r="L283" s="62">
        <v>46317.806967592594</v>
      </c>
      <c r="M283" s="59" t="s">
        <v>2748</v>
      </c>
      <c r="N283" s="59" t="s">
        <v>172</v>
      </c>
      <c r="O283" s="59">
        <v>-7.4999999999999997E-2</v>
      </c>
      <c r="P283" s="59">
        <v>0.22500000000000001</v>
      </c>
      <c r="Q283" s="59">
        <v>2.5000000000000001E-3</v>
      </c>
      <c r="R283" s="59" t="s">
        <v>2614</v>
      </c>
      <c r="S283" s="59">
        <v>0.05</v>
      </c>
      <c r="T283" s="59">
        <v>0.05</v>
      </c>
      <c r="U283" s="59"/>
      <c r="V283" s="59">
        <v>0</v>
      </c>
      <c r="W283" s="59">
        <v>5.2083333333333336E-7</v>
      </c>
      <c r="X283" s="59">
        <v>5.2083333333333336E-7</v>
      </c>
      <c r="Y283" s="59">
        <v>0</v>
      </c>
      <c r="Z283" s="66" t="s">
        <v>2615</v>
      </c>
      <c r="AA283" s="66" t="s">
        <v>2749</v>
      </c>
      <c r="AW283" s="62">
        <v>46317.806967592594</v>
      </c>
      <c r="AX283" s="59">
        <v>1</v>
      </c>
      <c r="AY283" s="59" t="s">
        <v>2904</v>
      </c>
      <c r="AZ283" s="59">
        <v>1.1809811324917782E-6</v>
      </c>
      <c r="BA283" s="59" t="s">
        <v>306</v>
      </c>
      <c r="BB283" s="63" t="s">
        <v>2573</v>
      </c>
    </row>
    <row r="284" spans="1:54" ht="15" customHeight="1" x14ac:dyDescent="0.25">
      <c r="A284" s="62">
        <v>46317.806967592594</v>
      </c>
      <c r="B284" s="59">
        <v>1</v>
      </c>
      <c r="C284" s="59" t="s">
        <v>312</v>
      </c>
      <c r="D284" s="59" t="s">
        <v>2439</v>
      </c>
      <c r="E284" s="59" t="s">
        <v>2750</v>
      </c>
      <c r="F284" s="59" t="s">
        <v>172</v>
      </c>
      <c r="G284" s="155">
        <v>5.5201646401390999E-3</v>
      </c>
      <c r="H284" s="59">
        <v>0</v>
      </c>
      <c r="I284" s="63" t="s">
        <v>2440</v>
      </c>
      <c r="L284" s="62">
        <v>46317.806967592594</v>
      </c>
      <c r="M284" s="59" t="s">
        <v>2750</v>
      </c>
      <c r="N284" s="59" t="s">
        <v>172</v>
      </c>
      <c r="O284" s="59">
        <v>-2.5000000000000001E-2</v>
      </c>
      <c r="P284" s="59">
        <v>0.22500000000000001</v>
      </c>
      <c r="Q284" s="59">
        <v>2.5000000000000001E-3</v>
      </c>
      <c r="R284" s="59" t="s">
        <v>2614</v>
      </c>
      <c r="S284" s="59">
        <v>0.05</v>
      </c>
      <c r="T284" s="59">
        <v>0.05</v>
      </c>
      <c r="U284" s="59"/>
      <c r="V284" s="59">
        <v>0</v>
      </c>
      <c r="W284" s="59">
        <v>5.2083333333333336E-7</v>
      </c>
      <c r="X284" s="59">
        <v>5.2083333333333336E-7</v>
      </c>
      <c r="Y284" s="59">
        <v>0</v>
      </c>
      <c r="Z284" s="66" t="s">
        <v>2615</v>
      </c>
      <c r="AA284" s="66" t="s">
        <v>2751</v>
      </c>
      <c r="AW284" s="62">
        <v>46317.806967592594</v>
      </c>
      <c r="AX284" s="59">
        <v>1</v>
      </c>
      <c r="AY284" s="59" t="s">
        <v>2905</v>
      </c>
      <c r="AZ284" s="59">
        <v>-1.2060973036450177E-23</v>
      </c>
      <c r="BA284" s="59" t="s">
        <v>306</v>
      </c>
      <c r="BB284" s="63" t="s">
        <v>2575</v>
      </c>
    </row>
    <row r="285" spans="1:54" ht="15" customHeight="1" x14ac:dyDescent="0.25">
      <c r="A285" s="62">
        <v>46317.806967592594</v>
      </c>
      <c r="B285" s="59">
        <v>1</v>
      </c>
      <c r="C285" s="59" t="s">
        <v>312</v>
      </c>
      <c r="D285" s="59" t="s">
        <v>2439</v>
      </c>
      <c r="E285" s="59" t="s">
        <v>2752</v>
      </c>
      <c r="F285" s="59" t="s">
        <v>172</v>
      </c>
      <c r="G285" s="155">
        <v>5.5201646400550681E-3</v>
      </c>
      <c r="H285" s="59">
        <v>0</v>
      </c>
      <c r="I285" s="63" t="s">
        <v>2440</v>
      </c>
      <c r="L285" s="62">
        <v>46317.806967592594</v>
      </c>
      <c r="M285" s="59" t="s">
        <v>2752</v>
      </c>
      <c r="N285" s="59" t="s">
        <v>172</v>
      </c>
      <c r="O285" s="59">
        <v>2.5000000000000001E-2</v>
      </c>
      <c r="P285" s="59">
        <v>0.22500000000000001</v>
      </c>
      <c r="Q285" s="59">
        <v>2.5000000000000001E-3</v>
      </c>
      <c r="R285" s="59" t="s">
        <v>2614</v>
      </c>
      <c r="S285" s="59">
        <v>0.05</v>
      </c>
      <c r="T285" s="59">
        <v>0.05</v>
      </c>
      <c r="U285" s="59"/>
      <c r="V285" s="59">
        <v>0</v>
      </c>
      <c r="W285" s="59">
        <v>5.2083333333333336E-7</v>
      </c>
      <c r="X285" s="59">
        <v>5.2083333333333336E-7</v>
      </c>
      <c r="Y285" s="59">
        <v>0</v>
      </c>
      <c r="Z285" s="66" t="s">
        <v>2615</v>
      </c>
      <c r="AA285" s="66" t="s">
        <v>2753</v>
      </c>
      <c r="AW285" s="62">
        <v>46317.806967592594</v>
      </c>
      <c r="AX285" s="59">
        <v>1</v>
      </c>
      <c r="AY285" s="59" t="s">
        <v>2906</v>
      </c>
      <c r="AZ285" s="59">
        <v>1.0212672078005569E-17</v>
      </c>
      <c r="BA285" s="59" t="s">
        <v>1993</v>
      </c>
      <c r="BB285" s="63" t="s">
        <v>2577</v>
      </c>
    </row>
    <row r="286" spans="1:54" ht="15" customHeight="1" x14ac:dyDescent="0.25">
      <c r="A286" s="62">
        <v>46317.806967592594</v>
      </c>
      <c r="B286" s="59">
        <v>1</v>
      </c>
      <c r="C286" s="59" t="s">
        <v>312</v>
      </c>
      <c r="D286" s="59" t="s">
        <v>2439</v>
      </c>
      <c r="E286" s="59" t="s">
        <v>2754</v>
      </c>
      <c r="F286" s="59" t="s">
        <v>172</v>
      </c>
      <c r="G286" s="155">
        <v>5.5201646399710364E-3</v>
      </c>
      <c r="H286" s="59">
        <v>0</v>
      </c>
      <c r="I286" s="63" t="s">
        <v>2440</v>
      </c>
      <c r="L286" s="62">
        <v>46317.806967592594</v>
      </c>
      <c r="M286" s="59" t="s">
        <v>2754</v>
      </c>
      <c r="N286" s="59" t="s">
        <v>172</v>
      </c>
      <c r="O286" s="59">
        <v>7.4999999999999997E-2</v>
      </c>
      <c r="P286" s="59">
        <v>0.22500000000000001</v>
      </c>
      <c r="Q286" s="59">
        <v>2.5000000000000001E-3</v>
      </c>
      <c r="R286" s="59" t="s">
        <v>2614</v>
      </c>
      <c r="S286" s="59">
        <v>0.05</v>
      </c>
      <c r="T286" s="59">
        <v>0.05</v>
      </c>
      <c r="U286" s="59"/>
      <c r="V286" s="59">
        <v>0</v>
      </c>
      <c r="W286" s="59">
        <v>5.2083333333333336E-7</v>
      </c>
      <c r="X286" s="59">
        <v>5.2083333333333336E-7</v>
      </c>
      <c r="Y286" s="59">
        <v>0</v>
      </c>
      <c r="Z286" s="66" t="s">
        <v>2615</v>
      </c>
      <c r="AA286" s="66" t="s">
        <v>2755</v>
      </c>
      <c r="AW286" s="62">
        <v>46317.806967592594</v>
      </c>
      <c r="AX286" s="59">
        <v>1</v>
      </c>
      <c r="AY286" s="59" t="s">
        <v>2907</v>
      </c>
      <c r="AZ286" s="59">
        <v>2.6858995283385468E-2</v>
      </c>
      <c r="BA286" s="59" t="s">
        <v>293</v>
      </c>
      <c r="BB286" s="63" t="s">
        <v>2579</v>
      </c>
    </row>
    <row r="287" spans="1:54" ht="15" customHeight="1" x14ac:dyDescent="0.25">
      <c r="A287" s="62">
        <v>46317.806967592594</v>
      </c>
      <c r="B287" s="59">
        <v>1</v>
      </c>
      <c r="C287" s="59" t="s">
        <v>312</v>
      </c>
      <c r="D287" s="59" t="s">
        <v>2439</v>
      </c>
      <c r="E287" s="59" t="s">
        <v>2756</v>
      </c>
      <c r="F287" s="59" t="s">
        <v>172</v>
      </c>
      <c r="G287" s="155">
        <v>5.5201646398870046E-3</v>
      </c>
      <c r="H287" s="59">
        <v>0</v>
      </c>
      <c r="I287" s="63" t="s">
        <v>2440</v>
      </c>
      <c r="L287" s="62">
        <v>46317.806967592594</v>
      </c>
      <c r="M287" s="59" t="s">
        <v>2756</v>
      </c>
      <c r="N287" s="59" t="s">
        <v>172</v>
      </c>
      <c r="O287" s="59">
        <v>0.125</v>
      </c>
      <c r="P287" s="59">
        <v>0.22500000000000001</v>
      </c>
      <c r="Q287" s="59">
        <v>2.5000000000000001E-3</v>
      </c>
      <c r="R287" s="59" t="s">
        <v>2614</v>
      </c>
      <c r="S287" s="59">
        <v>0.05</v>
      </c>
      <c r="T287" s="59">
        <v>0.05</v>
      </c>
      <c r="U287" s="59"/>
      <c r="V287" s="59">
        <v>0</v>
      </c>
      <c r="W287" s="59">
        <v>5.2083333333333336E-7</v>
      </c>
      <c r="X287" s="59">
        <v>5.2083333333333336E-7</v>
      </c>
      <c r="Y287" s="59">
        <v>0</v>
      </c>
      <c r="Z287" s="66" t="s">
        <v>2615</v>
      </c>
      <c r="AA287" s="66" t="s">
        <v>2757</v>
      </c>
      <c r="AW287" s="62">
        <v>46317.806967592594</v>
      </c>
      <c r="AX287" s="59">
        <v>1</v>
      </c>
      <c r="AY287" s="59" t="s">
        <v>2908</v>
      </c>
      <c r="AZ287" s="59" t="b">
        <v>0</v>
      </c>
      <c r="BA287" s="59" t="s">
        <v>9</v>
      </c>
      <c r="BB287" s="63" t="s">
        <v>2581</v>
      </c>
    </row>
    <row r="288" spans="1:54" ht="15" customHeight="1" x14ac:dyDescent="0.25">
      <c r="A288" s="62">
        <v>46317.806967592594</v>
      </c>
      <c r="B288" s="59">
        <v>1</v>
      </c>
      <c r="C288" s="59" t="s">
        <v>312</v>
      </c>
      <c r="D288" s="59" t="s">
        <v>2439</v>
      </c>
      <c r="E288" s="59" t="s">
        <v>2758</v>
      </c>
      <c r="F288" s="59" t="s">
        <v>172</v>
      </c>
      <c r="G288" s="155">
        <v>5.2763764062993268E-3</v>
      </c>
      <c r="H288" s="59">
        <v>0</v>
      </c>
      <c r="I288" s="63" t="s">
        <v>2440</v>
      </c>
      <c r="L288" s="62">
        <v>46317.806967592594</v>
      </c>
      <c r="M288" s="59" t="s">
        <v>2758</v>
      </c>
      <c r="N288" s="59" t="s">
        <v>172</v>
      </c>
      <c r="O288" s="59">
        <v>0.16250000000000001</v>
      </c>
      <c r="P288" s="59">
        <v>0.21249999999999999</v>
      </c>
      <c r="Q288" s="59">
        <v>6.2500000000000001E-4</v>
      </c>
      <c r="R288" s="59" t="s">
        <v>2614</v>
      </c>
      <c r="S288" s="59">
        <v>2.5000000000000001E-2</v>
      </c>
      <c r="T288" s="59">
        <v>2.5000000000000001E-2</v>
      </c>
      <c r="U288" s="59"/>
      <c r="V288" s="59">
        <v>0</v>
      </c>
      <c r="W288" s="59">
        <v>3.2552083333333335E-8</v>
      </c>
      <c r="X288" s="59">
        <v>3.2552083333333335E-8</v>
      </c>
      <c r="Y288" s="59">
        <v>0</v>
      </c>
      <c r="Z288" s="66" t="s">
        <v>2615</v>
      </c>
      <c r="AA288" s="66" t="s">
        <v>2759</v>
      </c>
      <c r="AW288" s="62">
        <v>46317.806967592594</v>
      </c>
      <c r="AX288" s="59">
        <v>1</v>
      </c>
      <c r="AY288" s="59" t="s">
        <v>2909</v>
      </c>
      <c r="AZ288" s="59" t="s">
        <v>1063</v>
      </c>
      <c r="BA288" s="59" t="s">
        <v>9</v>
      </c>
      <c r="BB288" s="63" t="s">
        <v>2583</v>
      </c>
    </row>
    <row r="289" spans="1:54" ht="15" customHeight="1" x14ac:dyDescent="0.25">
      <c r="A289" s="62">
        <v>46317.806967592594</v>
      </c>
      <c r="B289" s="59">
        <v>1</v>
      </c>
      <c r="C289" s="59" t="s">
        <v>312</v>
      </c>
      <c r="D289" s="59" t="s">
        <v>2439</v>
      </c>
      <c r="E289" s="59" t="s">
        <v>2760</v>
      </c>
      <c r="F289" s="59" t="s">
        <v>172</v>
      </c>
      <c r="G289" s="155">
        <v>5.2763764062573109E-3</v>
      </c>
      <c r="H289" s="59">
        <v>0</v>
      </c>
      <c r="I289" s="63" t="s">
        <v>2440</v>
      </c>
      <c r="L289" s="62">
        <v>46317.806967592594</v>
      </c>
      <c r="M289" s="59" t="s">
        <v>2760</v>
      </c>
      <c r="N289" s="59" t="s">
        <v>172</v>
      </c>
      <c r="O289" s="59">
        <v>0.1875</v>
      </c>
      <c r="P289" s="59">
        <v>0.21249999999999999</v>
      </c>
      <c r="Q289" s="59">
        <v>6.2500000000000001E-4</v>
      </c>
      <c r="R289" s="59" t="s">
        <v>2614</v>
      </c>
      <c r="S289" s="59">
        <v>2.5000000000000001E-2</v>
      </c>
      <c r="T289" s="59">
        <v>2.5000000000000001E-2</v>
      </c>
      <c r="U289" s="59"/>
      <c r="V289" s="59">
        <v>0</v>
      </c>
      <c r="W289" s="59">
        <v>3.2552083333333335E-8</v>
      </c>
      <c r="X289" s="59">
        <v>3.2552083333333335E-8</v>
      </c>
      <c r="Y289" s="59">
        <v>0</v>
      </c>
      <c r="Z289" s="66" t="s">
        <v>2615</v>
      </c>
      <c r="AA289" s="66" t="s">
        <v>2761</v>
      </c>
      <c r="AW289" s="62">
        <v>46317.806967592594</v>
      </c>
      <c r="AX289" s="59">
        <v>1</v>
      </c>
      <c r="AY289" s="59" t="s">
        <v>2910</v>
      </c>
      <c r="AZ289" s="59" t="s">
        <v>2911</v>
      </c>
      <c r="BA289" s="59" t="s">
        <v>9</v>
      </c>
      <c r="BB289" s="63" t="s">
        <v>2586</v>
      </c>
    </row>
    <row r="290" spans="1:54" ht="15" customHeight="1" x14ac:dyDescent="0.25">
      <c r="A290" s="62">
        <v>46317.806967592594</v>
      </c>
      <c r="B290" s="59">
        <v>1</v>
      </c>
      <c r="C290" s="59" t="s">
        <v>312</v>
      </c>
      <c r="D290" s="59" t="s">
        <v>2439</v>
      </c>
      <c r="E290" s="59" t="s">
        <v>2762</v>
      </c>
      <c r="F290" s="59" t="s">
        <v>172</v>
      </c>
      <c r="G290" s="155">
        <v>5.7639528733486366E-3</v>
      </c>
      <c r="H290" s="59">
        <v>0</v>
      </c>
      <c r="I290" s="63" t="s">
        <v>2440</v>
      </c>
      <c r="L290" s="62">
        <v>46317.806967592594</v>
      </c>
      <c r="M290" s="59" t="s">
        <v>2762</v>
      </c>
      <c r="N290" s="59" t="s">
        <v>172</v>
      </c>
      <c r="O290" s="59">
        <v>0.16250000000000001</v>
      </c>
      <c r="P290" s="59">
        <v>0.23749999999999999</v>
      </c>
      <c r="Q290" s="59">
        <v>6.2500000000000001E-4</v>
      </c>
      <c r="R290" s="59" t="s">
        <v>2614</v>
      </c>
      <c r="S290" s="59">
        <v>2.5000000000000001E-2</v>
      </c>
      <c r="T290" s="59">
        <v>2.5000000000000001E-2</v>
      </c>
      <c r="U290" s="59"/>
      <c r="V290" s="59">
        <v>0</v>
      </c>
      <c r="W290" s="59">
        <v>3.2552083333333335E-8</v>
      </c>
      <c r="X290" s="59">
        <v>3.2552083333333335E-8</v>
      </c>
      <c r="Y290" s="59">
        <v>0</v>
      </c>
      <c r="Z290" s="66" t="s">
        <v>2615</v>
      </c>
      <c r="AA290" s="66" t="s">
        <v>2763</v>
      </c>
      <c r="AW290" s="62">
        <v>46317.806967592594</v>
      </c>
      <c r="AX290" s="59">
        <v>1</v>
      </c>
      <c r="AY290" s="59" t="s">
        <v>2912</v>
      </c>
      <c r="AZ290" s="59" t="s">
        <v>2605</v>
      </c>
      <c r="BA290" s="59" t="s">
        <v>9</v>
      </c>
      <c r="BB290" s="63" t="s">
        <v>2589</v>
      </c>
    </row>
    <row r="291" spans="1:54" ht="15" customHeight="1" x14ac:dyDescent="0.25">
      <c r="A291" s="62">
        <v>46317.806967592594</v>
      </c>
      <c r="B291" s="59">
        <v>1</v>
      </c>
      <c r="C291" s="59" t="s">
        <v>312</v>
      </c>
      <c r="D291" s="59" t="s">
        <v>2439</v>
      </c>
      <c r="E291" s="59" t="s">
        <v>2764</v>
      </c>
      <c r="F291" s="59" t="s">
        <v>172</v>
      </c>
      <c r="G291" s="155">
        <v>5.7639528733066207E-3</v>
      </c>
      <c r="H291" s="59">
        <v>0</v>
      </c>
      <c r="I291" s="63" t="s">
        <v>2440</v>
      </c>
      <c r="L291" s="62">
        <v>46317.806967592594</v>
      </c>
      <c r="M291" s="59" t="s">
        <v>2764</v>
      </c>
      <c r="N291" s="59" t="s">
        <v>172</v>
      </c>
      <c r="O291" s="59">
        <v>0.1875</v>
      </c>
      <c r="P291" s="59">
        <v>0.23749999999999999</v>
      </c>
      <c r="Q291" s="59">
        <v>6.2500000000000001E-4</v>
      </c>
      <c r="R291" s="59" t="s">
        <v>2614</v>
      </c>
      <c r="S291" s="59">
        <v>2.5000000000000001E-2</v>
      </c>
      <c r="T291" s="59">
        <v>2.5000000000000001E-2</v>
      </c>
      <c r="U291" s="59"/>
      <c r="V291" s="59">
        <v>0</v>
      </c>
      <c r="W291" s="59">
        <v>3.2552083333333335E-8</v>
      </c>
      <c r="X291" s="59">
        <v>3.2552083333333335E-8</v>
      </c>
      <c r="Y291" s="59">
        <v>0</v>
      </c>
      <c r="Z291" s="66" t="s">
        <v>2615</v>
      </c>
      <c r="AA291" s="66" t="s">
        <v>2765</v>
      </c>
      <c r="AW291" s="62">
        <v>46317.806967592594</v>
      </c>
      <c r="AX291" s="59">
        <v>1</v>
      </c>
      <c r="AY291" s="59" t="s">
        <v>2913</v>
      </c>
      <c r="AZ291" s="59" t="s">
        <v>2914</v>
      </c>
      <c r="BA291" s="59" t="s">
        <v>9</v>
      </c>
      <c r="BB291" s="63" t="s">
        <v>2560</v>
      </c>
    </row>
    <row r="292" spans="1:54" ht="15" customHeight="1" x14ac:dyDescent="0.25">
      <c r="A292" s="62">
        <v>46317.806967592594</v>
      </c>
      <c r="B292" s="59">
        <v>1</v>
      </c>
      <c r="C292" s="59" t="s">
        <v>312</v>
      </c>
      <c r="D292" s="59" t="s">
        <v>2439</v>
      </c>
      <c r="E292" s="59" t="s">
        <v>2766</v>
      </c>
      <c r="F292" s="59" t="s">
        <v>172</v>
      </c>
      <c r="G292" s="155">
        <v>5.2763764062152951E-3</v>
      </c>
      <c r="H292" s="59">
        <v>0</v>
      </c>
      <c r="I292" s="63" t="s">
        <v>2440</v>
      </c>
      <c r="L292" s="62">
        <v>46317.806967592594</v>
      </c>
      <c r="M292" s="59" t="s">
        <v>2766</v>
      </c>
      <c r="N292" s="59" t="s">
        <v>172</v>
      </c>
      <c r="O292" s="59">
        <v>0.21249999999999999</v>
      </c>
      <c r="P292" s="59">
        <v>0.21249999999999999</v>
      </c>
      <c r="Q292" s="59">
        <v>6.2500000000000001E-4</v>
      </c>
      <c r="R292" s="59" t="s">
        <v>2614</v>
      </c>
      <c r="S292" s="59">
        <v>2.5000000000000001E-2</v>
      </c>
      <c r="T292" s="59">
        <v>2.5000000000000001E-2</v>
      </c>
      <c r="U292" s="59"/>
      <c r="V292" s="59">
        <v>0</v>
      </c>
      <c r="W292" s="59">
        <v>3.2552083333333335E-8</v>
      </c>
      <c r="X292" s="59">
        <v>3.2552083333333335E-8</v>
      </c>
      <c r="Y292" s="59">
        <v>0</v>
      </c>
      <c r="Z292" s="66" t="s">
        <v>2615</v>
      </c>
      <c r="AA292" s="66" t="s">
        <v>2767</v>
      </c>
      <c r="AW292" s="62">
        <v>46317.806967592594</v>
      </c>
      <c r="AX292" s="59">
        <v>1</v>
      </c>
      <c r="AY292" s="59" t="s">
        <v>2915</v>
      </c>
      <c r="AZ292" s="59" t="s">
        <v>2916</v>
      </c>
      <c r="BA292" s="59" t="s">
        <v>9</v>
      </c>
      <c r="BB292" s="63" t="s">
        <v>2563</v>
      </c>
    </row>
    <row r="293" spans="1:54" ht="15" customHeight="1" x14ac:dyDescent="0.25">
      <c r="A293" s="62">
        <v>46317.806967592594</v>
      </c>
      <c r="B293" s="59">
        <v>1</v>
      </c>
      <c r="C293" s="59" t="s">
        <v>312</v>
      </c>
      <c r="D293" s="59" t="s">
        <v>2439</v>
      </c>
      <c r="E293" s="59" t="s">
        <v>1908</v>
      </c>
      <c r="F293" s="59" t="s">
        <v>1909</v>
      </c>
      <c r="G293" s="155">
        <v>4.9774232802258364E-3</v>
      </c>
      <c r="H293" s="59">
        <v>350.64548465604514</v>
      </c>
      <c r="I293" s="63" t="s">
        <v>319</v>
      </c>
      <c r="L293" s="62">
        <v>46317.806967592594</v>
      </c>
      <c r="M293" s="59" t="s">
        <v>1908</v>
      </c>
      <c r="N293" s="59" t="s">
        <v>1909</v>
      </c>
      <c r="O293" s="59">
        <v>-0.18707899629238467</v>
      </c>
      <c r="P293" s="59">
        <v>0.19717147479090857</v>
      </c>
      <c r="Q293" s="59">
        <v>3.1415926535897931E-4</v>
      </c>
      <c r="R293" s="59" t="s">
        <v>505</v>
      </c>
      <c r="S293" s="59"/>
      <c r="T293" s="59"/>
      <c r="U293" s="59">
        <v>0.02</v>
      </c>
      <c r="V293" s="59">
        <v>0</v>
      </c>
      <c r="W293" s="59">
        <v>0</v>
      </c>
      <c r="X293" s="59">
        <v>0</v>
      </c>
      <c r="Y293" s="59">
        <v>0</v>
      </c>
      <c r="Z293" s="66" t="s">
        <v>2768</v>
      </c>
      <c r="AA293" s="66" t="s">
        <v>2769</v>
      </c>
      <c r="AW293" s="62">
        <v>46317.806967592594</v>
      </c>
      <c r="AX293" s="59">
        <v>1</v>
      </c>
      <c r="AY293" s="59" t="s">
        <v>2917</v>
      </c>
      <c r="AZ293" s="59" t="s">
        <v>2918</v>
      </c>
      <c r="BA293" s="59" t="s">
        <v>9</v>
      </c>
      <c r="BB293" s="63" t="s">
        <v>2566</v>
      </c>
    </row>
    <row r="294" spans="1:54" ht="15" customHeight="1" x14ac:dyDescent="0.25">
      <c r="A294" s="62">
        <v>46317.806967592594</v>
      </c>
      <c r="B294" s="59">
        <v>1</v>
      </c>
      <c r="C294" s="59" t="s">
        <v>312</v>
      </c>
      <c r="D294" s="59" t="s">
        <v>2439</v>
      </c>
      <c r="E294" s="59" t="s">
        <v>1910</v>
      </c>
      <c r="F294" s="59" t="s">
        <v>1909</v>
      </c>
      <c r="G294" s="155">
        <v>5.227618760095548E-3</v>
      </c>
      <c r="H294" s="59">
        <v>350.69552375201908</v>
      </c>
      <c r="I294" s="63" t="s">
        <v>319</v>
      </c>
      <c r="L294" s="62">
        <v>46317.806967592594</v>
      </c>
      <c r="M294" s="59" t="s">
        <v>1910</v>
      </c>
      <c r="N294" s="59" t="s">
        <v>1909</v>
      </c>
      <c r="O294" s="59">
        <v>-0.13569321089316322</v>
      </c>
      <c r="P294" s="59">
        <v>0.21</v>
      </c>
      <c r="Q294" s="59">
        <v>3.1415926535897931E-4</v>
      </c>
      <c r="R294" s="59" t="s">
        <v>505</v>
      </c>
      <c r="S294" s="59"/>
      <c r="T294" s="59"/>
      <c r="U294" s="59">
        <v>0.02</v>
      </c>
      <c r="V294" s="59">
        <v>0</v>
      </c>
      <c r="W294" s="59">
        <v>0</v>
      </c>
      <c r="X294" s="59">
        <v>0</v>
      </c>
      <c r="Y294" s="59">
        <v>0</v>
      </c>
      <c r="Z294" s="66" t="s">
        <v>2768</v>
      </c>
      <c r="AA294" s="66" t="s">
        <v>2770</v>
      </c>
      <c r="AW294" s="62">
        <v>46317.806967592594</v>
      </c>
      <c r="AX294" s="59">
        <v>1</v>
      </c>
      <c r="AY294" s="59" t="s">
        <v>2919</v>
      </c>
      <c r="AZ294" s="59" t="s">
        <v>2920</v>
      </c>
      <c r="BA294" s="59" t="s">
        <v>9</v>
      </c>
      <c r="BB294" s="63" t="s">
        <v>2569</v>
      </c>
    </row>
    <row r="295" spans="1:54" ht="15" customHeight="1" x14ac:dyDescent="0.25">
      <c r="A295" s="62">
        <v>46317.806967592594</v>
      </c>
      <c r="B295" s="59">
        <v>1</v>
      </c>
      <c r="C295" s="59" t="s">
        <v>312</v>
      </c>
      <c r="D295" s="59" t="s">
        <v>2439</v>
      </c>
      <c r="E295" s="59" t="s">
        <v>1911</v>
      </c>
      <c r="F295" s="59" t="s">
        <v>1909</v>
      </c>
      <c r="G295" s="155">
        <v>5.2276187600043284E-3</v>
      </c>
      <c r="H295" s="59">
        <v>350.69552375200084</v>
      </c>
      <c r="I295" s="63" t="s">
        <v>319</v>
      </c>
      <c r="L295" s="62">
        <v>46317.806967592594</v>
      </c>
      <c r="M295" s="59" t="s">
        <v>1911</v>
      </c>
      <c r="N295" s="59" t="s">
        <v>1909</v>
      </c>
      <c r="O295" s="59">
        <v>-8.1415926535897909E-2</v>
      </c>
      <c r="P295" s="59">
        <v>0.21</v>
      </c>
      <c r="Q295" s="59">
        <v>3.1415926535897931E-4</v>
      </c>
      <c r="R295" s="59" t="s">
        <v>505</v>
      </c>
      <c r="S295" s="59"/>
      <c r="T295" s="59"/>
      <c r="U295" s="59">
        <v>0.02</v>
      </c>
      <c r="V295" s="59">
        <v>0</v>
      </c>
      <c r="W295" s="59">
        <v>0</v>
      </c>
      <c r="X295" s="59">
        <v>0</v>
      </c>
      <c r="Y295" s="59">
        <v>0</v>
      </c>
      <c r="Z295" s="66" t="s">
        <v>2768</v>
      </c>
      <c r="AA295" s="66" t="s">
        <v>2771</v>
      </c>
      <c r="AW295" s="62">
        <v>46317.806967592594</v>
      </c>
      <c r="AX295" s="59">
        <v>1</v>
      </c>
      <c r="AY295" s="59" t="s">
        <v>2921</v>
      </c>
      <c r="AZ295" s="59">
        <v>3.4208165685219014E-6</v>
      </c>
      <c r="BA295" s="59" t="s">
        <v>9</v>
      </c>
      <c r="BB295" s="63" t="s">
        <v>2571</v>
      </c>
    </row>
    <row r="296" spans="1:54" ht="15" customHeight="1" x14ac:dyDescent="0.25">
      <c r="A296" s="62">
        <v>46317.806967592594</v>
      </c>
      <c r="B296" s="59">
        <v>1</v>
      </c>
      <c r="C296" s="59" t="s">
        <v>312</v>
      </c>
      <c r="D296" s="59" t="s">
        <v>2439</v>
      </c>
      <c r="E296" s="59" t="s">
        <v>1912</v>
      </c>
      <c r="F296" s="59" t="s">
        <v>1909</v>
      </c>
      <c r="G296" s="155">
        <v>5.227618759913108E-3</v>
      </c>
      <c r="H296" s="59">
        <v>350.69552375198259</v>
      </c>
      <c r="I296" s="63" t="s">
        <v>319</v>
      </c>
      <c r="L296" s="62">
        <v>46317.806967592594</v>
      </c>
      <c r="M296" s="59" t="s">
        <v>1912</v>
      </c>
      <c r="N296" s="59" t="s">
        <v>1909</v>
      </c>
      <c r="O296" s="59">
        <v>-2.7138642178632617E-2</v>
      </c>
      <c r="P296" s="59">
        <v>0.21</v>
      </c>
      <c r="Q296" s="59">
        <v>3.1415926535897931E-4</v>
      </c>
      <c r="R296" s="59" t="s">
        <v>505</v>
      </c>
      <c r="S296" s="59"/>
      <c r="T296" s="59"/>
      <c r="U296" s="59">
        <v>0.02</v>
      </c>
      <c r="V296" s="59">
        <v>0</v>
      </c>
      <c r="W296" s="59">
        <v>0</v>
      </c>
      <c r="X296" s="59">
        <v>0</v>
      </c>
      <c r="Y296" s="59">
        <v>0</v>
      </c>
      <c r="Z296" s="66" t="s">
        <v>2768</v>
      </c>
      <c r="AA296" s="66" t="s">
        <v>2772</v>
      </c>
      <c r="AW296" s="62">
        <v>46317.806967592594</v>
      </c>
      <c r="AX296" s="59">
        <v>1</v>
      </c>
      <c r="AY296" s="59" t="s">
        <v>2922</v>
      </c>
      <c r="AZ296" s="59">
        <v>6.171755091851381E-7</v>
      </c>
      <c r="BA296" s="59" t="s">
        <v>306</v>
      </c>
      <c r="BB296" s="63" t="s">
        <v>2573</v>
      </c>
    </row>
    <row r="297" spans="1:54" ht="15" customHeight="1" x14ac:dyDescent="0.25">
      <c r="A297" s="62">
        <v>46317.806967592594</v>
      </c>
      <c r="B297" s="59">
        <v>1</v>
      </c>
      <c r="C297" s="59" t="s">
        <v>312</v>
      </c>
      <c r="D297" s="59" t="s">
        <v>2439</v>
      </c>
      <c r="E297" s="59" t="s">
        <v>1913</v>
      </c>
      <c r="F297" s="59" t="s">
        <v>1909</v>
      </c>
      <c r="G297" s="155">
        <v>5.2276187598218875E-3</v>
      </c>
      <c r="H297" s="59">
        <v>350.69552375196434</v>
      </c>
      <c r="I297" s="63" t="s">
        <v>319</v>
      </c>
      <c r="L297" s="62">
        <v>46317.806967592594</v>
      </c>
      <c r="M297" s="59" t="s">
        <v>1913</v>
      </c>
      <c r="N297" s="59" t="s">
        <v>1909</v>
      </c>
      <c r="O297" s="59">
        <v>2.7138642178632665E-2</v>
      </c>
      <c r="P297" s="59">
        <v>0.21</v>
      </c>
      <c r="Q297" s="59">
        <v>3.1415926535897931E-4</v>
      </c>
      <c r="R297" s="59" t="s">
        <v>505</v>
      </c>
      <c r="S297" s="59"/>
      <c r="T297" s="59"/>
      <c r="U297" s="59">
        <v>0.02</v>
      </c>
      <c r="V297" s="59">
        <v>0</v>
      </c>
      <c r="W297" s="59">
        <v>0</v>
      </c>
      <c r="X297" s="59">
        <v>0</v>
      </c>
      <c r="Y297" s="59">
        <v>0</v>
      </c>
      <c r="Z297" s="66" t="s">
        <v>2768</v>
      </c>
      <c r="AA297" s="66" t="s">
        <v>2773</v>
      </c>
      <c r="AW297" s="62">
        <v>46317.806967592594</v>
      </c>
      <c r="AX297" s="59">
        <v>1</v>
      </c>
      <c r="AY297" s="59" t="s">
        <v>2923</v>
      </c>
      <c r="AZ297" s="59">
        <v>3.2751219926915584E-22</v>
      </c>
      <c r="BA297" s="59" t="s">
        <v>306</v>
      </c>
      <c r="BB297" s="63" t="s">
        <v>2575</v>
      </c>
    </row>
    <row r="298" spans="1:54" ht="15" customHeight="1" x14ac:dyDescent="0.25">
      <c r="A298" s="62">
        <v>46317.806967592594</v>
      </c>
      <c r="B298" s="59">
        <v>1</v>
      </c>
      <c r="C298" s="59" t="s">
        <v>312</v>
      </c>
      <c r="D298" s="59" t="s">
        <v>2439</v>
      </c>
      <c r="E298" s="59" t="s">
        <v>1914</v>
      </c>
      <c r="F298" s="59" t="s">
        <v>1909</v>
      </c>
      <c r="G298" s="155">
        <v>5.227618759730668E-3</v>
      </c>
      <c r="H298" s="59">
        <v>350.6955237519461</v>
      </c>
      <c r="I298" s="63" t="s">
        <v>319</v>
      </c>
      <c r="L298" s="62">
        <v>46317.806967592594</v>
      </c>
      <c r="M298" s="59" t="s">
        <v>1914</v>
      </c>
      <c r="N298" s="59" t="s">
        <v>1909</v>
      </c>
      <c r="O298" s="59">
        <v>8.1415926535897937E-2</v>
      </c>
      <c r="P298" s="59">
        <v>0.21</v>
      </c>
      <c r="Q298" s="59">
        <v>3.1415926535897931E-4</v>
      </c>
      <c r="R298" s="59" t="s">
        <v>505</v>
      </c>
      <c r="S298" s="59"/>
      <c r="T298" s="59"/>
      <c r="U298" s="59">
        <v>0.02</v>
      </c>
      <c r="V298" s="59">
        <v>0</v>
      </c>
      <c r="W298" s="59">
        <v>0</v>
      </c>
      <c r="X298" s="59">
        <v>0</v>
      </c>
      <c r="Y298" s="59">
        <v>0</v>
      </c>
      <c r="Z298" s="66" t="s">
        <v>2768</v>
      </c>
      <c r="AA298" s="66" t="s">
        <v>2774</v>
      </c>
      <c r="AW298" s="62">
        <v>46317.806967592594</v>
      </c>
      <c r="AX298" s="59">
        <v>1</v>
      </c>
      <c r="AY298" s="59" t="s">
        <v>2924</v>
      </c>
      <c r="AZ298" s="59">
        <v>-5.3066298710001132E-16</v>
      </c>
      <c r="BA298" s="59" t="s">
        <v>1993</v>
      </c>
      <c r="BB298" s="63" t="s">
        <v>2577</v>
      </c>
    </row>
    <row r="299" spans="1:54" ht="15" customHeight="1" x14ac:dyDescent="0.25">
      <c r="A299" s="62">
        <v>46317.806967592594</v>
      </c>
      <c r="B299" s="59">
        <v>1</v>
      </c>
      <c r="C299" s="59" t="s">
        <v>312</v>
      </c>
      <c r="D299" s="59" t="s">
        <v>2439</v>
      </c>
      <c r="E299" s="59" t="s">
        <v>1915</v>
      </c>
      <c r="F299" s="59" t="s">
        <v>1909</v>
      </c>
      <c r="G299" s="155">
        <v>5.2276187596394475E-3</v>
      </c>
      <c r="H299" s="59">
        <v>350.69552375192785</v>
      </c>
      <c r="I299" s="63" t="s">
        <v>319</v>
      </c>
      <c r="L299" s="62">
        <v>46317.806967592594</v>
      </c>
      <c r="M299" s="59" t="s">
        <v>1915</v>
      </c>
      <c r="N299" s="59" t="s">
        <v>1909</v>
      </c>
      <c r="O299" s="59">
        <v>0.13569321089316327</v>
      </c>
      <c r="P299" s="59">
        <v>0.21</v>
      </c>
      <c r="Q299" s="59">
        <v>3.1415926535897931E-4</v>
      </c>
      <c r="R299" s="59" t="s">
        <v>505</v>
      </c>
      <c r="S299" s="59"/>
      <c r="T299" s="59"/>
      <c r="U299" s="59">
        <v>0.02</v>
      </c>
      <c r="V299" s="59">
        <v>0</v>
      </c>
      <c r="W299" s="59">
        <v>0</v>
      </c>
      <c r="X299" s="59">
        <v>0</v>
      </c>
      <c r="Y299" s="59">
        <v>0</v>
      </c>
      <c r="Z299" s="66" t="s">
        <v>2768</v>
      </c>
      <c r="AA299" s="66" t="s">
        <v>2775</v>
      </c>
      <c r="AW299" s="62">
        <v>46317.806967592594</v>
      </c>
      <c r="AX299" s="59">
        <v>1</v>
      </c>
      <c r="AY299" s="59" t="s">
        <v>2925</v>
      </c>
      <c r="AZ299" s="59">
        <v>5.542696554888306E-3</v>
      </c>
      <c r="BA299" s="59" t="s">
        <v>293</v>
      </c>
      <c r="BB299" s="63" t="s">
        <v>2579</v>
      </c>
    </row>
    <row r="300" spans="1:54" ht="15" customHeight="1" x14ac:dyDescent="0.25">
      <c r="A300" s="62">
        <v>46317.806967592594</v>
      </c>
      <c r="B300" s="59">
        <v>1</v>
      </c>
      <c r="C300" s="59" t="s">
        <v>312</v>
      </c>
      <c r="D300" s="59" t="s">
        <v>2439</v>
      </c>
      <c r="E300" s="59" t="s">
        <v>1916</v>
      </c>
      <c r="F300" s="59" t="s">
        <v>1909</v>
      </c>
      <c r="G300" s="155">
        <v>4.9774232795970139E-3</v>
      </c>
      <c r="H300" s="59">
        <v>350.64548465591935</v>
      </c>
      <c r="I300" s="63" t="s">
        <v>319</v>
      </c>
      <c r="L300" s="62">
        <v>46317.806967592594</v>
      </c>
      <c r="M300" s="59" t="s">
        <v>1916</v>
      </c>
      <c r="N300" s="59" t="s">
        <v>1909</v>
      </c>
      <c r="O300" s="59">
        <v>0.18707899629238472</v>
      </c>
      <c r="P300" s="59">
        <v>0.19717147479090855</v>
      </c>
      <c r="Q300" s="59">
        <v>3.1415926535897931E-4</v>
      </c>
      <c r="R300" s="59" t="s">
        <v>505</v>
      </c>
      <c r="S300" s="59"/>
      <c r="T300" s="59"/>
      <c r="U300" s="59">
        <v>0.02</v>
      </c>
      <c r="V300" s="59">
        <v>0</v>
      </c>
      <c r="W300" s="59">
        <v>0</v>
      </c>
      <c r="X300" s="59">
        <v>0</v>
      </c>
      <c r="Y300" s="59">
        <v>0</v>
      </c>
      <c r="Z300" s="66" t="s">
        <v>2768</v>
      </c>
      <c r="AA300" s="66" t="s">
        <v>2776</v>
      </c>
      <c r="AW300" s="62">
        <v>46317.806967592594</v>
      </c>
      <c r="AX300" s="59">
        <v>1</v>
      </c>
      <c r="AY300" s="59" t="s">
        <v>2926</v>
      </c>
      <c r="AZ300" s="59" t="b">
        <v>0</v>
      </c>
      <c r="BA300" s="59" t="s">
        <v>9</v>
      </c>
      <c r="BB300" s="63" t="s">
        <v>2581</v>
      </c>
    </row>
    <row r="301" spans="1:54" ht="15" customHeight="1" x14ac:dyDescent="0.25">
      <c r="A301" s="62">
        <v>46317.806967592594</v>
      </c>
      <c r="B301" s="59">
        <v>1</v>
      </c>
      <c r="C301" s="59" t="s">
        <v>312</v>
      </c>
      <c r="D301" s="59" t="s">
        <v>2439</v>
      </c>
      <c r="E301" s="59" t="s">
        <v>1917</v>
      </c>
      <c r="F301" s="59" t="s">
        <v>1909</v>
      </c>
      <c r="G301" s="155">
        <v>-2.713470406290427E-3</v>
      </c>
      <c r="H301" s="59">
        <v>-350.19269408125808</v>
      </c>
      <c r="I301" s="63" t="s">
        <v>318</v>
      </c>
      <c r="L301" s="62">
        <v>46317.806967592594</v>
      </c>
      <c r="M301" s="59" t="s">
        <v>1917</v>
      </c>
      <c r="N301" s="59" t="s">
        <v>1909</v>
      </c>
      <c r="O301" s="59">
        <v>-0.1870789962923847</v>
      </c>
      <c r="P301" s="59">
        <v>-0.19717147479090857</v>
      </c>
      <c r="Q301" s="59">
        <v>3.1415926535897931E-4</v>
      </c>
      <c r="R301" s="59" t="s">
        <v>505</v>
      </c>
      <c r="S301" s="59"/>
      <c r="T301" s="59"/>
      <c r="U301" s="59">
        <v>0.02</v>
      </c>
      <c r="V301" s="59">
        <v>0</v>
      </c>
      <c r="W301" s="59">
        <v>0</v>
      </c>
      <c r="X301" s="59">
        <v>0</v>
      </c>
      <c r="Y301" s="59">
        <v>0</v>
      </c>
      <c r="Z301" s="66" t="s">
        <v>2777</v>
      </c>
      <c r="AA301" s="66" t="s">
        <v>2778</v>
      </c>
      <c r="AW301" s="62">
        <v>46317.806967592594</v>
      </c>
      <c r="AX301" s="59">
        <v>1</v>
      </c>
      <c r="AY301" s="59" t="s">
        <v>2927</v>
      </c>
      <c r="AZ301" s="59" t="s">
        <v>1063</v>
      </c>
      <c r="BA301" s="59" t="s">
        <v>9</v>
      </c>
      <c r="BB301" s="63" t="s">
        <v>2583</v>
      </c>
    </row>
    <row r="302" spans="1:54" ht="15" customHeight="1" x14ac:dyDescent="0.25">
      <c r="A302" s="62">
        <v>46317.806967592594</v>
      </c>
      <c r="B302" s="59">
        <v>1</v>
      </c>
      <c r="C302" s="59" t="s">
        <v>312</v>
      </c>
      <c r="D302" s="59" t="s">
        <v>2439</v>
      </c>
      <c r="E302" s="59" t="s">
        <v>1918</v>
      </c>
      <c r="F302" s="59" t="s">
        <v>1909</v>
      </c>
      <c r="G302" s="155">
        <v>-2.9636658863328598E-3</v>
      </c>
      <c r="H302" s="59">
        <v>-350.24273317726653</v>
      </c>
      <c r="I302" s="63" t="s">
        <v>318</v>
      </c>
      <c r="L302" s="62">
        <v>46317.806967592594</v>
      </c>
      <c r="M302" s="59" t="s">
        <v>1918</v>
      </c>
      <c r="N302" s="59" t="s">
        <v>1909</v>
      </c>
      <c r="O302" s="59">
        <v>-0.13569321089316322</v>
      </c>
      <c r="P302" s="59">
        <v>-0.21</v>
      </c>
      <c r="Q302" s="59">
        <v>3.1415926535897931E-4</v>
      </c>
      <c r="R302" s="59" t="s">
        <v>505</v>
      </c>
      <c r="S302" s="59"/>
      <c r="T302" s="59"/>
      <c r="U302" s="59">
        <v>0.02</v>
      </c>
      <c r="V302" s="59">
        <v>0</v>
      </c>
      <c r="W302" s="59">
        <v>0</v>
      </c>
      <c r="X302" s="59">
        <v>0</v>
      </c>
      <c r="Y302" s="59">
        <v>0</v>
      </c>
      <c r="Z302" s="66" t="s">
        <v>2777</v>
      </c>
      <c r="AA302" s="66" t="s">
        <v>2779</v>
      </c>
      <c r="AW302" s="62">
        <v>46317.806967592594</v>
      </c>
      <c r="AX302" s="59">
        <v>1</v>
      </c>
      <c r="AY302" s="59" t="s">
        <v>2928</v>
      </c>
      <c r="AZ302" s="59" t="s">
        <v>2585</v>
      </c>
      <c r="BA302" s="59" t="s">
        <v>9</v>
      </c>
      <c r="BB302" s="63" t="s">
        <v>2586</v>
      </c>
    </row>
    <row r="303" spans="1:54" ht="15" customHeight="1" x14ac:dyDescent="0.25">
      <c r="A303" s="62">
        <v>46317.806967592594</v>
      </c>
      <c r="B303" s="59">
        <v>1</v>
      </c>
      <c r="C303" s="59" t="s">
        <v>312</v>
      </c>
      <c r="D303" s="59" t="s">
        <v>2439</v>
      </c>
      <c r="E303" s="59" t="s">
        <v>1919</v>
      </c>
      <c r="F303" s="59" t="s">
        <v>1909</v>
      </c>
      <c r="G303" s="155">
        <v>-2.9636658864240803E-3</v>
      </c>
      <c r="H303" s="59">
        <v>-350.24273317728478</v>
      </c>
      <c r="I303" s="63" t="s">
        <v>318</v>
      </c>
      <c r="L303" s="62">
        <v>46317.806967592594</v>
      </c>
      <c r="M303" s="59" t="s">
        <v>1919</v>
      </c>
      <c r="N303" s="59" t="s">
        <v>1909</v>
      </c>
      <c r="O303" s="59">
        <v>-8.1415926535897909E-2</v>
      </c>
      <c r="P303" s="59">
        <v>-0.21</v>
      </c>
      <c r="Q303" s="59">
        <v>3.1415926535897931E-4</v>
      </c>
      <c r="R303" s="59" t="s">
        <v>505</v>
      </c>
      <c r="S303" s="59"/>
      <c r="T303" s="59"/>
      <c r="U303" s="59">
        <v>0.02</v>
      </c>
      <c r="V303" s="59">
        <v>0</v>
      </c>
      <c r="W303" s="59">
        <v>0</v>
      </c>
      <c r="X303" s="59">
        <v>0</v>
      </c>
      <c r="Y303" s="59">
        <v>0</v>
      </c>
      <c r="Z303" s="66" t="s">
        <v>2777</v>
      </c>
      <c r="AA303" s="66" t="s">
        <v>2780</v>
      </c>
      <c r="AW303" s="62">
        <v>46317.806967592594</v>
      </c>
      <c r="AX303" s="59">
        <v>1</v>
      </c>
      <c r="AY303" s="59" t="s">
        <v>2929</v>
      </c>
      <c r="AZ303" s="59" t="s">
        <v>2588</v>
      </c>
      <c r="BA303" s="59" t="s">
        <v>9</v>
      </c>
      <c r="BB303" s="63" t="s">
        <v>2589</v>
      </c>
    </row>
    <row r="304" spans="1:54" ht="15" customHeight="1" x14ac:dyDescent="0.25">
      <c r="A304" s="62">
        <v>46317.806967592594</v>
      </c>
      <c r="B304" s="59">
        <v>1</v>
      </c>
      <c r="C304" s="59" t="s">
        <v>312</v>
      </c>
      <c r="D304" s="59" t="s">
        <v>2439</v>
      </c>
      <c r="E304" s="59" t="s">
        <v>1920</v>
      </c>
      <c r="F304" s="59" t="s">
        <v>1909</v>
      </c>
      <c r="G304" s="155">
        <v>-2.9636658865153003E-3</v>
      </c>
      <c r="H304" s="59">
        <v>-350.24273317730302</v>
      </c>
      <c r="I304" s="63" t="s">
        <v>318</v>
      </c>
      <c r="L304" s="62">
        <v>46317.806967592594</v>
      </c>
      <c r="M304" s="59" t="s">
        <v>1920</v>
      </c>
      <c r="N304" s="59" t="s">
        <v>1909</v>
      </c>
      <c r="O304" s="59">
        <v>-2.7138642178632617E-2</v>
      </c>
      <c r="P304" s="59">
        <v>-0.21</v>
      </c>
      <c r="Q304" s="59">
        <v>3.1415926535897931E-4</v>
      </c>
      <c r="R304" s="59" t="s">
        <v>505</v>
      </c>
      <c r="S304" s="59"/>
      <c r="T304" s="59"/>
      <c r="U304" s="59">
        <v>0.02</v>
      </c>
      <c r="V304" s="59">
        <v>0</v>
      </c>
      <c r="W304" s="59">
        <v>0</v>
      </c>
      <c r="X304" s="59">
        <v>0</v>
      </c>
      <c r="Y304" s="59">
        <v>0</v>
      </c>
      <c r="Z304" s="66" t="s">
        <v>2777</v>
      </c>
      <c r="AA304" s="66" t="s">
        <v>2781</v>
      </c>
      <c r="AW304" s="62">
        <v>46317.806967592594</v>
      </c>
      <c r="AX304" s="59">
        <v>1</v>
      </c>
      <c r="AY304" s="59" t="s">
        <v>2930</v>
      </c>
      <c r="AZ304" s="59" t="s">
        <v>431</v>
      </c>
      <c r="BA304" s="59" t="s">
        <v>9</v>
      </c>
      <c r="BB304" s="63" t="s">
        <v>2560</v>
      </c>
    </row>
    <row r="305" spans="1:54" ht="15" customHeight="1" x14ac:dyDescent="0.25">
      <c r="A305" s="62">
        <v>46317.806967592594</v>
      </c>
      <c r="B305" s="59">
        <v>1</v>
      </c>
      <c r="C305" s="59" t="s">
        <v>312</v>
      </c>
      <c r="D305" s="59" t="s">
        <v>2439</v>
      </c>
      <c r="E305" s="59" t="s">
        <v>1921</v>
      </c>
      <c r="F305" s="59" t="s">
        <v>1909</v>
      </c>
      <c r="G305" s="155">
        <v>-2.9636658866065203E-3</v>
      </c>
      <c r="H305" s="59">
        <v>-350.24273317732127</v>
      </c>
      <c r="I305" s="63" t="s">
        <v>318</v>
      </c>
      <c r="L305" s="62">
        <v>46317.806967592594</v>
      </c>
      <c r="M305" s="59" t="s">
        <v>1921</v>
      </c>
      <c r="N305" s="59" t="s">
        <v>1909</v>
      </c>
      <c r="O305" s="59">
        <v>2.7138642178632665E-2</v>
      </c>
      <c r="P305" s="59">
        <v>-0.21</v>
      </c>
      <c r="Q305" s="59">
        <v>3.1415926535897931E-4</v>
      </c>
      <c r="R305" s="59" t="s">
        <v>505</v>
      </c>
      <c r="S305" s="59"/>
      <c r="T305" s="59"/>
      <c r="U305" s="59">
        <v>0.02</v>
      </c>
      <c r="V305" s="59">
        <v>0</v>
      </c>
      <c r="W305" s="59">
        <v>0</v>
      </c>
      <c r="X305" s="59">
        <v>0</v>
      </c>
      <c r="Y305" s="59">
        <v>0</v>
      </c>
      <c r="Z305" s="66" t="s">
        <v>2777</v>
      </c>
      <c r="AA305" s="66" t="s">
        <v>2782</v>
      </c>
      <c r="AW305" s="62">
        <v>46317.806967592594</v>
      </c>
      <c r="AX305" s="59">
        <v>1</v>
      </c>
      <c r="AY305" s="59" t="s">
        <v>2931</v>
      </c>
      <c r="AZ305" s="59" t="s">
        <v>2898</v>
      </c>
      <c r="BA305" s="59" t="s">
        <v>9</v>
      </c>
      <c r="BB305" s="63" t="s">
        <v>2563</v>
      </c>
    </row>
    <row r="306" spans="1:54" ht="15" customHeight="1" x14ac:dyDescent="0.25">
      <c r="A306" s="62">
        <v>46317.806967592594</v>
      </c>
      <c r="B306" s="59">
        <v>1</v>
      </c>
      <c r="C306" s="59" t="s">
        <v>312</v>
      </c>
      <c r="D306" s="59" t="s">
        <v>2439</v>
      </c>
      <c r="E306" s="59" t="s">
        <v>1922</v>
      </c>
      <c r="F306" s="59" t="s">
        <v>1909</v>
      </c>
      <c r="G306" s="155">
        <v>-2.9636658866977403E-3</v>
      </c>
      <c r="H306" s="59">
        <v>-350.24273317733952</v>
      </c>
      <c r="I306" s="63" t="s">
        <v>318</v>
      </c>
      <c r="L306" s="62">
        <v>46317.806967592594</v>
      </c>
      <c r="M306" s="59" t="s">
        <v>1922</v>
      </c>
      <c r="N306" s="59" t="s">
        <v>1909</v>
      </c>
      <c r="O306" s="59">
        <v>8.1415926535897937E-2</v>
      </c>
      <c r="P306" s="59">
        <v>-0.21</v>
      </c>
      <c r="Q306" s="59">
        <v>3.1415926535897931E-4</v>
      </c>
      <c r="R306" s="59" t="s">
        <v>505</v>
      </c>
      <c r="S306" s="59"/>
      <c r="T306" s="59"/>
      <c r="U306" s="59">
        <v>0.02</v>
      </c>
      <c r="V306" s="59">
        <v>0</v>
      </c>
      <c r="W306" s="59">
        <v>0</v>
      </c>
      <c r="X306" s="59">
        <v>0</v>
      </c>
      <c r="Y306" s="59">
        <v>0</v>
      </c>
      <c r="Z306" s="66" t="s">
        <v>2777</v>
      </c>
      <c r="AA306" s="66" t="s">
        <v>2783</v>
      </c>
      <c r="AW306" s="62">
        <v>46317.806967592594</v>
      </c>
      <c r="AX306" s="59">
        <v>1</v>
      </c>
      <c r="AY306" s="59" t="s">
        <v>2932</v>
      </c>
      <c r="AZ306" s="59" t="s">
        <v>2933</v>
      </c>
      <c r="BA306" s="59" t="s">
        <v>9</v>
      </c>
      <c r="BB306" s="63" t="s">
        <v>2566</v>
      </c>
    </row>
    <row r="307" spans="1:54" ht="15" customHeight="1" x14ac:dyDescent="0.25">
      <c r="A307" s="62">
        <v>46317.806967592594</v>
      </c>
      <c r="B307" s="59">
        <v>1</v>
      </c>
      <c r="C307" s="59" t="s">
        <v>312</v>
      </c>
      <c r="D307" s="59" t="s">
        <v>2439</v>
      </c>
      <c r="E307" s="59" t="s">
        <v>1923</v>
      </c>
      <c r="F307" s="59" t="s">
        <v>1909</v>
      </c>
      <c r="G307" s="155">
        <v>-2.9636658867889607E-3</v>
      </c>
      <c r="H307" s="59">
        <v>-350.24273317735776</v>
      </c>
      <c r="I307" s="63" t="s">
        <v>318</v>
      </c>
      <c r="L307" s="62">
        <v>46317.806967592594</v>
      </c>
      <c r="M307" s="59" t="s">
        <v>1923</v>
      </c>
      <c r="N307" s="59" t="s">
        <v>1909</v>
      </c>
      <c r="O307" s="59">
        <v>0.13569321089316327</v>
      </c>
      <c r="P307" s="59">
        <v>-0.21</v>
      </c>
      <c r="Q307" s="59">
        <v>3.1415926535897931E-4</v>
      </c>
      <c r="R307" s="59" t="s">
        <v>505</v>
      </c>
      <c r="S307" s="59"/>
      <c r="T307" s="59"/>
      <c r="U307" s="59">
        <v>0.02</v>
      </c>
      <c r="V307" s="59">
        <v>0</v>
      </c>
      <c r="W307" s="59">
        <v>0</v>
      </c>
      <c r="X307" s="59">
        <v>0</v>
      </c>
      <c r="Y307" s="59">
        <v>0</v>
      </c>
      <c r="Z307" s="66" t="s">
        <v>2777</v>
      </c>
      <c r="AA307" s="66" t="s">
        <v>2784</v>
      </c>
      <c r="AW307" s="62">
        <v>46317.806967592594</v>
      </c>
      <c r="AX307" s="59">
        <v>1</v>
      </c>
      <c r="AY307" s="59" t="s">
        <v>2934</v>
      </c>
      <c r="AZ307" s="59" t="s">
        <v>2935</v>
      </c>
      <c r="BA307" s="59" t="s">
        <v>9</v>
      </c>
      <c r="BB307" s="63" t="s">
        <v>2569</v>
      </c>
    </row>
    <row r="308" spans="1:54" ht="15" customHeight="1" x14ac:dyDescent="0.25">
      <c r="A308" s="62">
        <v>46317.806967592594</v>
      </c>
      <c r="B308" s="59">
        <v>1</v>
      </c>
      <c r="C308" s="59" t="s">
        <v>312</v>
      </c>
      <c r="D308" s="59" t="s">
        <v>2439</v>
      </c>
      <c r="E308" s="59" t="s">
        <v>1924</v>
      </c>
      <c r="F308" s="59" t="s">
        <v>1909</v>
      </c>
      <c r="G308" s="155">
        <v>-2.7134704069192482E-3</v>
      </c>
      <c r="H308" s="59">
        <v>-350.19269408138382</v>
      </c>
      <c r="I308" s="63" t="s">
        <v>318</v>
      </c>
      <c r="L308" s="62">
        <v>46317.806967592594</v>
      </c>
      <c r="M308" s="59" t="s">
        <v>1924</v>
      </c>
      <c r="N308" s="59" t="s">
        <v>1909</v>
      </c>
      <c r="O308" s="59">
        <v>0.18707899629238472</v>
      </c>
      <c r="P308" s="59">
        <v>-0.19717147479090855</v>
      </c>
      <c r="Q308" s="59">
        <v>3.1415926535897931E-4</v>
      </c>
      <c r="R308" s="59" t="s">
        <v>505</v>
      </c>
      <c r="S308" s="59"/>
      <c r="T308" s="59"/>
      <c r="U308" s="59">
        <v>0.02</v>
      </c>
      <c r="V308" s="59">
        <v>0</v>
      </c>
      <c r="W308" s="59">
        <v>0</v>
      </c>
      <c r="X308" s="59">
        <v>0</v>
      </c>
      <c r="Y308" s="59">
        <v>0</v>
      </c>
      <c r="Z308" s="66" t="s">
        <v>2777</v>
      </c>
      <c r="AA308" s="66" t="s">
        <v>2785</v>
      </c>
      <c r="AW308" s="62">
        <v>46317.806967592594</v>
      </c>
      <c r="AX308" s="59">
        <v>1</v>
      </c>
      <c r="AY308" s="59" t="s">
        <v>2936</v>
      </c>
      <c r="AZ308" s="59">
        <v>3.4888969153129407E-5</v>
      </c>
      <c r="BA308" s="59" t="s">
        <v>9</v>
      </c>
      <c r="BB308" s="63" t="s">
        <v>2571</v>
      </c>
    </row>
    <row r="309" spans="1:54" ht="15" customHeight="1" x14ac:dyDescent="0.25">
      <c r="A309" s="62">
        <v>46317.806967592594</v>
      </c>
      <c r="B309" s="59">
        <v>1</v>
      </c>
      <c r="C309" s="59" t="s">
        <v>312</v>
      </c>
      <c r="D309" s="59" t="s">
        <v>2439</v>
      </c>
      <c r="E309" s="59" t="s">
        <v>1925</v>
      </c>
      <c r="F309" s="59" t="s">
        <v>1909</v>
      </c>
      <c r="G309" s="155">
        <v>-1.7934823652896337E-3</v>
      </c>
      <c r="H309" s="59">
        <v>-350.00869647305791</v>
      </c>
      <c r="I309" s="63" t="s">
        <v>318</v>
      </c>
      <c r="L309" s="62">
        <v>46317.806967592594</v>
      </c>
      <c r="M309" s="59" t="s">
        <v>1925</v>
      </c>
      <c r="N309" s="59" t="s">
        <v>1909</v>
      </c>
      <c r="O309" s="59">
        <v>-0.21</v>
      </c>
      <c r="P309" s="59">
        <v>-0.15</v>
      </c>
      <c r="Q309" s="59">
        <v>3.1415926535897931E-4</v>
      </c>
      <c r="R309" s="59" t="s">
        <v>505</v>
      </c>
      <c r="S309" s="59"/>
      <c r="T309" s="59"/>
      <c r="U309" s="59">
        <v>0.02</v>
      </c>
      <c r="V309" s="59">
        <v>0</v>
      </c>
      <c r="W309" s="59">
        <v>0</v>
      </c>
      <c r="X309" s="59">
        <v>0</v>
      </c>
      <c r="Y309" s="59">
        <v>0</v>
      </c>
      <c r="Z309" s="66" t="s">
        <v>2786</v>
      </c>
      <c r="AA309" s="66" t="s">
        <v>2787</v>
      </c>
      <c r="AW309" s="62">
        <v>46317.806967592594</v>
      </c>
      <c r="AX309" s="59">
        <v>1</v>
      </c>
      <c r="AY309" s="59" t="s">
        <v>2937</v>
      </c>
      <c r="AZ309" s="59">
        <v>1.2478067230834601E-6</v>
      </c>
      <c r="BA309" s="59" t="s">
        <v>306</v>
      </c>
      <c r="BB309" s="63" t="s">
        <v>2573</v>
      </c>
    </row>
    <row r="310" spans="1:54" ht="15" customHeight="1" x14ac:dyDescent="0.25">
      <c r="A310" s="62">
        <v>46317.806967592594</v>
      </c>
      <c r="B310" s="59">
        <v>1</v>
      </c>
      <c r="C310" s="59" t="s">
        <v>312</v>
      </c>
      <c r="D310" s="59" t="s">
        <v>2439</v>
      </c>
      <c r="E310" s="59" t="s">
        <v>1926</v>
      </c>
      <c r="F310" s="59" t="s">
        <v>1909</v>
      </c>
      <c r="G310" s="155">
        <v>-6.2329884437128957E-4</v>
      </c>
      <c r="H310" s="59">
        <v>-124.65976887425791</v>
      </c>
      <c r="I310" s="63" t="s">
        <v>318</v>
      </c>
      <c r="L310" s="62">
        <v>46317.806967592594</v>
      </c>
      <c r="M310" s="59" t="s">
        <v>1926</v>
      </c>
      <c r="N310" s="59" t="s">
        <v>1909</v>
      </c>
      <c r="O310" s="59">
        <v>-0.21</v>
      </c>
      <c r="P310" s="59">
        <v>-0.09</v>
      </c>
      <c r="Q310" s="59">
        <v>3.1415926535897931E-4</v>
      </c>
      <c r="R310" s="59" t="s">
        <v>505</v>
      </c>
      <c r="S310" s="59"/>
      <c r="T310" s="59"/>
      <c r="U310" s="59">
        <v>0.02</v>
      </c>
      <c r="V310" s="59">
        <v>0</v>
      </c>
      <c r="W310" s="59">
        <v>0</v>
      </c>
      <c r="X310" s="59">
        <v>0</v>
      </c>
      <c r="Y310" s="59">
        <v>0</v>
      </c>
      <c r="Z310" s="66" t="s">
        <v>2786</v>
      </c>
      <c r="AA310" s="66" t="s">
        <v>2788</v>
      </c>
      <c r="AW310" s="62">
        <v>46317.806967592594</v>
      </c>
      <c r="AX310" s="59">
        <v>1</v>
      </c>
      <c r="AY310" s="59" t="s">
        <v>2938</v>
      </c>
      <c r="AZ310" s="59">
        <v>-1.5323940805749698E-23</v>
      </c>
      <c r="BA310" s="59" t="s">
        <v>306</v>
      </c>
      <c r="BB310" s="63" t="s">
        <v>2575</v>
      </c>
    </row>
    <row r="311" spans="1:54" ht="15" customHeight="1" x14ac:dyDescent="0.25">
      <c r="A311" s="62">
        <v>46317.806967592594</v>
      </c>
      <c r="B311" s="59">
        <v>1</v>
      </c>
      <c r="C311" s="59" t="s">
        <v>312</v>
      </c>
      <c r="D311" s="59" t="s">
        <v>2439</v>
      </c>
      <c r="E311" s="59" t="s">
        <v>1927</v>
      </c>
      <c r="F311" s="59" t="s">
        <v>1909</v>
      </c>
      <c r="G311" s="155">
        <v>5.4688467654705458E-4</v>
      </c>
      <c r="H311" s="59">
        <v>109.37693530941091</v>
      </c>
      <c r="I311" s="63" t="s">
        <v>319</v>
      </c>
      <c r="L311" s="62">
        <v>46317.806967592594</v>
      </c>
      <c r="M311" s="59" t="s">
        <v>1927</v>
      </c>
      <c r="N311" s="59" t="s">
        <v>1909</v>
      </c>
      <c r="O311" s="59">
        <v>-0.21</v>
      </c>
      <c r="P311" s="59">
        <v>-2.9999999999999992E-2</v>
      </c>
      <c r="Q311" s="59">
        <v>3.1415926535897931E-4</v>
      </c>
      <c r="R311" s="59" t="s">
        <v>505</v>
      </c>
      <c r="S311" s="59"/>
      <c r="T311" s="59"/>
      <c r="U311" s="59">
        <v>0.02</v>
      </c>
      <c r="V311" s="59">
        <v>0</v>
      </c>
      <c r="W311" s="59">
        <v>0</v>
      </c>
      <c r="X311" s="59">
        <v>0</v>
      </c>
      <c r="Y311" s="59">
        <v>0</v>
      </c>
      <c r="Z311" s="66" t="s">
        <v>2786</v>
      </c>
      <c r="AA311" s="66" t="s">
        <v>2789</v>
      </c>
      <c r="AW311" s="62">
        <v>46317.806967592594</v>
      </c>
      <c r="AX311" s="59">
        <v>1</v>
      </c>
      <c r="AY311" s="59" t="s">
        <v>2939</v>
      </c>
      <c r="AZ311" s="59">
        <v>1.2280700626361946E-17</v>
      </c>
      <c r="BA311" s="59" t="s">
        <v>1993</v>
      </c>
      <c r="BB311" s="63" t="s">
        <v>2577</v>
      </c>
    </row>
    <row r="312" spans="1:54" ht="15" customHeight="1" x14ac:dyDescent="0.25">
      <c r="A312" s="62">
        <v>46317.806967592594</v>
      </c>
      <c r="B312" s="59">
        <v>1</v>
      </c>
      <c r="C312" s="59" t="s">
        <v>312</v>
      </c>
      <c r="D312" s="59" t="s">
        <v>2439</v>
      </c>
      <c r="E312" s="59" t="s">
        <v>1928</v>
      </c>
      <c r="F312" s="59" t="s">
        <v>1909</v>
      </c>
      <c r="G312" s="155">
        <v>1.7170681974653984E-3</v>
      </c>
      <c r="H312" s="59">
        <v>343.4136394930797</v>
      </c>
      <c r="I312" s="63" t="s">
        <v>319</v>
      </c>
      <c r="L312" s="62">
        <v>46317.806967592594</v>
      </c>
      <c r="M312" s="59" t="s">
        <v>1928</v>
      </c>
      <c r="N312" s="59" t="s">
        <v>1909</v>
      </c>
      <c r="O312" s="59">
        <v>-0.21</v>
      </c>
      <c r="P312" s="59">
        <v>2.9999999999999992E-2</v>
      </c>
      <c r="Q312" s="59">
        <v>3.1415926535897931E-4</v>
      </c>
      <c r="R312" s="59" t="s">
        <v>505</v>
      </c>
      <c r="S312" s="59"/>
      <c r="T312" s="59"/>
      <c r="U312" s="59">
        <v>0.02</v>
      </c>
      <c r="V312" s="59">
        <v>0</v>
      </c>
      <c r="W312" s="59">
        <v>0</v>
      </c>
      <c r="X312" s="59">
        <v>0</v>
      </c>
      <c r="Y312" s="59">
        <v>0</v>
      </c>
      <c r="Z312" s="66" t="s">
        <v>2786</v>
      </c>
      <c r="AA312" s="66" t="s">
        <v>2790</v>
      </c>
      <c r="AW312" s="62">
        <v>46317.806967592594</v>
      </c>
      <c r="AX312" s="59">
        <v>1</v>
      </c>
      <c r="AY312" s="59" t="s">
        <v>2940</v>
      </c>
      <c r="AZ312" s="59">
        <v>2.7960234952825978E-2</v>
      </c>
      <c r="BA312" s="59" t="s">
        <v>293</v>
      </c>
      <c r="BB312" s="63" t="s">
        <v>2579</v>
      </c>
    </row>
    <row r="313" spans="1:54" ht="15" customHeight="1" x14ac:dyDescent="0.25">
      <c r="A313" s="62">
        <v>46317.806967592594</v>
      </c>
      <c r="B313" s="59">
        <v>1</v>
      </c>
      <c r="C313" s="59" t="s">
        <v>312</v>
      </c>
      <c r="D313" s="59" t="s">
        <v>2439</v>
      </c>
      <c r="E313" s="59" t="s">
        <v>1929</v>
      </c>
      <c r="F313" s="59" t="s">
        <v>1909</v>
      </c>
      <c r="G313" s="155">
        <v>2.8872517183837427E-3</v>
      </c>
      <c r="H313" s="59">
        <v>350.22745034367671</v>
      </c>
      <c r="I313" s="63" t="s">
        <v>319</v>
      </c>
      <c r="L313" s="62">
        <v>46317.806967592594</v>
      </c>
      <c r="M313" s="59" t="s">
        <v>1929</v>
      </c>
      <c r="N313" s="59" t="s">
        <v>1909</v>
      </c>
      <c r="O313" s="59">
        <v>-0.21</v>
      </c>
      <c r="P313" s="59">
        <v>9.0000000000000011E-2</v>
      </c>
      <c r="Q313" s="59">
        <v>3.1415926535897931E-4</v>
      </c>
      <c r="R313" s="59" t="s">
        <v>505</v>
      </c>
      <c r="S313" s="59"/>
      <c r="T313" s="59"/>
      <c r="U313" s="59">
        <v>0.02</v>
      </c>
      <c r="V313" s="59">
        <v>0</v>
      </c>
      <c r="W313" s="59">
        <v>0</v>
      </c>
      <c r="X313" s="59">
        <v>0</v>
      </c>
      <c r="Y313" s="59">
        <v>0</v>
      </c>
      <c r="Z313" s="66" t="s">
        <v>2786</v>
      </c>
      <c r="AA313" s="66" t="s">
        <v>2791</v>
      </c>
      <c r="AW313" s="62">
        <v>46317.806967592594</v>
      </c>
      <c r="AX313" s="59">
        <v>1</v>
      </c>
      <c r="AY313" s="59" t="s">
        <v>2941</v>
      </c>
      <c r="AZ313" s="59" t="b">
        <v>0</v>
      </c>
      <c r="BA313" s="59" t="s">
        <v>9</v>
      </c>
      <c r="BB313" s="63" t="s">
        <v>2581</v>
      </c>
    </row>
    <row r="314" spans="1:54" ht="15" customHeight="1" x14ac:dyDescent="0.25">
      <c r="A314" s="62">
        <v>46317.806967592594</v>
      </c>
      <c r="B314" s="59">
        <v>1</v>
      </c>
      <c r="C314" s="59" t="s">
        <v>312</v>
      </c>
      <c r="D314" s="59" t="s">
        <v>2439</v>
      </c>
      <c r="E314" s="59" t="s">
        <v>1930</v>
      </c>
      <c r="F314" s="59" t="s">
        <v>1909</v>
      </c>
      <c r="G314" s="155">
        <v>4.0574352393020867E-3</v>
      </c>
      <c r="H314" s="59">
        <v>350.46148704786037</v>
      </c>
      <c r="I314" s="63" t="s">
        <v>319</v>
      </c>
      <c r="L314" s="62">
        <v>46317.806967592594</v>
      </c>
      <c r="M314" s="59" t="s">
        <v>1930</v>
      </c>
      <c r="N314" s="59" t="s">
        <v>1909</v>
      </c>
      <c r="O314" s="59">
        <v>-0.21</v>
      </c>
      <c r="P314" s="59">
        <v>0.15</v>
      </c>
      <c r="Q314" s="59">
        <v>3.1415926535897931E-4</v>
      </c>
      <c r="R314" s="59" t="s">
        <v>505</v>
      </c>
      <c r="S314" s="59"/>
      <c r="T314" s="59"/>
      <c r="U314" s="59">
        <v>0.02</v>
      </c>
      <c r="V314" s="59">
        <v>0</v>
      </c>
      <c r="W314" s="59">
        <v>0</v>
      </c>
      <c r="X314" s="59">
        <v>0</v>
      </c>
      <c r="Y314" s="59">
        <v>0</v>
      </c>
      <c r="Z314" s="66" t="s">
        <v>2786</v>
      </c>
      <c r="AA314" s="66" t="s">
        <v>2792</v>
      </c>
      <c r="AW314" s="62">
        <v>46317.806967592594</v>
      </c>
      <c r="AX314" s="59">
        <v>1</v>
      </c>
      <c r="AY314" s="59" t="s">
        <v>2942</v>
      </c>
      <c r="AZ314" s="59" t="s">
        <v>1063</v>
      </c>
      <c r="BA314" s="59" t="s">
        <v>9</v>
      </c>
      <c r="BB314" s="63" t="s">
        <v>2583</v>
      </c>
    </row>
    <row r="315" spans="1:54" ht="15" customHeight="1" x14ac:dyDescent="0.25">
      <c r="A315" s="62">
        <v>46317.806967592594</v>
      </c>
      <c r="B315" s="59">
        <v>1</v>
      </c>
      <c r="C315" s="59" t="s">
        <v>312</v>
      </c>
      <c r="D315" s="59" t="s">
        <v>2439</v>
      </c>
      <c r="E315" s="59" t="s">
        <v>1931</v>
      </c>
      <c r="F315" s="59" t="s">
        <v>1909</v>
      </c>
      <c r="G315" s="155">
        <v>-1.7934823659954988E-3</v>
      </c>
      <c r="H315" s="59">
        <v>-350.00869647319905</v>
      </c>
      <c r="I315" s="63" t="s">
        <v>318</v>
      </c>
      <c r="L315" s="62">
        <v>46317.806967592594</v>
      </c>
      <c r="M315" s="59" t="s">
        <v>1931</v>
      </c>
      <c r="N315" s="59" t="s">
        <v>1909</v>
      </c>
      <c r="O315" s="59">
        <v>0.21</v>
      </c>
      <c r="P315" s="59">
        <v>-0.15</v>
      </c>
      <c r="Q315" s="59">
        <v>3.1415926535897931E-4</v>
      </c>
      <c r="R315" s="59" t="s">
        <v>505</v>
      </c>
      <c r="S315" s="59"/>
      <c r="T315" s="59"/>
      <c r="U315" s="59">
        <v>0.02</v>
      </c>
      <c r="V315" s="59">
        <v>0</v>
      </c>
      <c r="W315" s="59">
        <v>0</v>
      </c>
      <c r="X315" s="59">
        <v>0</v>
      </c>
      <c r="Y315" s="59">
        <v>0</v>
      </c>
      <c r="Z315" s="66" t="s">
        <v>2793</v>
      </c>
      <c r="AA315" s="66" t="s">
        <v>2794</v>
      </c>
      <c r="AW315" s="62">
        <v>46317.806967592594</v>
      </c>
      <c r="AX315" s="59">
        <v>1</v>
      </c>
      <c r="AY315" s="59" t="s">
        <v>2943</v>
      </c>
      <c r="AZ315" s="59" t="s">
        <v>2911</v>
      </c>
      <c r="BA315" s="59" t="s">
        <v>9</v>
      </c>
      <c r="BB315" s="63" t="s">
        <v>2586</v>
      </c>
    </row>
    <row r="316" spans="1:54" ht="15" customHeight="1" x14ac:dyDescent="0.25">
      <c r="A316" s="62">
        <v>46317.806967592594</v>
      </c>
      <c r="B316" s="59">
        <v>1</v>
      </c>
      <c r="C316" s="59" t="s">
        <v>312</v>
      </c>
      <c r="D316" s="59" t="s">
        <v>2439</v>
      </c>
      <c r="E316" s="59" t="s">
        <v>1932</v>
      </c>
      <c r="F316" s="59" t="s">
        <v>1909</v>
      </c>
      <c r="G316" s="155">
        <v>-6.2329884507715484E-4</v>
      </c>
      <c r="H316" s="59">
        <v>-124.65976901543097</v>
      </c>
      <c r="I316" s="63" t="s">
        <v>318</v>
      </c>
      <c r="L316" s="62">
        <v>46317.806967592594</v>
      </c>
      <c r="M316" s="59" t="s">
        <v>1932</v>
      </c>
      <c r="N316" s="59" t="s">
        <v>1909</v>
      </c>
      <c r="O316" s="59">
        <v>0.21</v>
      </c>
      <c r="P316" s="59">
        <v>-0.09</v>
      </c>
      <c r="Q316" s="59">
        <v>3.1415926535897931E-4</v>
      </c>
      <c r="R316" s="59" t="s">
        <v>505</v>
      </c>
      <c r="S316" s="59"/>
      <c r="T316" s="59"/>
      <c r="U316" s="59">
        <v>0.02</v>
      </c>
      <c r="V316" s="59">
        <v>0</v>
      </c>
      <c r="W316" s="59">
        <v>0</v>
      </c>
      <c r="X316" s="59">
        <v>0</v>
      </c>
      <c r="Y316" s="59">
        <v>0</v>
      </c>
      <c r="Z316" s="66" t="s">
        <v>2793</v>
      </c>
      <c r="AA316" s="66" t="s">
        <v>2795</v>
      </c>
      <c r="AW316" s="62">
        <v>46317.806967592594</v>
      </c>
      <c r="AX316" s="59">
        <v>1</v>
      </c>
      <c r="AY316" s="59" t="s">
        <v>2944</v>
      </c>
      <c r="AZ316" s="59" t="s">
        <v>2605</v>
      </c>
      <c r="BA316" s="59" t="s">
        <v>9</v>
      </c>
      <c r="BB316" s="63" t="s">
        <v>2589</v>
      </c>
    </row>
    <row r="317" spans="1:54" ht="15" customHeight="1" x14ac:dyDescent="0.25">
      <c r="A317" s="62">
        <v>46317.806967592594</v>
      </c>
      <c r="B317" s="59">
        <v>1</v>
      </c>
      <c r="C317" s="59" t="s">
        <v>312</v>
      </c>
      <c r="D317" s="59" t="s">
        <v>2439</v>
      </c>
      <c r="E317" s="59" t="s">
        <v>1933</v>
      </c>
      <c r="F317" s="59" t="s">
        <v>1909</v>
      </c>
      <c r="G317" s="155">
        <v>5.4688467584118941E-4</v>
      </c>
      <c r="H317" s="59">
        <v>109.37693516823788</v>
      </c>
      <c r="I317" s="63" t="s">
        <v>319</v>
      </c>
      <c r="L317" s="62">
        <v>46317.806967592594</v>
      </c>
      <c r="M317" s="59" t="s">
        <v>1933</v>
      </c>
      <c r="N317" s="59" t="s">
        <v>1909</v>
      </c>
      <c r="O317" s="59">
        <v>0.21</v>
      </c>
      <c r="P317" s="59">
        <v>-2.9999999999999992E-2</v>
      </c>
      <c r="Q317" s="59">
        <v>3.1415926535897931E-4</v>
      </c>
      <c r="R317" s="59" t="s">
        <v>505</v>
      </c>
      <c r="S317" s="59"/>
      <c r="T317" s="59"/>
      <c r="U317" s="59">
        <v>0.02</v>
      </c>
      <c r="V317" s="59">
        <v>0</v>
      </c>
      <c r="W317" s="59">
        <v>0</v>
      </c>
      <c r="X317" s="59">
        <v>0</v>
      </c>
      <c r="Y317" s="59">
        <v>0</v>
      </c>
      <c r="Z317" s="66" t="s">
        <v>2793</v>
      </c>
      <c r="AA317" s="66" t="s">
        <v>2796</v>
      </c>
    </row>
    <row r="318" spans="1:54" ht="15" customHeight="1" x14ac:dyDescent="0.25">
      <c r="A318" s="62">
        <v>46317.806967592594</v>
      </c>
      <c r="B318" s="59">
        <v>1</v>
      </c>
      <c r="C318" s="59" t="s">
        <v>312</v>
      </c>
      <c r="D318" s="59" t="s">
        <v>2439</v>
      </c>
      <c r="E318" s="59" t="s">
        <v>1934</v>
      </c>
      <c r="F318" s="59" t="s">
        <v>1909</v>
      </c>
      <c r="G318" s="155">
        <v>1.7170681967595331E-3</v>
      </c>
      <c r="H318" s="59">
        <v>343.41363935190662</v>
      </c>
      <c r="I318" s="63" t="s">
        <v>319</v>
      </c>
      <c r="L318" s="62">
        <v>46317.806967592594</v>
      </c>
      <c r="M318" s="59" t="s">
        <v>1934</v>
      </c>
      <c r="N318" s="59" t="s">
        <v>1909</v>
      </c>
      <c r="O318" s="59">
        <v>0.21</v>
      </c>
      <c r="P318" s="59">
        <v>2.9999999999999992E-2</v>
      </c>
      <c r="Q318" s="59">
        <v>3.1415926535897931E-4</v>
      </c>
      <c r="R318" s="59" t="s">
        <v>505</v>
      </c>
      <c r="S318" s="59"/>
      <c r="T318" s="59"/>
      <c r="U318" s="59">
        <v>0.02</v>
      </c>
      <c r="V318" s="59">
        <v>0</v>
      </c>
      <c r="W318" s="59">
        <v>0</v>
      </c>
      <c r="X318" s="59">
        <v>0</v>
      </c>
      <c r="Y318" s="59">
        <v>0</v>
      </c>
      <c r="Z318" s="66" t="s">
        <v>2793</v>
      </c>
      <c r="AA318" s="66" t="s">
        <v>2797</v>
      </c>
    </row>
    <row r="319" spans="1:54" ht="15" customHeight="1" x14ac:dyDescent="0.25">
      <c r="A319" s="62">
        <v>46317.806967592594</v>
      </c>
      <c r="B319" s="59">
        <v>1</v>
      </c>
      <c r="C319" s="59" t="s">
        <v>312</v>
      </c>
      <c r="D319" s="59" t="s">
        <v>2439</v>
      </c>
      <c r="E319" s="59" t="s">
        <v>2798</v>
      </c>
      <c r="F319" s="59" t="s">
        <v>1909</v>
      </c>
      <c r="G319" s="155">
        <v>2.8872517176778776E-3</v>
      </c>
      <c r="H319" s="59">
        <v>350.22745034353557</v>
      </c>
      <c r="I319" s="63" t="s">
        <v>319</v>
      </c>
      <c r="L319" s="62">
        <v>46317.806967592594</v>
      </c>
      <c r="M319" s="59" t="s">
        <v>2798</v>
      </c>
      <c r="N319" s="59" t="s">
        <v>1909</v>
      </c>
      <c r="O319" s="59">
        <v>0.21</v>
      </c>
      <c r="P319" s="59">
        <v>9.0000000000000011E-2</v>
      </c>
      <c r="Q319" s="59">
        <v>3.1415926535897931E-4</v>
      </c>
      <c r="R319" s="59" t="s">
        <v>505</v>
      </c>
      <c r="S319" s="59"/>
      <c r="T319" s="59"/>
      <c r="U319" s="59">
        <v>0.02</v>
      </c>
      <c r="V319" s="59">
        <v>0</v>
      </c>
      <c r="W319" s="59">
        <v>0</v>
      </c>
      <c r="X319" s="59">
        <v>0</v>
      </c>
      <c r="Y319" s="59">
        <v>0</v>
      </c>
      <c r="Z319" s="66" t="s">
        <v>2793</v>
      </c>
      <c r="AA319" s="66" t="s">
        <v>2799</v>
      </c>
    </row>
    <row r="320" spans="1:54" ht="15" customHeight="1" x14ac:dyDescent="0.25">
      <c r="A320" s="62">
        <v>46317.806967592594</v>
      </c>
      <c r="B320" s="59">
        <v>1</v>
      </c>
      <c r="C320" s="59" t="s">
        <v>312</v>
      </c>
      <c r="D320" s="59" t="s">
        <v>2439</v>
      </c>
      <c r="E320" s="59" t="s">
        <v>2800</v>
      </c>
      <c r="F320" s="59" t="s">
        <v>1909</v>
      </c>
      <c r="G320" s="155">
        <v>4.0574352385962216E-3</v>
      </c>
      <c r="H320" s="59">
        <v>350.46148704771923</v>
      </c>
      <c r="I320" s="63" t="s">
        <v>319</v>
      </c>
      <c r="L320" s="62">
        <v>46317.806967592594</v>
      </c>
      <c r="M320" s="59" t="s">
        <v>2800</v>
      </c>
      <c r="N320" s="59" t="s">
        <v>1909</v>
      </c>
      <c r="O320" s="59">
        <v>0.21</v>
      </c>
      <c r="P320" s="59">
        <v>0.15</v>
      </c>
      <c r="Q320" s="59">
        <v>3.1415926535897931E-4</v>
      </c>
      <c r="R320" s="59" t="s">
        <v>505</v>
      </c>
      <c r="S320" s="59"/>
      <c r="T320" s="59"/>
      <c r="U320" s="59">
        <v>0.02</v>
      </c>
      <c r="V320" s="59">
        <v>0</v>
      </c>
      <c r="W320" s="59">
        <v>0</v>
      </c>
      <c r="X320" s="59">
        <v>0</v>
      </c>
      <c r="Y320" s="59">
        <v>0</v>
      </c>
      <c r="Z320" s="66" t="s">
        <v>2793</v>
      </c>
      <c r="AA320" s="66" t="s">
        <v>2801</v>
      </c>
    </row>
    <row r="321" spans="1:27" ht="15" customHeight="1" x14ac:dyDescent="0.25">
      <c r="A321" s="62">
        <v>46317.806967592594</v>
      </c>
      <c r="B321" s="59">
        <v>1</v>
      </c>
      <c r="C321" s="59" t="s">
        <v>312</v>
      </c>
      <c r="D321" s="59" t="s">
        <v>2439</v>
      </c>
      <c r="E321" s="59" t="s">
        <v>2802</v>
      </c>
      <c r="F321" s="59" t="s">
        <v>1909</v>
      </c>
      <c r="G321" s="155">
        <v>2.7716912309221323E-3</v>
      </c>
      <c r="H321" s="59">
        <v>350.20433824618442</v>
      </c>
      <c r="I321" s="63" t="s">
        <v>319</v>
      </c>
      <c r="L321" s="62">
        <v>46317.806967592594</v>
      </c>
      <c r="M321" s="59" t="s">
        <v>2802</v>
      </c>
      <c r="N321" s="59" t="s">
        <v>1909</v>
      </c>
      <c r="O321" s="59">
        <v>-9.8179655397647697E-2</v>
      </c>
      <c r="P321" s="59">
        <v>8.4074750573329332E-2</v>
      </c>
      <c r="Q321" s="59">
        <v>3.1415926535897931E-4</v>
      </c>
      <c r="R321" s="59" t="s">
        <v>505</v>
      </c>
      <c r="S321" s="59"/>
      <c r="T321" s="59"/>
      <c r="U321" s="59">
        <v>0.02</v>
      </c>
      <c r="V321" s="59">
        <v>0</v>
      </c>
      <c r="W321" s="59">
        <v>0</v>
      </c>
      <c r="X321" s="59">
        <v>0</v>
      </c>
      <c r="Y321" s="59">
        <v>0</v>
      </c>
      <c r="Z321" s="66" t="s">
        <v>2803</v>
      </c>
      <c r="AA321" s="66" t="s">
        <v>2804</v>
      </c>
    </row>
    <row r="322" spans="1:27" ht="15" customHeight="1" x14ac:dyDescent="0.25">
      <c r="A322" s="62">
        <v>46317.806967592594</v>
      </c>
      <c r="B322" s="59">
        <v>1</v>
      </c>
      <c r="C322" s="59" t="s">
        <v>312</v>
      </c>
      <c r="D322" s="59" t="s">
        <v>2439</v>
      </c>
      <c r="E322" s="59" t="s">
        <v>2805</v>
      </c>
      <c r="F322" s="59" t="s">
        <v>1909</v>
      </c>
      <c r="G322" s="155">
        <v>3.0853633093200408E-3</v>
      </c>
      <c r="H322" s="59">
        <v>350.26707266186401</v>
      </c>
      <c r="I322" s="63" t="s">
        <v>319</v>
      </c>
      <c r="L322" s="62">
        <v>46317.806967592594</v>
      </c>
      <c r="M322" s="59" t="s">
        <v>2805</v>
      </c>
      <c r="N322" s="59" t="s">
        <v>1909</v>
      </c>
      <c r="O322" s="59">
        <v>-8.1415926535897881E-2</v>
      </c>
      <c r="P322" s="59">
        <v>0.10015797544287371</v>
      </c>
      <c r="Q322" s="59">
        <v>3.1415926535897931E-4</v>
      </c>
      <c r="R322" s="59" t="s">
        <v>505</v>
      </c>
      <c r="S322" s="59"/>
      <c r="T322" s="59"/>
      <c r="U322" s="59">
        <v>0.02</v>
      </c>
      <c r="V322" s="59">
        <v>0</v>
      </c>
      <c r="W322" s="59">
        <v>0</v>
      </c>
      <c r="X322" s="59">
        <v>0</v>
      </c>
      <c r="Y322" s="59">
        <v>0</v>
      </c>
      <c r="Z322" s="66" t="s">
        <v>2803</v>
      </c>
      <c r="AA322" s="66" t="s">
        <v>2806</v>
      </c>
    </row>
    <row r="323" spans="1:27" ht="15" customHeight="1" x14ac:dyDescent="0.25">
      <c r="A323" s="62">
        <v>46317.806967592594</v>
      </c>
      <c r="B323" s="59">
        <v>1</v>
      </c>
      <c r="C323" s="59" t="s">
        <v>312</v>
      </c>
      <c r="D323" s="59" t="s">
        <v>2439</v>
      </c>
      <c r="E323" s="59" t="s">
        <v>2807</v>
      </c>
      <c r="F323" s="59" t="s">
        <v>1909</v>
      </c>
      <c r="G323" s="155">
        <v>3.3748281851257301E-3</v>
      </c>
      <c r="H323" s="59">
        <v>350.32496563702512</v>
      </c>
      <c r="I323" s="63" t="s">
        <v>319</v>
      </c>
      <c r="L323" s="62">
        <v>46317.806967592594</v>
      </c>
      <c r="M323" s="59" t="s">
        <v>2807</v>
      </c>
      <c r="N323" s="59" t="s">
        <v>1909</v>
      </c>
      <c r="O323" s="59">
        <v>-2.7138642178632624E-2</v>
      </c>
      <c r="P323" s="59">
        <v>0.115</v>
      </c>
      <c r="Q323" s="59">
        <v>3.1415926535897931E-4</v>
      </c>
      <c r="R323" s="59" t="s">
        <v>505</v>
      </c>
      <c r="S323" s="59"/>
      <c r="T323" s="59"/>
      <c r="U323" s="59">
        <v>0.02</v>
      </c>
      <c r="V323" s="59">
        <v>0</v>
      </c>
      <c r="W323" s="59">
        <v>0</v>
      </c>
      <c r="X323" s="59">
        <v>0</v>
      </c>
      <c r="Y323" s="59">
        <v>0</v>
      </c>
      <c r="Z323" s="66" t="s">
        <v>2803</v>
      </c>
      <c r="AA323" s="66" t="s">
        <v>2808</v>
      </c>
    </row>
    <row r="324" spans="1:27" ht="15" customHeight="1" x14ac:dyDescent="0.25">
      <c r="A324" s="62">
        <v>46317.806967592594</v>
      </c>
      <c r="B324" s="59">
        <v>1</v>
      </c>
      <c r="C324" s="59" t="s">
        <v>312</v>
      </c>
      <c r="D324" s="59" t="s">
        <v>2439</v>
      </c>
      <c r="E324" s="59" t="s">
        <v>2809</v>
      </c>
      <c r="F324" s="59" t="s">
        <v>1909</v>
      </c>
      <c r="G324" s="155">
        <v>3.3748281850345097E-3</v>
      </c>
      <c r="H324" s="59">
        <v>350.32496563700687</v>
      </c>
      <c r="I324" s="63" t="s">
        <v>319</v>
      </c>
      <c r="L324" s="62">
        <v>46317.806967592594</v>
      </c>
      <c r="M324" s="59" t="s">
        <v>2809</v>
      </c>
      <c r="N324" s="59" t="s">
        <v>1909</v>
      </c>
      <c r="O324" s="59">
        <v>2.7138642178632676E-2</v>
      </c>
      <c r="P324" s="59">
        <v>0.115</v>
      </c>
      <c r="Q324" s="59">
        <v>3.1415926535897931E-4</v>
      </c>
      <c r="R324" s="59" t="s">
        <v>505</v>
      </c>
      <c r="S324" s="59"/>
      <c r="T324" s="59"/>
      <c r="U324" s="59">
        <v>0.02</v>
      </c>
      <c r="V324" s="59">
        <v>0</v>
      </c>
      <c r="W324" s="59">
        <v>0</v>
      </c>
      <c r="X324" s="59">
        <v>0</v>
      </c>
      <c r="Y324" s="59">
        <v>0</v>
      </c>
      <c r="Z324" s="66" t="s">
        <v>2803</v>
      </c>
      <c r="AA324" s="66" t="s">
        <v>2810</v>
      </c>
    </row>
    <row r="325" spans="1:27" ht="15" customHeight="1" x14ac:dyDescent="0.25">
      <c r="A325" s="62">
        <v>46317.806967592594</v>
      </c>
      <c r="B325" s="59">
        <v>1</v>
      </c>
      <c r="C325" s="59" t="s">
        <v>312</v>
      </c>
      <c r="D325" s="59" t="s">
        <v>2439</v>
      </c>
      <c r="E325" s="59" t="s">
        <v>2811</v>
      </c>
      <c r="F325" s="59" t="s">
        <v>1909</v>
      </c>
      <c r="G325" s="155">
        <v>3.0853633090463795E-3</v>
      </c>
      <c r="H325" s="59">
        <v>350.26707266180927</v>
      </c>
      <c r="I325" s="63" t="s">
        <v>319</v>
      </c>
      <c r="L325" s="62">
        <v>46317.806967592594</v>
      </c>
      <c r="M325" s="59" t="s">
        <v>2811</v>
      </c>
      <c r="N325" s="59" t="s">
        <v>1909</v>
      </c>
      <c r="O325" s="59">
        <v>8.1415926535897923E-2</v>
      </c>
      <c r="P325" s="59">
        <v>0.10015797544287366</v>
      </c>
      <c r="Q325" s="59">
        <v>3.1415926535897931E-4</v>
      </c>
      <c r="R325" s="59" t="s">
        <v>505</v>
      </c>
      <c r="S325" s="59"/>
      <c r="T325" s="59"/>
      <c r="U325" s="59">
        <v>0.02</v>
      </c>
      <c r="V325" s="59">
        <v>0</v>
      </c>
      <c r="W325" s="59">
        <v>0</v>
      </c>
      <c r="X325" s="59">
        <v>0</v>
      </c>
      <c r="Y325" s="59">
        <v>0</v>
      </c>
      <c r="Z325" s="66" t="s">
        <v>2803</v>
      </c>
      <c r="AA325" s="66" t="s">
        <v>2812</v>
      </c>
    </row>
    <row r="326" spans="1:27" ht="15" customHeight="1" x14ac:dyDescent="0.25">
      <c r="A326" s="62">
        <v>46317.806967592594</v>
      </c>
      <c r="B326" s="59">
        <v>1</v>
      </c>
      <c r="C326" s="59" t="s">
        <v>312</v>
      </c>
      <c r="D326" s="59" t="s">
        <v>2439</v>
      </c>
      <c r="E326" s="59" t="s">
        <v>2813</v>
      </c>
      <c r="F326" s="59" t="s">
        <v>1909</v>
      </c>
      <c r="G326" s="155">
        <v>2.7716912305921259E-3</v>
      </c>
      <c r="H326" s="59">
        <v>350.20433824611843</v>
      </c>
      <c r="I326" s="63" t="s">
        <v>319</v>
      </c>
      <c r="L326" s="62">
        <v>46317.806967592594</v>
      </c>
      <c r="M326" s="59" t="s">
        <v>2813</v>
      </c>
      <c r="N326" s="59" t="s">
        <v>1909</v>
      </c>
      <c r="O326" s="59">
        <v>9.8179655397647655E-2</v>
      </c>
      <c r="P326" s="59">
        <v>8.4074750573329401E-2</v>
      </c>
      <c r="Q326" s="59">
        <v>3.1415926535897931E-4</v>
      </c>
      <c r="R326" s="59" t="s">
        <v>505</v>
      </c>
      <c r="S326" s="59"/>
      <c r="T326" s="59"/>
      <c r="U326" s="59">
        <v>0.02</v>
      </c>
      <c r="V326" s="59">
        <v>0</v>
      </c>
      <c r="W326" s="59">
        <v>0</v>
      </c>
      <c r="X326" s="59">
        <v>0</v>
      </c>
      <c r="Y326" s="59">
        <v>0</v>
      </c>
      <c r="Z326" s="66" t="s">
        <v>2803</v>
      </c>
      <c r="AA326" s="66" t="s">
        <v>2814</v>
      </c>
    </row>
    <row r="327" spans="1:27" ht="15" customHeight="1" x14ac:dyDescent="0.25">
      <c r="A327" s="62">
        <v>46317.806967592594</v>
      </c>
      <c r="B327" s="59">
        <v>1</v>
      </c>
      <c r="C327" s="59" t="s">
        <v>312</v>
      </c>
      <c r="D327" s="59" t="s">
        <v>2439</v>
      </c>
      <c r="E327" s="59" t="s">
        <v>2815</v>
      </c>
      <c r="F327" s="59" t="s">
        <v>1909</v>
      </c>
      <c r="G327" s="155">
        <v>-5.0773835728553718E-4</v>
      </c>
      <c r="H327" s="59">
        <v>-101.54767145710743</v>
      </c>
      <c r="I327" s="63" t="s">
        <v>318</v>
      </c>
      <c r="L327" s="62">
        <v>46317.806967592594</v>
      </c>
      <c r="M327" s="59" t="s">
        <v>2815</v>
      </c>
      <c r="N327" s="59" t="s">
        <v>1909</v>
      </c>
      <c r="O327" s="59">
        <v>-9.8179655397647697E-2</v>
      </c>
      <c r="P327" s="59">
        <v>-8.4074750573329346E-2</v>
      </c>
      <c r="Q327" s="59">
        <v>3.1415926535897931E-4</v>
      </c>
      <c r="R327" s="59" t="s">
        <v>505</v>
      </c>
      <c r="S327" s="59"/>
      <c r="T327" s="59"/>
      <c r="U327" s="59">
        <v>0.02</v>
      </c>
      <c r="V327" s="59">
        <v>0</v>
      </c>
      <c r="W327" s="59">
        <v>0</v>
      </c>
      <c r="X327" s="59">
        <v>0</v>
      </c>
      <c r="Y327" s="59">
        <v>0</v>
      </c>
      <c r="Z327" s="66" t="s">
        <v>2816</v>
      </c>
      <c r="AA327" s="66" t="s">
        <v>2817</v>
      </c>
    </row>
    <row r="328" spans="1:27" ht="15" customHeight="1" x14ac:dyDescent="0.25">
      <c r="A328" s="62">
        <v>46317.806967592594</v>
      </c>
      <c r="B328" s="59">
        <v>1</v>
      </c>
      <c r="C328" s="59" t="s">
        <v>312</v>
      </c>
      <c r="D328" s="59" t="s">
        <v>2439</v>
      </c>
      <c r="E328" s="59" t="s">
        <v>2818</v>
      </c>
      <c r="F328" s="59" t="s">
        <v>1909</v>
      </c>
      <c r="G328" s="155">
        <v>-8.2141043573979219E-4</v>
      </c>
      <c r="H328" s="59">
        <v>-164.28208714795844</v>
      </c>
      <c r="I328" s="63" t="s">
        <v>318</v>
      </c>
      <c r="L328" s="62">
        <v>46317.806967592594</v>
      </c>
      <c r="M328" s="59" t="s">
        <v>2818</v>
      </c>
      <c r="N328" s="59" t="s">
        <v>1909</v>
      </c>
      <c r="O328" s="59">
        <v>-8.1415926535897895E-2</v>
      </c>
      <c r="P328" s="59">
        <v>-0.10015797544287369</v>
      </c>
      <c r="Q328" s="59">
        <v>3.1415926535897931E-4</v>
      </c>
      <c r="R328" s="59" t="s">
        <v>505</v>
      </c>
      <c r="S328" s="59"/>
      <c r="T328" s="59"/>
      <c r="U328" s="59">
        <v>0.02</v>
      </c>
      <c r="V328" s="59">
        <v>0</v>
      </c>
      <c r="W328" s="59">
        <v>0</v>
      </c>
      <c r="X328" s="59">
        <v>0</v>
      </c>
      <c r="Y328" s="59">
        <v>0</v>
      </c>
      <c r="Z328" s="66" t="s">
        <v>2816</v>
      </c>
      <c r="AA328" s="66" t="s">
        <v>2819</v>
      </c>
    </row>
    <row r="329" spans="1:27" ht="15" customHeight="1" x14ac:dyDescent="0.25">
      <c r="A329" s="62">
        <v>46317.806967592594</v>
      </c>
      <c r="B329" s="59">
        <v>1</v>
      </c>
      <c r="C329" s="59" t="s">
        <v>312</v>
      </c>
      <c r="D329" s="59" t="s">
        <v>2439</v>
      </c>
      <c r="E329" s="59" t="s">
        <v>2820</v>
      </c>
      <c r="F329" s="59" t="s">
        <v>1909</v>
      </c>
      <c r="G329" s="155">
        <v>-1.1108753117279222E-3</v>
      </c>
      <c r="H329" s="59">
        <v>-222.17506234558445</v>
      </c>
      <c r="I329" s="63" t="s">
        <v>318</v>
      </c>
      <c r="L329" s="62">
        <v>46317.806967592594</v>
      </c>
      <c r="M329" s="59" t="s">
        <v>2820</v>
      </c>
      <c r="N329" s="59" t="s">
        <v>1909</v>
      </c>
      <c r="O329" s="59">
        <v>-2.7138642178632624E-2</v>
      </c>
      <c r="P329" s="59">
        <v>-0.115</v>
      </c>
      <c r="Q329" s="59">
        <v>3.1415926535897931E-4</v>
      </c>
      <c r="R329" s="59" t="s">
        <v>505</v>
      </c>
      <c r="S329" s="59"/>
      <c r="T329" s="59"/>
      <c r="U329" s="59">
        <v>0.02</v>
      </c>
      <c r="V329" s="59">
        <v>0</v>
      </c>
      <c r="W329" s="59">
        <v>0</v>
      </c>
      <c r="X329" s="59">
        <v>0</v>
      </c>
      <c r="Y329" s="59">
        <v>0</v>
      </c>
      <c r="Z329" s="66" t="s">
        <v>2816</v>
      </c>
      <c r="AA329" s="66" t="s">
        <v>2821</v>
      </c>
    </row>
    <row r="330" spans="1:27" ht="15" customHeight="1" x14ac:dyDescent="0.25">
      <c r="A330" s="62">
        <v>46317.806967592594</v>
      </c>
      <c r="B330" s="59">
        <v>1</v>
      </c>
      <c r="C330" s="59" t="s">
        <v>312</v>
      </c>
      <c r="D330" s="59" t="s">
        <v>2439</v>
      </c>
      <c r="E330" s="59" t="s">
        <v>2822</v>
      </c>
      <c r="F330" s="59" t="s">
        <v>1909</v>
      </c>
      <c r="G330" s="155">
        <v>-1.1108753118191422E-3</v>
      </c>
      <c r="H330" s="59">
        <v>-222.17506236382843</v>
      </c>
      <c r="I330" s="63" t="s">
        <v>318</v>
      </c>
      <c r="L330" s="62">
        <v>46317.806967592594</v>
      </c>
      <c r="M330" s="59" t="s">
        <v>2822</v>
      </c>
      <c r="N330" s="59" t="s">
        <v>1909</v>
      </c>
      <c r="O330" s="59">
        <v>2.7138642178632676E-2</v>
      </c>
      <c r="P330" s="59">
        <v>-0.115</v>
      </c>
      <c r="Q330" s="59">
        <v>3.1415926535897931E-4</v>
      </c>
      <c r="R330" s="59" t="s">
        <v>505</v>
      </c>
      <c r="S330" s="59"/>
      <c r="T330" s="59"/>
      <c r="U330" s="59">
        <v>0.02</v>
      </c>
      <c r="V330" s="59">
        <v>0</v>
      </c>
      <c r="W330" s="59">
        <v>0</v>
      </c>
      <c r="X330" s="59">
        <v>0</v>
      </c>
      <c r="Y330" s="59">
        <v>0</v>
      </c>
      <c r="Z330" s="66" t="s">
        <v>2816</v>
      </c>
      <c r="AA330" s="66" t="s">
        <v>2823</v>
      </c>
    </row>
    <row r="331" spans="1:27" ht="15" customHeight="1" x14ac:dyDescent="0.25">
      <c r="A331" s="62">
        <v>46317.806967592594</v>
      </c>
      <c r="B331" s="59">
        <v>1</v>
      </c>
      <c r="C331" s="59" t="s">
        <v>312</v>
      </c>
      <c r="D331" s="59" t="s">
        <v>2439</v>
      </c>
      <c r="E331" s="59" t="s">
        <v>2824</v>
      </c>
      <c r="F331" s="59" t="s">
        <v>1909</v>
      </c>
      <c r="G331" s="155">
        <v>-8.2141043601345197E-4</v>
      </c>
      <c r="H331" s="59">
        <v>-164.28208720269038</v>
      </c>
      <c r="I331" s="63" t="s">
        <v>318</v>
      </c>
      <c r="L331" s="62">
        <v>46317.806967592594</v>
      </c>
      <c r="M331" s="59" t="s">
        <v>2824</v>
      </c>
      <c r="N331" s="59" t="s">
        <v>1909</v>
      </c>
      <c r="O331" s="59">
        <v>8.1415926535897937E-2</v>
      </c>
      <c r="P331" s="59">
        <v>-0.10015797544287366</v>
      </c>
      <c r="Q331" s="59">
        <v>3.1415926535897931E-4</v>
      </c>
      <c r="R331" s="59" t="s">
        <v>505</v>
      </c>
      <c r="S331" s="59"/>
      <c r="T331" s="59"/>
      <c r="U331" s="59">
        <v>0.02</v>
      </c>
      <c r="V331" s="59">
        <v>0</v>
      </c>
      <c r="W331" s="59">
        <v>0</v>
      </c>
      <c r="X331" s="59">
        <v>0</v>
      </c>
      <c r="Y331" s="59">
        <v>0</v>
      </c>
      <c r="Z331" s="66" t="s">
        <v>2816</v>
      </c>
      <c r="AA331" s="66" t="s">
        <v>2825</v>
      </c>
    </row>
    <row r="332" spans="1:27" ht="15" customHeight="1" x14ac:dyDescent="0.25">
      <c r="A332" s="62">
        <v>46317.806967592594</v>
      </c>
      <c r="B332" s="59">
        <v>1</v>
      </c>
      <c r="C332" s="59" t="s">
        <v>312</v>
      </c>
      <c r="D332" s="59" t="s">
        <v>2439</v>
      </c>
      <c r="E332" s="59" t="s">
        <v>2826</v>
      </c>
      <c r="F332" s="59" t="s">
        <v>1909</v>
      </c>
      <c r="G332" s="155">
        <v>-5.0773835761554534E-4</v>
      </c>
      <c r="H332" s="59">
        <v>-101.54767152310906</v>
      </c>
      <c r="I332" s="63" t="s">
        <v>318</v>
      </c>
      <c r="L332" s="62">
        <v>46317.806967592594</v>
      </c>
      <c r="M332" s="59" t="s">
        <v>2826</v>
      </c>
      <c r="N332" s="59" t="s">
        <v>1909</v>
      </c>
      <c r="O332" s="59">
        <v>9.8179655397647683E-2</v>
      </c>
      <c r="P332" s="59">
        <v>-8.4074750573329374E-2</v>
      </c>
      <c r="Q332" s="59">
        <v>3.1415926535897931E-4</v>
      </c>
      <c r="R332" s="59" t="s">
        <v>505</v>
      </c>
      <c r="S332" s="59"/>
      <c r="T332" s="59"/>
      <c r="U332" s="59">
        <v>0.02</v>
      </c>
      <c r="V332" s="59">
        <v>0</v>
      </c>
      <c r="W332" s="59">
        <v>0</v>
      </c>
      <c r="X332" s="59">
        <v>0</v>
      </c>
      <c r="Y332" s="59">
        <v>0</v>
      </c>
      <c r="Z332" s="66" t="s">
        <v>2816</v>
      </c>
      <c r="AA332" s="66" t="s">
        <v>2827</v>
      </c>
    </row>
    <row r="333" spans="1:27" ht="15" customHeight="1" x14ac:dyDescent="0.25">
      <c r="A333" s="62">
        <v>46317.806967592594</v>
      </c>
      <c r="B333" s="59">
        <v>1</v>
      </c>
      <c r="C333" s="59" t="s">
        <v>312</v>
      </c>
      <c r="D333" s="59" t="s">
        <v>2439</v>
      </c>
      <c r="E333" s="59" t="s">
        <v>2828</v>
      </c>
      <c r="F333" s="59" t="s">
        <v>1909</v>
      </c>
      <c r="G333" s="155">
        <v>5.4688467638739464E-4</v>
      </c>
      <c r="H333" s="59">
        <v>109.37693527747892</v>
      </c>
      <c r="I333" s="63" t="s">
        <v>319</v>
      </c>
      <c r="L333" s="62">
        <v>46317.806967592594</v>
      </c>
      <c r="M333" s="59" t="s">
        <v>2828</v>
      </c>
      <c r="N333" s="59" t="s">
        <v>1909</v>
      </c>
      <c r="O333" s="59">
        <v>-0.115</v>
      </c>
      <c r="P333" s="59">
        <v>-2.9999999999999992E-2</v>
      </c>
      <c r="Q333" s="59">
        <v>3.1415926535897931E-4</v>
      </c>
      <c r="R333" s="59" t="s">
        <v>505</v>
      </c>
      <c r="S333" s="59"/>
      <c r="T333" s="59"/>
      <c r="U333" s="59">
        <v>0.02</v>
      </c>
      <c r="V333" s="59">
        <v>0</v>
      </c>
      <c r="W333" s="59">
        <v>0</v>
      </c>
      <c r="X333" s="59">
        <v>0</v>
      </c>
      <c r="Y333" s="59">
        <v>0</v>
      </c>
      <c r="Z333" s="66" t="s">
        <v>2829</v>
      </c>
      <c r="AA333" s="66" t="s">
        <v>2830</v>
      </c>
    </row>
    <row r="334" spans="1:27" ht="15" customHeight="1" x14ac:dyDescent="0.25">
      <c r="A334" s="62">
        <v>46317.806967592594</v>
      </c>
      <c r="B334" s="59">
        <v>1</v>
      </c>
      <c r="C334" s="59" t="s">
        <v>312</v>
      </c>
      <c r="D334" s="59" t="s">
        <v>2439</v>
      </c>
      <c r="E334" s="59" t="s">
        <v>2831</v>
      </c>
      <c r="F334" s="59" t="s">
        <v>1909</v>
      </c>
      <c r="G334" s="155">
        <v>1.7170681973057381E-3</v>
      </c>
      <c r="H334" s="59">
        <v>343.41363946114762</v>
      </c>
      <c r="I334" s="63" t="s">
        <v>319</v>
      </c>
      <c r="L334" s="62">
        <v>46317.806967592594</v>
      </c>
      <c r="M334" s="59" t="s">
        <v>2831</v>
      </c>
      <c r="N334" s="59" t="s">
        <v>1909</v>
      </c>
      <c r="O334" s="59">
        <v>-0.115</v>
      </c>
      <c r="P334" s="59">
        <v>2.9999999999999982E-2</v>
      </c>
      <c r="Q334" s="59">
        <v>3.1415926535897931E-4</v>
      </c>
      <c r="R334" s="59" t="s">
        <v>505</v>
      </c>
      <c r="S334" s="59"/>
      <c r="T334" s="59"/>
      <c r="U334" s="59">
        <v>0.02</v>
      </c>
      <c r="V334" s="59">
        <v>0</v>
      </c>
      <c r="W334" s="59">
        <v>0</v>
      </c>
      <c r="X334" s="59">
        <v>0</v>
      </c>
      <c r="Y334" s="59">
        <v>0</v>
      </c>
      <c r="Z334" s="66" t="s">
        <v>2829</v>
      </c>
      <c r="AA334" s="66" t="s">
        <v>2832</v>
      </c>
    </row>
    <row r="335" spans="1:27" ht="15" customHeight="1" x14ac:dyDescent="0.25">
      <c r="A335" s="62">
        <v>46317.806967592594</v>
      </c>
      <c r="B335" s="59">
        <v>1</v>
      </c>
      <c r="C335" s="59" t="s">
        <v>312</v>
      </c>
      <c r="D335" s="59" t="s">
        <v>2439</v>
      </c>
      <c r="E335" s="59" t="s">
        <v>2833</v>
      </c>
      <c r="F335" s="59" t="s">
        <v>1909</v>
      </c>
      <c r="G335" s="155">
        <v>5.4688467600084935E-4</v>
      </c>
      <c r="H335" s="59">
        <v>109.37693520016987</v>
      </c>
      <c r="I335" s="63" t="s">
        <v>319</v>
      </c>
      <c r="L335" s="62">
        <v>46317.806967592594</v>
      </c>
      <c r="M335" s="59" t="s">
        <v>2833</v>
      </c>
      <c r="N335" s="59" t="s">
        <v>1909</v>
      </c>
      <c r="O335" s="59">
        <v>0.115</v>
      </c>
      <c r="P335" s="59">
        <v>-2.9999999999999992E-2</v>
      </c>
      <c r="Q335" s="59">
        <v>3.1415926535897931E-4</v>
      </c>
      <c r="R335" s="59" t="s">
        <v>505</v>
      </c>
      <c r="S335" s="59"/>
      <c r="T335" s="59"/>
      <c r="U335" s="59">
        <v>0.02</v>
      </c>
      <c r="V335" s="59">
        <v>0</v>
      </c>
      <c r="W335" s="59">
        <v>0</v>
      </c>
      <c r="X335" s="59">
        <v>0</v>
      </c>
      <c r="Y335" s="59">
        <v>0</v>
      </c>
      <c r="Z335" s="66" t="s">
        <v>2834</v>
      </c>
      <c r="AA335" s="66" t="s">
        <v>2835</v>
      </c>
    </row>
    <row r="336" spans="1:27" ht="15" customHeight="1" x14ac:dyDescent="0.25">
      <c r="A336" s="62">
        <v>46317.806967592594</v>
      </c>
      <c r="B336" s="59">
        <v>1</v>
      </c>
      <c r="C336" s="59" t="s">
        <v>312</v>
      </c>
      <c r="D336" s="59" t="s">
        <v>2439</v>
      </c>
      <c r="E336" s="59" t="s">
        <v>2836</v>
      </c>
      <c r="F336" s="59" t="s">
        <v>1909</v>
      </c>
      <c r="G336" s="155">
        <v>1.717068196919193E-3</v>
      </c>
      <c r="H336" s="59">
        <v>343.41363938383859</v>
      </c>
      <c r="I336" s="63" t="s">
        <v>319</v>
      </c>
      <c r="L336" s="62">
        <v>46317.806967592594</v>
      </c>
      <c r="M336" s="59" t="s">
        <v>2836</v>
      </c>
      <c r="N336" s="59" t="s">
        <v>1909</v>
      </c>
      <c r="O336" s="59">
        <v>0.115</v>
      </c>
      <c r="P336" s="59">
        <v>2.9999999999999982E-2</v>
      </c>
      <c r="Q336" s="59">
        <v>3.1415926535897931E-4</v>
      </c>
      <c r="R336" s="59" t="s">
        <v>505</v>
      </c>
      <c r="S336" s="59"/>
      <c r="T336" s="59"/>
      <c r="U336" s="59">
        <v>0.02</v>
      </c>
      <c r="V336" s="59">
        <v>0</v>
      </c>
      <c r="W336" s="59">
        <v>0</v>
      </c>
      <c r="X336" s="59">
        <v>0</v>
      </c>
      <c r="Y336" s="59">
        <v>0</v>
      </c>
      <c r="Z336" s="66" t="s">
        <v>2834</v>
      </c>
      <c r="AA336" s="66" t="s">
        <v>2837</v>
      </c>
    </row>
    <row r="337" spans="1:9" ht="15" customHeight="1" x14ac:dyDescent="0.25">
      <c r="A337" s="62">
        <v>46317.806967592594</v>
      </c>
      <c r="B337" s="59">
        <v>1</v>
      </c>
      <c r="C337" s="59" t="s">
        <v>312</v>
      </c>
      <c r="D337" s="59" t="s">
        <v>430</v>
      </c>
      <c r="E337" s="59" t="s">
        <v>1788</v>
      </c>
      <c r="F337" s="59" t="s">
        <v>172</v>
      </c>
      <c r="G337" s="155">
        <v>-1.5593378708834014E-4</v>
      </c>
      <c r="H337" s="59">
        <v>-5.0678480803710544</v>
      </c>
      <c r="I337" s="63" t="s">
        <v>318</v>
      </c>
    </row>
    <row r="338" spans="1:9" ht="15" customHeight="1" x14ac:dyDescent="0.25">
      <c r="A338" s="62">
        <v>46317.806967592594</v>
      </c>
      <c r="B338" s="59">
        <v>1</v>
      </c>
      <c r="C338" s="59" t="s">
        <v>312</v>
      </c>
      <c r="D338" s="59" t="s">
        <v>430</v>
      </c>
      <c r="E338" s="59" t="s">
        <v>1789</v>
      </c>
      <c r="F338" s="59" t="s">
        <v>172</v>
      </c>
      <c r="G338" s="155">
        <v>-1.8125954879997974E-4</v>
      </c>
      <c r="H338" s="59">
        <v>-5.890935335999341</v>
      </c>
      <c r="I338" s="63" t="s">
        <v>318</v>
      </c>
    </row>
    <row r="339" spans="1:9" ht="15" customHeight="1" x14ac:dyDescent="0.25">
      <c r="A339" s="62">
        <v>46317.806967592594</v>
      </c>
      <c r="B339" s="59">
        <v>1</v>
      </c>
      <c r="C339" s="59" t="s">
        <v>312</v>
      </c>
      <c r="D339" s="59" t="s">
        <v>430</v>
      </c>
      <c r="E339" s="59" t="s">
        <v>1790</v>
      </c>
      <c r="F339" s="59" t="s">
        <v>172</v>
      </c>
      <c r="G339" s="155">
        <v>-1.8125954879997974E-4</v>
      </c>
      <c r="H339" s="59">
        <v>-5.890935335999341</v>
      </c>
      <c r="I339" s="63" t="s">
        <v>318</v>
      </c>
    </row>
    <row r="340" spans="1:9" ht="15" customHeight="1" x14ac:dyDescent="0.25">
      <c r="A340" s="62">
        <v>46317.806967592594</v>
      </c>
      <c r="B340" s="59">
        <v>1</v>
      </c>
      <c r="C340" s="59" t="s">
        <v>312</v>
      </c>
      <c r="D340" s="59" t="s">
        <v>430</v>
      </c>
      <c r="E340" s="59" t="s">
        <v>1791</v>
      </c>
      <c r="F340" s="59" t="s">
        <v>172</v>
      </c>
      <c r="G340" s="155">
        <v>-1.5593378708834014E-4</v>
      </c>
      <c r="H340" s="59">
        <v>-5.0678480803710544</v>
      </c>
      <c r="I340" s="63" t="s">
        <v>318</v>
      </c>
    </row>
    <row r="341" spans="1:9" ht="15" customHeight="1" x14ac:dyDescent="0.25">
      <c r="A341" s="62">
        <v>46317.806967592594</v>
      </c>
      <c r="B341" s="59">
        <v>1</v>
      </c>
      <c r="C341" s="59" t="s">
        <v>312</v>
      </c>
      <c r="D341" s="59" t="s">
        <v>430</v>
      </c>
      <c r="E341" s="59" t="s">
        <v>1792</v>
      </c>
      <c r="F341" s="59" t="s">
        <v>172</v>
      </c>
      <c r="G341" s="155">
        <v>-1.5593378708834014E-4</v>
      </c>
      <c r="H341" s="59">
        <v>-5.0678480803710544</v>
      </c>
      <c r="I341" s="63" t="s">
        <v>318</v>
      </c>
    </row>
    <row r="342" spans="1:9" ht="15" customHeight="1" x14ac:dyDescent="0.25">
      <c r="A342" s="62">
        <v>46317.806967592594</v>
      </c>
      <c r="B342" s="59">
        <v>1</v>
      </c>
      <c r="C342" s="59" t="s">
        <v>312</v>
      </c>
      <c r="D342" s="59" t="s">
        <v>430</v>
      </c>
      <c r="E342" s="59" t="s">
        <v>1793</v>
      </c>
      <c r="F342" s="59" t="s">
        <v>172</v>
      </c>
      <c r="G342" s="155">
        <v>-1.6859666794415994E-4</v>
      </c>
      <c r="H342" s="59">
        <v>-5.4793917081851982</v>
      </c>
      <c r="I342" s="63" t="s">
        <v>318</v>
      </c>
    </row>
    <row r="343" spans="1:9" ht="15" customHeight="1" x14ac:dyDescent="0.25">
      <c r="A343" s="62">
        <v>46317.806967592594</v>
      </c>
      <c r="B343" s="59">
        <v>1</v>
      </c>
      <c r="C343" s="59" t="s">
        <v>312</v>
      </c>
      <c r="D343" s="59" t="s">
        <v>430</v>
      </c>
      <c r="E343" s="59" t="s">
        <v>1794</v>
      </c>
      <c r="F343" s="59" t="s">
        <v>172</v>
      </c>
      <c r="G343" s="155">
        <v>-1.6859666794415994E-4</v>
      </c>
      <c r="H343" s="59">
        <v>-5.4793917081851982</v>
      </c>
      <c r="I343" s="63" t="s">
        <v>318</v>
      </c>
    </row>
    <row r="344" spans="1:9" ht="15" customHeight="1" x14ac:dyDescent="0.25">
      <c r="A344" s="62">
        <v>46317.806967592594</v>
      </c>
      <c r="B344" s="59">
        <v>1</v>
      </c>
      <c r="C344" s="59" t="s">
        <v>312</v>
      </c>
      <c r="D344" s="59" t="s">
        <v>430</v>
      </c>
      <c r="E344" s="59" t="s">
        <v>1795</v>
      </c>
      <c r="F344" s="59" t="s">
        <v>172</v>
      </c>
      <c r="G344" s="155">
        <v>-1.6859666794415994E-4</v>
      </c>
      <c r="H344" s="59">
        <v>-5.4793917081851982</v>
      </c>
      <c r="I344" s="63" t="s">
        <v>318</v>
      </c>
    </row>
    <row r="345" spans="1:9" ht="15" customHeight="1" x14ac:dyDescent="0.25">
      <c r="A345" s="62">
        <v>46317.806967592594</v>
      </c>
      <c r="B345" s="59">
        <v>1</v>
      </c>
      <c r="C345" s="59" t="s">
        <v>312</v>
      </c>
      <c r="D345" s="59" t="s">
        <v>430</v>
      </c>
      <c r="E345" s="59" t="s">
        <v>1796</v>
      </c>
      <c r="F345" s="59" t="s">
        <v>172</v>
      </c>
      <c r="G345" s="155">
        <v>-1.6859666794415994E-4</v>
      </c>
      <c r="H345" s="59">
        <v>-5.4793917081851982</v>
      </c>
      <c r="I345" s="63" t="s">
        <v>318</v>
      </c>
    </row>
    <row r="346" spans="1:9" ht="15" customHeight="1" x14ac:dyDescent="0.25">
      <c r="A346" s="62">
        <v>46317.806967592594</v>
      </c>
      <c r="B346" s="59">
        <v>1</v>
      </c>
      <c r="C346" s="59" t="s">
        <v>312</v>
      </c>
      <c r="D346" s="59" t="s">
        <v>430</v>
      </c>
      <c r="E346" s="59" t="s">
        <v>1797</v>
      </c>
      <c r="F346" s="59" t="s">
        <v>172</v>
      </c>
      <c r="G346" s="155">
        <v>-1.6859666794415997E-4</v>
      </c>
      <c r="H346" s="59">
        <v>-5.4793917081851991</v>
      </c>
      <c r="I346" s="63" t="s">
        <v>318</v>
      </c>
    </row>
    <row r="347" spans="1:9" ht="15" customHeight="1" x14ac:dyDescent="0.25">
      <c r="A347" s="62">
        <v>46317.806967592594</v>
      </c>
      <c r="B347" s="59">
        <v>1</v>
      </c>
      <c r="C347" s="59" t="s">
        <v>312</v>
      </c>
      <c r="D347" s="59" t="s">
        <v>430</v>
      </c>
      <c r="E347" s="59" t="s">
        <v>1798</v>
      </c>
      <c r="F347" s="59" t="s">
        <v>172</v>
      </c>
      <c r="G347" s="155">
        <v>-1.6859666794415997E-4</v>
      </c>
      <c r="H347" s="59">
        <v>-5.4793917081851991</v>
      </c>
      <c r="I347" s="63" t="s">
        <v>318</v>
      </c>
    </row>
    <row r="348" spans="1:9" ht="15" customHeight="1" x14ac:dyDescent="0.25">
      <c r="A348" s="62">
        <v>46317.806967592594</v>
      </c>
      <c r="B348" s="59">
        <v>1</v>
      </c>
      <c r="C348" s="59" t="s">
        <v>312</v>
      </c>
      <c r="D348" s="59" t="s">
        <v>430</v>
      </c>
      <c r="E348" s="59" t="s">
        <v>1799</v>
      </c>
      <c r="F348" s="59" t="s">
        <v>172</v>
      </c>
      <c r="G348" s="155">
        <v>-1.8125954879997977E-4</v>
      </c>
      <c r="H348" s="59">
        <v>-5.8909353359993419</v>
      </c>
      <c r="I348" s="63" t="s">
        <v>318</v>
      </c>
    </row>
    <row r="349" spans="1:9" ht="15" customHeight="1" x14ac:dyDescent="0.25">
      <c r="A349" s="62">
        <v>46317.806967592594</v>
      </c>
      <c r="B349" s="59">
        <v>1</v>
      </c>
      <c r="C349" s="59" t="s">
        <v>312</v>
      </c>
      <c r="D349" s="59" t="s">
        <v>430</v>
      </c>
      <c r="E349" s="59" t="s">
        <v>1800</v>
      </c>
      <c r="F349" s="59" t="s">
        <v>172</v>
      </c>
      <c r="G349" s="155">
        <v>-1.8125954879997977E-4</v>
      </c>
      <c r="H349" s="59">
        <v>-5.8909353359993419</v>
      </c>
      <c r="I349" s="63" t="s">
        <v>318</v>
      </c>
    </row>
    <row r="350" spans="1:9" ht="15" customHeight="1" x14ac:dyDescent="0.25">
      <c r="A350" s="62">
        <v>46317.806967592594</v>
      </c>
      <c r="B350" s="59">
        <v>1</v>
      </c>
      <c r="C350" s="59" t="s">
        <v>312</v>
      </c>
      <c r="D350" s="59" t="s">
        <v>430</v>
      </c>
      <c r="E350" s="59" t="s">
        <v>1801</v>
      </c>
      <c r="F350" s="59" t="s">
        <v>172</v>
      </c>
      <c r="G350" s="155">
        <v>-1.5593378708834017E-4</v>
      </c>
      <c r="H350" s="59">
        <v>-5.0678480803710553</v>
      </c>
      <c r="I350" s="63" t="s">
        <v>318</v>
      </c>
    </row>
    <row r="351" spans="1:9" ht="15" customHeight="1" x14ac:dyDescent="0.25">
      <c r="A351" s="62">
        <v>46317.806967592594</v>
      </c>
      <c r="B351" s="59">
        <v>1</v>
      </c>
      <c r="C351" s="59" t="s">
        <v>312</v>
      </c>
      <c r="D351" s="59" t="s">
        <v>430</v>
      </c>
      <c r="E351" s="59" t="s">
        <v>1802</v>
      </c>
      <c r="F351" s="59" t="s">
        <v>172</v>
      </c>
      <c r="G351" s="155">
        <v>-1.5593378708834017E-4</v>
      </c>
      <c r="H351" s="59">
        <v>-5.0678480803710553</v>
      </c>
      <c r="I351" s="63" t="s">
        <v>318</v>
      </c>
    </row>
    <row r="352" spans="1:9" ht="15" customHeight="1" x14ac:dyDescent="0.25">
      <c r="A352" s="62">
        <v>46317.806967592594</v>
      </c>
      <c r="B352" s="59">
        <v>1</v>
      </c>
      <c r="C352" s="59" t="s">
        <v>312</v>
      </c>
      <c r="D352" s="59" t="s">
        <v>430</v>
      </c>
      <c r="E352" s="59" t="s">
        <v>1803</v>
      </c>
      <c r="F352" s="59" t="s">
        <v>172</v>
      </c>
      <c r="G352" s="155">
        <v>-1.5593378708834017E-4</v>
      </c>
      <c r="H352" s="59">
        <v>-5.0678480803710553</v>
      </c>
      <c r="I352" s="63" t="s">
        <v>318</v>
      </c>
    </row>
    <row r="353" spans="1:9" ht="15" customHeight="1" x14ac:dyDescent="0.25">
      <c r="A353" s="62">
        <v>46317.806967592594</v>
      </c>
      <c r="B353" s="59">
        <v>1</v>
      </c>
      <c r="C353" s="59" t="s">
        <v>312</v>
      </c>
      <c r="D353" s="59" t="s">
        <v>430</v>
      </c>
      <c r="E353" s="59" t="s">
        <v>1804</v>
      </c>
      <c r="F353" s="59" t="s">
        <v>172</v>
      </c>
      <c r="G353" s="155">
        <v>-1.3060802537670054E-4</v>
      </c>
      <c r="H353" s="59">
        <v>-4.2447608247427677</v>
      </c>
      <c r="I353" s="63" t="s">
        <v>318</v>
      </c>
    </row>
    <row r="354" spans="1:9" ht="15" customHeight="1" x14ac:dyDescent="0.25">
      <c r="A354" s="62">
        <v>46317.806967592594</v>
      </c>
      <c r="B354" s="59">
        <v>1</v>
      </c>
      <c r="C354" s="59" t="s">
        <v>312</v>
      </c>
      <c r="D354" s="59" t="s">
        <v>430</v>
      </c>
      <c r="E354" s="59" t="s">
        <v>1805</v>
      </c>
      <c r="F354" s="59" t="s">
        <v>172</v>
      </c>
      <c r="G354" s="155">
        <v>-1.3060802537670054E-4</v>
      </c>
      <c r="H354" s="59">
        <v>-4.2447608247427677</v>
      </c>
      <c r="I354" s="63" t="s">
        <v>318</v>
      </c>
    </row>
    <row r="355" spans="1:9" ht="15" customHeight="1" x14ac:dyDescent="0.25">
      <c r="A355" s="62">
        <v>46317.806967592594</v>
      </c>
      <c r="B355" s="59">
        <v>1</v>
      </c>
      <c r="C355" s="59" t="s">
        <v>312</v>
      </c>
      <c r="D355" s="59" t="s">
        <v>430</v>
      </c>
      <c r="E355" s="59" t="s">
        <v>1806</v>
      </c>
      <c r="F355" s="59" t="s">
        <v>172</v>
      </c>
      <c r="G355" s="155">
        <v>-1.0528226366506095E-4</v>
      </c>
      <c r="H355" s="59">
        <v>-3.4216735691144811</v>
      </c>
      <c r="I355" s="63" t="s">
        <v>318</v>
      </c>
    </row>
    <row r="356" spans="1:9" ht="15" customHeight="1" x14ac:dyDescent="0.25">
      <c r="A356" s="62">
        <v>46317.806967592594</v>
      </c>
      <c r="B356" s="59">
        <v>1</v>
      </c>
      <c r="C356" s="59" t="s">
        <v>312</v>
      </c>
      <c r="D356" s="59" t="s">
        <v>430</v>
      </c>
      <c r="E356" s="59" t="s">
        <v>1807</v>
      </c>
      <c r="F356" s="59" t="s">
        <v>172</v>
      </c>
      <c r="G356" s="155">
        <v>-1.0528226366506095E-4</v>
      </c>
      <c r="H356" s="59">
        <v>-3.4216735691144811</v>
      </c>
      <c r="I356" s="63" t="s">
        <v>318</v>
      </c>
    </row>
    <row r="357" spans="1:9" ht="15" customHeight="1" x14ac:dyDescent="0.25">
      <c r="A357" s="62">
        <v>46317.806967592594</v>
      </c>
      <c r="B357" s="59">
        <v>1</v>
      </c>
      <c r="C357" s="59" t="s">
        <v>312</v>
      </c>
      <c r="D357" s="59" t="s">
        <v>430</v>
      </c>
      <c r="E357" s="59" t="s">
        <v>1808</v>
      </c>
      <c r="F357" s="59" t="s">
        <v>172</v>
      </c>
      <c r="G357" s="155">
        <v>-1.1794514452088075E-4</v>
      </c>
      <c r="H357" s="59">
        <v>-3.8332171969286244</v>
      </c>
      <c r="I357" s="63" t="s">
        <v>318</v>
      </c>
    </row>
    <row r="358" spans="1:9" ht="15" customHeight="1" x14ac:dyDescent="0.25">
      <c r="A358" s="62">
        <v>46317.806967592594</v>
      </c>
      <c r="B358" s="59">
        <v>1</v>
      </c>
      <c r="C358" s="59" t="s">
        <v>312</v>
      </c>
      <c r="D358" s="59" t="s">
        <v>430</v>
      </c>
      <c r="E358" s="59" t="s">
        <v>1809</v>
      </c>
      <c r="F358" s="59" t="s">
        <v>172</v>
      </c>
      <c r="G358" s="155">
        <v>-1.1794514452088075E-4</v>
      </c>
      <c r="H358" s="59">
        <v>-3.8332171969286244</v>
      </c>
      <c r="I358" s="63" t="s">
        <v>318</v>
      </c>
    </row>
    <row r="359" spans="1:9" ht="15" customHeight="1" x14ac:dyDescent="0.25">
      <c r="A359" s="62">
        <v>46317.806967592594</v>
      </c>
      <c r="B359" s="59">
        <v>1</v>
      </c>
      <c r="C359" s="59" t="s">
        <v>312</v>
      </c>
      <c r="D359" s="59" t="s">
        <v>430</v>
      </c>
      <c r="E359" s="59" t="s">
        <v>1810</v>
      </c>
      <c r="F359" s="59" t="s">
        <v>172</v>
      </c>
      <c r="G359" s="155">
        <v>-1.1794514452088075E-4</v>
      </c>
      <c r="H359" s="59">
        <v>-3.8332171969286244</v>
      </c>
      <c r="I359" s="63" t="s">
        <v>318</v>
      </c>
    </row>
    <row r="360" spans="1:9" ht="15" customHeight="1" x14ac:dyDescent="0.25">
      <c r="A360" s="62">
        <v>46317.806967592594</v>
      </c>
      <c r="B360" s="59">
        <v>1</v>
      </c>
      <c r="C360" s="59" t="s">
        <v>312</v>
      </c>
      <c r="D360" s="59" t="s">
        <v>430</v>
      </c>
      <c r="E360" s="59" t="s">
        <v>1811</v>
      </c>
      <c r="F360" s="59" t="s">
        <v>172</v>
      </c>
      <c r="G360" s="155">
        <v>-1.1794514452088075E-4</v>
      </c>
      <c r="H360" s="59">
        <v>-3.8332171969286244</v>
      </c>
      <c r="I360" s="63" t="s">
        <v>318</v>
      </c>
    </row>
    <row r="361" spans="1:9" ht="15" customHeight="1" x14ac:dyDescent="0.25">
      <c r="A361" s="62">
        <v>46317.806967592594</v>
      </c>
      <c r="B361" s="59">
        <v>1</v>
      </c>
      <c r="C361" s="59" t="s">
        <v>312</v>
      </c>
      <c r="D361" s="59" t="s">
        <v>430</v>
      </c>
      <c r="E361" s="59" t="s">
        <v>1812</v>
      </c>
      <c r="F361" s="59" t="s">
        <v>172</v>
      </c>
      <c r="G361" s="155">
        <v>-1.1794514452088075E-4</v>
      </c>
      <c r="H361" s="59">
        <v>-3.8332171969286244</v>
      </c>
      <c r="I361" s="63" t="s">
        <v>318</v>
      </c>
    </row>
    <row r="362" spans="1:9" ht="15" customHeight="1" x14ac:dyDescent="0.25">
      <c r="A362" s="62">
        <v>46317.806967592594</v>
      </c>
      <c r="B362" s="59">
        <v>1</v>
      </c>
      <c r="C362" s="59" t="s">
        <v>312</v>
      </c>
      <c r="D362" s="59" t="s">
        <v>430</v>
      </c>
      <c r="E362" s="59" t="s">
        <v>1813</v>
      </c>
      <c r="F362" s="59" t="s">
        <v>172</v>
      </c>
      <c r="G362" s="155">
        <v>-1.1794514452088076E-4</v>
      </c>
      <c r="H362" s="59">
        <v>-3.8332171969286248</v>
      </c>
      <c r="I362" s="63" t="s">
        <v>318</v>
      </c>
    </row>
    <row r="363" spans="1:9" ht="15" customHeight="1" x14ac:dyDescent="0.25">
      <c r="A363" s="62">
        <v>46317.806967592594</v>
      </c>
      <c r="B363" s="59">
        <v>1</v>
      </c>
      <c r="C363" s="59" t="s">
        <v>312</v>
      </c>
      <c r="D363" s="59" t="s">
        <v>430</v>
      </c>
      <c r="E363" s="59" t="s">
        <v>1814</v>
      </c>
      <c r="F363" s="59" t="s">
        <v>172</v>
      </c>
      <c r="G363" s="155">
        <v>-1.1794514452088076E-4</v>
      </c>
      <c r="H363" s="59">
        <v>-3.8332171969286248</v>
      </c>
      <c r="I363" s="63" t="s">
        <v>318</v>
      </c>
    </row>
    <row r="364" spans="1:9" ht="15" customHeight="1" x14ac:dyDescent="0.25">
      <c r="A364" s="62">
        <v>46317.806967592594</v>
      </c>
      <c r="B364" s="59">
        <v>1</v>
      </c>
      <c r="C364" s="59" t="s">
        <v>312</v>
      </c>
      <c r="D364" s="59" t="s">
        <v>430</v>
      </c>
      <c r="E364" s="59" t="s">
        <v>1815</v>
      </c>
      <c r="F364" s="59" t="s">
        <v>172</v>
      </c>
      <c r="G364" s="155">
        <v>-1.1794514452088076E-4</v>
      </c>
      <c r="H364" s="59">
        <v>-3.8332171969286248</v>
      </c>
      <c r="I364" s="63" t="s">
        <v>318</v>
      </c>
    </row>
    <row r="365" spans="1:9" ht="15" customHeight="1" x14ac:dyDescent="0.25">
      <c r="A365" s="62">
        <v>46317.806967592594</v>
      </c>
      <c r="B365" s="59">
        <v>1</v>
      </c>
      <c r="C365" s="59" t="s">
        <v>312</v>
      </c>
      <c r="D365" s="59" t="s">
        <v>430</v>
      </c>
      <c r="E365" s="59" t="s">
        <v>1816</v>
      </c>
      <c r="F365" s="59" t="s">
        <v>172</v>
      </c>
      <c r="G365" s="155">
        <v>-1.3060802537670054E-4</v>
      </c>
      <c r="H365" s="59">
        <v>-4.2447608247427677</v>
      </c>
      <c r="I365" s="63" t="s">
        <v>318</v>
      </c>
    </row>
    <row r="366" spans="1:9" ht="15" customHeight="1" x14ac:dyDescent="0.25">
      <c r="A366" s="62">
        <v>46317.806967592594</v>
      </c>
      <c r="B366" s="59">
        <v>1</v>
      </c>
      <c r="C366" s="59" t="s">
        <v>312</v>
      </c>
      <c r="D366" s="59" t="s">
        <v>430</v>
      </c>
      <c r="E366" s="59" t="s">
        <v>1817</v>
      </c>
      <c r="F366" s="59" t="s">
        <v>172</v>
      </c>
      <c r="G366" s="155">
        <v>-1.3060802537670057E-4</v>
      </c>
      <c r="H366" s="59">
        <v>-4.2447608247427686</v>
      </c>
      <c r="I366" s="63" t="s">
        <v>318</v>
      </c>
    </row>
    <row r="367" spans="1:9" ht="15" customHeight="1" x14ac:dyDescent="0.25">
      <c r="A367" s="62">
        <v>46317.806967592594</v>
      </c>
      <c r="B367" s="59">
        <v>1</v>
      </c>
      <c r="C367" s="59" t="s">
        <v>312</v>
      </c>
      <c r="D367" s="59" t="s">
        <v>430</v>
      </c>
      <c r="E367" s="59" t="s">
        <v>1818</v>
      </c>
      <c r="F367" s="59" t="s">
        <v>172</v>
      </c>
      <c r="G367" s="155">
        <v>-1.0528226366506096E-4</v>
      </c>
      <c r="H367" s="59">
        <v>-3.4216735691144815</v>
      </c>
      <c r="I367" s="63" t="s">
        <v>318</v>
      </c>
    </row>
    <row r="368" spans="1:9" ht="15" customHeight="1" x14ac:dyDescent="0.25">
      <c r="A368" s="62">
        <v>46317.806967592594</v>
      </c>
      <c r="B368" s="59">
        <v>1</v>
      </c>
      <c r="C368" s="59" t="s">
        <v>312</v>
      </c>
      <c r="D368" s="59" t="s">
        <v>430</v>
      </c>
      <c r="E368" s="59" t="s">
        <v>1819</v>
      </c>
      <c r="F368" s="59" t="s">
        <v>172</v>
      </c>
      <c r="G368" s="155">
        <v>-1.0528226366506096E-4</v>
      </c>
      <c r="H368" s="59">
        <v>-3.4216735691144815</v>
      </c>
      <c r="I368" s="63" t="s">
        <v>318</v>
      </c>
    </row>
    <row r="369" spans="1:9" ht="15" customHeight="1" x14ac:dyDescent="0.25">
      <c r="A369" s="62">
        <v>46317.806967592594</v>
      </c>
      <c r="B369" s="59">
        <v>1</v>
      </c>
      <c r="C369" s="59" t="s">
        <v>312</v>
      </c>
      <c r="D369" s="59" t="s">
        <v>430</v>
      </c>
      <c r="E369" s="59" t="s">
        <v>1820</v>
      </c>
      <c r="F369" s="59" t="s">
        <v>172</v>
      </c>
      <c r="G369" s="155">
        <v>-6.7293621097601539E-5</v>
      </c>
      <c r="H369" s="59">
        <v>-2.1870426856720502</v>
      </c>
      <c r="I369" s="63" t="s">
        <v>318</v>
      </c>
    </row>
    <row r="370" spans="1:9" ht="15" customHeight="1" x14ac:dyDescent="0.25">
      <c r="A370" s="62">
        <v>46317.806967592594</v>
      </c>
      <c r="B370" s="59">
        <v>1</v>
      </c>
      <c r="C370" s="59" t="s">
        <v>312</v>
      </c>
      <c r="D370" s="59" t="s">
        <v>430</v>
      </c>
      <c r="E370" s="59" t="s">
        <v>1821</v>
      </c>
      <c r="F370" s="59" t="s">
        <v>172</v>
      </c>
      <c r="G370" s="155">
        <v>-6.7293621097601539E-5</v>
      </c>
      <c r="H370" s="59">
        <v>-2.1870426856720502</v>
      </c>
      <c r="I370" s="63" t="s">
        <v>318</v>
      </c>
    </row>
    <row r="371" spans="1:9" ht="15" customHeight="1" x14ac:dyDescent="0.25">
      <c r="A371" s="62">
        <v>46317.806967592594</v>
      </c>
      <c r="B371" s="59">
        <v>1</v>
      </c>
      <c r="C371" s="59" t="s">
        <v>312</v>
      </c>
      <c r="D371" s="59" t="s">
        <v>430</v>
      </c>
      <c r="E371" s="59" t="s">
        <v>1822</v>
      </c>
      <c r="F371" s="59" t="s">
        <v>172</v>
      </c>
      <c r="G371" s="155">
        <v>-6.7293621097601553E-5</v>
      </c>
      <c r="H371" s="59">
        <v>-2.1870426856720506</v>
      </c>
      <c r="I371" s="63" t="s">
        <v>318</v>
      </c>
    </row>
    <row r="372" spans="1:9" ht="15" customHeight="1" x14ac:dyDescent="0.25">
      <c r="A372" s="62">
        <v>46317.806967592594</v>
      </c>
      <c r="B372" s="59">
        <v>1</v>
      </c>
      <c r="C372" s="59" t="s">
        <v>312</v>
      </c>
      <c r="D372" s="59" t="s">
        <v>430</v>
      </c>
      <c r="E372" s="59" t="s">
        <v>1823</v>
      </c>
      <c r="F372" s="59" t="s">
        <v>172</v>
      </c>
      <c r="G372" s="155">
        <v>-6.7293621097601553E-5</v>
      </c>
      <c r="H372" s="59">
        <v>-2.1870426856720506</v>
      </c>
      <c r="I372" s="63" t="s">
        <v>318</v>
      </c>
    </row>
    <row r="373" spans="1:9" ht="15" customHeight="1" x14ac:dyDescent="0.25">
      <c r="A373" s="62">
        <v>46317.806967592594</v>
      </c>
      <c r="B373" s="59">
        <v>1</v>
      </c>
      <c r="C373" s="59" t="s">
        <v>312</v>
      </c>
      <c r="D373" s="59" t="s">
        <v>430</v>
      </c>
      <c r="E373" s="59" t="s">
        <v>1824</v>
      </c>
      <c r="F373" s="59" t="s">
        <v>172</v>
      </c>
      <c r="G373" s="155">
        <v>-6.7293621097601553E-5</v>
      </c>
      <c r="H373" s="59">
        <v>-2.1870426856720506</v>
      </c>
      <c r="I373" s="63" t="s">
        <v>318</v>
      </c>
    </row>
    <row r="374" spans="1:9" ht="15" customHeight="1" x14ac:dyDescent="0.25">
      <c r="A374" s="62">
        <v>46317.806967592594</v>
      </c>
      <c r="B374" s="59">
        <v>1</v>
      </c>
      <c r="C374" s="59" t="s">
        <v>312</v>
      </c>
      <c r="D374" s="59" t="s">
        <v>430</v>
      </c>
      <c r="E374" s="59" t="s">
        <v>1825</v>
      </c>
      <c r="F374" s="59" t="s">
        <v>172</v>
      </c>
      <c r="G374" s="155">
        <v>-6.7293621097601553E-5</v>
      </c>
      <c r="H374" s="59">
        <v>-2.1870426856720506</v>
      </c>
      <c r="I374" s="63" t="s">
        <v>318</v>
      </c>
    </row>
    <row r="375" spans="1:9" ht="15" customHeight="1" x14ac:dyDescent="0.25">
      <c r="A375" s="62">
        <v>46317.806967592594</v>
      </c>
      <c r="B375" s="59">
        <v>1</v>
      </c>
      <c r="C375" s="59" t="s">
        <v>312</v>
      </c>
      <c r="D375" s="59" t="s">
        <v>430</v>
      </c>
      <c r="E375" s="59" t="s">
        <v>1826</v>
      </c>
      <c r="F375" s="59" t="s">
        <v>172</v>
      </c>
      <c r="G375" s="155">
        <v>-6.7293621097601553E-5</v>
      </c>
      <c r="H375" s="59">
        <v>-2.1870426856720506</v>
      </c>
      <c r="I375" s="63" t="s">
        <v>318</v>
      </c>
    </row>
    <row r="376" spans="1:9" ht="15" customHeight="1" x14ac:dyDescent="0.25">
      <c r="A376" s="62">
        <v>46317.806967592594</v>
      </c>
      <c r="B376" s="59">
        <v>1</v>
      </c>
      <c r="C376" s="59" t="s">
        <v>312</v>
      </c>
      <c r="D376" s="59" t="s">
        <v>430</v>
      </c>
      <c r="E376" s="59" t="s">
        <v>1827</v>
      </c>
      <c r="F376" s="59" t="s">
        <v>172</v>
      </c>
      <c r="G376" s="155">
        <v>-6.7293621097601553E-5</v>
      </c>
      <c r="H376" s="59">
        <v>-2.1870426856720506</v>
      </c>
      <c r="I376" s="63" t="s">
        <v>318</v>
      </c>
    </row>
    <row r="377" spans="1:9" ht="15" customHeight="1" x14ac:dyDescent="0.25">
      <c r="A377" s="62">
        <v>46317.806967592594</v>
      </c>
      <c r="B377" s="59">
        <v>1</v>
      </c>
      <c r="C377" s="59" t="s">
        <v>312</v>
      </c>
      <c r="D377" s="59" t="s">
        <v>430</v>
      </c>
      <c r="E377" s="59" t="s">
        <v>1828</v>
      </c>
      <c r="F377" s="59" t="s">
        <v>172</v>
      </c>
      <c r="G377" s="155">
        <v>-6.7293621097601553E-5</v>
      </c>
      <c r="H377" s="59">
        <v>-2.1870426856720506</v>
      </c>
      <c r="I377" s="63" t="s">
        <v>318</v>
      </c>
    </row>
    <row r="378" spans="1:9" ht="15" customHeight="1" x14ac:dyDescent="0.25">
      <c r="A378" s="62">
        <v>46317.806967592594</v>
      </c>
      <c r="B378" s="59">
        <v>1</v>
      </c>
      <c r="C378" s="59" t="s">
        <v>312</v>
      </c>
      <c r="D378" s="59" t="s">
        <v>430</v>
      </c>
      <c r="E378" s="59" t="s">
        <v>1829</v>
      </c>
      <c r="F378" s="59" t="s">
        <v>172</v>
      </c>
      <c r="G378" s="155">
        <v>-6.7293621097601553E-5</v>
      </c>
      <c r="H378" s="59">
        <v>-2.1870426856720506</v>
      </c>
      <c r="I378" s="63" t="s">
        <v>318</v>
      </c>
    </row>
    <row r="379" spans="1:9" ht="15" customHeight="1" x14ac:dyDescent="0.25">
      <c r="A379" s="62">
        <v>46317.806967592594</v>
      </c>
      <c r="B379" s="59">
        <v>1</v>
      </c>
      <c r="C379" s="59" t="s">
        <v>312</v>
      </c>
      <c r="D379" s="59" t="s">
        <v>430</v>
      </c>
      <c r="E379" s="59" t="s">
        <v>1830</v>
      </c>
      <c r="F379" s="59" t="s">
        <v>172</v>
      </c>
      <c r="G379" s="155">
        <v>-1.6642097674322343E-5</v>
      </c>
      <c r="H379" s="59">
        <v>-0.54086817441547663</v>
      </c>
      <c r="I379" s="63" t="s">
        <v>318</v>
      </c>
    </row>
    <row r="380" spans="1:9" ht="15" customHeight="1" x14ac:dyDescent="0.25">
      <c r="A380" s="62">
        <v>46317.806967592594</v>
      </c>
      <c r="B380" s="59">
        <v>1</v>
      </c>
      <c r="C380" s="59" t="s">
        <v>312</v>
      </c>
      <c r="D380" s="59" t="s">
        <v>430</v>
      </c>
      <c r="E380" s="59" t="s">
        <v>1831</v>
      </c>
      <c r="F380" s="59" t="s">
        <v>172</v>
      </c>
      <c r="G380" s="155">
        <v>-1.6642097674322346E-5</v>
      </c>
      <c r="H380" s="59">
        <v>-0.54086817441547674</v>
      </c>
      <c r="I380" s="63" t="s">
        <v>318</v>
      </c>
    </row>
    <row r="381" spans="1:9" ht="15" customHeight="1" x14ac:dyDescent="0.25">
      <c r="A381" s="62">
        <v>46317.806967592594</v>
      </c>
      <c r="B381" s="59">
        <v>1</v>
      </c>
      <c r="C381" s="59" t="s">
        <v>312</v>
      </c>
      <c r="D381" s="59" t="s">
        <v>430</v>
      </c>
      <c r="E381" s="59" t="s">
        <v>1832</v>
      </c>
      <c r="F381" s="59" t="s">
        <v>172</v>
      </c>
      <c r="G381" s="155">
        <v>-1.6642097674322346E-5</v>
      </c>
      <c r="H381" s="59">
        <v>-0.54086817441547674</v>
      </c>
      <c r="I381" s="63" t="s">
        <v>318</v>
      </c>
    </row>
    <row r="382" spans="1:9" ht="15" customHeight="1" x14ac:dyDescent="0.25">
      <c r="A382" s="62">
        <v>46317.806967592594</v>
      </c>
      <c r="B382" s="59">
        <v>1</v>
      </c>
      <c r="C382" s="59" t="s">
        <v>312</v>
      </c>
      <c r="D382" s="59" t="s">
        <v>430</v>
      </c>
      <c r="E382" s="59" t="s">
        <v>1833</v>
      </c>
      <c r="F382" s="59" t="s">
        <v>172</v>
      </c>
      <c r="G382" s="155">
        <v>-2.9304978530142148E-5</v>
      </c>
      <c r="H382" s="59">
        <v>-0.95241180222962019</v>
      </c>
      <c r="I382" s="63" t="s">
        <v>318</v>
      </c>
    </row>
    <row r="383" spans="1:9" ht="15" customHeight="1" x14ac:dyDescent="0.25">
      <c r="A383" s="62">
        <v>46317.806967592594</v>
      </c>
      <c r="B383" s="59">
        <v>1</v>
      </c>
      <c r="C383" s="59" t="s">
        <v>312</v>
      </c>
      <c r="D383" s="59" t="s">
        <v>430</v>
      </c>
      <c r="E383" s="59" t="s">
        <v>1834</v>
      </c>
      <c r="F383" s="59" t="s">
        <v>172</v>
      </c>
      <c r="G383" s="155">
        <v>-2.9304978530142148E-5</v>
      </c>
      <c r="H383" s="59">
        <v>-0.95241180222962019</v>
      </c>
      <c r="I383" s="63" t="s">
        <v>318</v>
      </c>
    </row>
    <row r="384" spans="1:9" ht="15" customHeight="1" x14ac:dyDescent="0.25">
      <c r="A384" s="62">
        <v>46317.806967592594</v>
      </c>
      <c r="B384" s="59">
        <v>1</v>
      </c>
      <c r="C384" s="59" t="s">
        <v>312</v>
      </c>
      <c r="D384" s="59" t="s">
        <v>430</v>
      </c>
      <c r="E384" s="59" t="s">
        <v>1835</v>
      </c>
      <c r="F384" s="59" t="s">
        <v>172</v>
      </c>
      <c r="G384" s="155">
        <v>-3.9792168185025478E-6</v>
      </c>
      <c r="H384" s="59">
        <v>-0.1293245466013333</v>
      </c>
      <c r="I384" s="63" t="s">
        <v>318</v>
      </c>
    </row>
    <row r="385" spans="1:9" ht="15" customHeight="1" x14ac:dyDescent="0.25">
      <c r="A385" s="62">
        <v>46317.806967592594</v>
      </c>
      <c r="B385" s="59">
        <v>1</v>
      </c>
      <c r="C385" s="59" t="s">
        <v>312</v>
      </c>
      <c r="D385" s="59" t="s">
        <v>430</v>
      </c>
      <c r="E385" s="59" t="s">
        <v>1836</v>
      </c>
      <c r="F385" s="59" t="s">
        <v>172</v>
      </c>
      <c r="G385" s="155">
        <v>-2.9304978530142148E-5</v>
      </c>
      <c r="H385" s="59">
        <v>-0.95241180222962019</v>
      </c>
      <c r="I385" s="63" t="s">
        <v>318</v>
      </c>
    </row>
    <row r="386" spans="1:9" ht="15" customHeight="1" x14ac:dyDescent="0.25">
      <c r="A386" s="62">
        <v>46317.806967592594</v>
      </c>
      <c r="B386" s="59">
        <v>1</v>
      </c>
      <c r="C386" s="59" t="s">
        <v>312</v>
      </c>
      <c r="D386" s="59" t="s">
        <v>430</v>
      </c>
      <c r="E386" s="59" t="s">
        <v>1837</v>
      </c>
      <c r="F386" s="59" t="s">
        <v>172</v>
      </c>
      <c r="G386" s="155">
        <v>-2.9304978530142151E-5</v>
      </c>
      <c r="H386" s="59">
        <v>-0.9524118022296203</v>
      </c>
      <c r="I386" s="63" t="s">
        <v>318</v>
      </c>
    </row>
    <row r="387" spans="1:9" ht="15" customHeight="1" x14ac:dyDescent="0.25">
      <c r="A387" s="62">
        <v>46317.806967592594</v>
      </c>
      <c r="B387" s="59">
        <v>1</v>
      </c>
      <c r="C387" s="59" t="s">
        <v>312</v>
      </c>
      <c r="D387" s="59" t="s">
        <v>430</v>
      </c>
      <c r="E387" s="59" t="s">
        <v>1838</v>
      </c>
      <c r="F387" s="59" t="s">
        <v>172</v>
      </c>
      <c r="G387" s="155">
        <v>-2.9304978530142151E-5</v>
      </c>
      <c r="H387" s="59">
        <v>-0.9524118022296203</v>
      </c>
      <c r="I387" s="63" t="s">
        <v>318</v>
      </c>
    </row>
    <row r="388" spans="1:9" ht="15" customHeight="1" x14ac:dyDescent="0.25">
      <c r="A388" s="62">
        <v>46317.806967592594</v>
      </c>
      <c r="B388" s="59">
        <v>1</v>
      </c>
      <c r="C388" s="59" t="s">
        <v>312</v>
      </c>
      <c r="D388" s="59" t="s">
        <v>430</v>
      </c>
      <c r="E388" s="59" t="s">
        <v>1839</v>
      </c>
      <c r="F388" s="59" t="s">
        <v>172</v>
      </c>
      <c r="G388" s="155">
        <v>-2.9304978530142151E-5</v>
      </c>
      <c r="H388" s="59">
        <v>-0.9524118022296203</v>
      </c>
      <c r="I388" s="63" t="s">
        <v>318</v>
      </c>
    </row>
    <row r="389" spans="1:9" ht="15" customHeight="1" x14ac:dyDescent="0.25">
      <c r="A389" s="62">
        <v>46317.806967592594</v>
      </c>
      <c r="B389" s="59">
        <v>1</v>
      </c>
      <c r="C389" s="59" t="s">
        <v>312</v>
      </c>
      <c r="D389" s="59" t="s">
        <v>430</v>
      </c>
      <c r="E389" s="59" t="s">
        <v>1840</v>
      </c>
      <c r="F389" s="59" t="s">
        <v>172</v>
      </c>
      <c r="G389" s="155">
        <v>-2.9304978530142151E-5</v>
      </c>
      <c r="H389" s="59">
        <v>-0.9524118022296203</v>
      </c>
      <c r="I389" s="63" t="s">
        <v>318</v>
      </c>
    </row>
    <row r="390" spans="1:9" ht="15" customHeight="1" x14ac:dyDescent="0.25">
      <c r="A390" s="62">
        <v>46317.806967592594</v>
      </c>
      <c r="B390" s="59">
        <v>1</v>
      </c>
      <c r="C390" s="59" t="s">
        <v>312</v>
      </c>
      <c r="D390" s="59" t="s">
        <v>430</v>
      </c>
      <c r="E390" s="59" t="s">
        <v>1841</v>
      </c>
      <c r="F390" s="59" t="s">
        <v>172</v>
      </c>
      <c r="G390" s="155">
        <v>-2.9304978530142151E-5</v>
      </c>
      <c r="H390" s="59">
        <v>-0.9524118022296203</v>
      </c>
      <c r="I390" s="63" t="s">
        <v>318</v>
      </c>
    </row>
    <row r="391" spans="1:9" ht="15" customHeight="1" x14ac:dyDescent="0.25">
      <c r="A391" s="62">
        <v>46317.806967592594</v>
      </c>
      <c r="B391" s="59">
        <v>1</v>
      </c>
      <c r="C391" s="59" t="s">
        <v>312</v>
      </c>
      <c r="D391" s="59" t="s">
        <v>430</v>
      </c>
      <c r="E391" s="59" t="s">
        <v>1842</v>
      </c>
      <c r="F391" s="59" t="s">
        <v>172</v>
      </c>
      <c r="G391" s="155">
        <v>-3.9792168185025529E-6</v>
      </c>
      <c r="H391" s="59">
        <v>-0.12932454660133347</v>
      </c>
      <c r="I391" s="63" t="s">
        <v>318</v>
      </c>
    </row>
    <row r="392" spans="1:9" ht="15" customHeight="1" x14ac:dyDescent="0.25">
      <c r="A392" s="62">
        <v>46317.806967592594</v>
      </c>
      <c r="B392" s="59">
        <v>1</v>
      </c>
      <c r="C392" s="59" t="s">
        <v>312</v>
      </c>
      <c r="D392" s="59" t="s">
        <v>430</v>
      </c>
      <c r="E392" s="59" t="s">
        <v>1843</v>
      </c>
      <c r="F392" s="59" t="s">
        <v>172</v>
      </c>
      <c r="G392" s="155">
        <v>-1.6642097674322353E-5</v>
      </c>
      <c r="H392" s="59">
        <v>-0.54086817441547697</v>
      </c>
      <c r="I392" s="63" t="s">
        <v>318</v>
      </c>
    </row>
    <row r="393" spans="1:9" ht="15" customHeight="1" x14ac:dyDescent="0.25">
      <c r="A393" s="62">
        <v>46317.806967592594</v>
      </c>
      <c r="B393" s="59">
        <v>1</v>
      </c>
      <c r="C393" s="59" t="s">
        <v>312</v>
      </c>
      <c r="D393" s="59" t="s">
        <v>430</v>
      </c>
      <c r="E393" s="59" t="s">
        <v>1844</v>
      </c>
      <c r="F393" s="59" t="s">
        <v>172</v>
      </c>
      <c r="G393" s="155">
        <v>-1.6642097674322356E-5</v>
      </c>
      <c r="H393" s="59">
        <v>-0.54086817441547708</v>
      </c>
      <c r="I393" s="63" t="s">
        <v>318</v>
      </c>
    </row>
    <row r="394" spans="1:9" ht="15" customHeight="1" x14ac:dyDescent="0.25">
      <c r="A394" s="62">
        <v>46317.806967592594</v>
      </c>
      <c r="B394" s="59">
        <v>1</v>
      </c>
      <c r="C394" s="59" t="s">
        <v>312</v>
      </c>
      <c r="D394" s="59" t="s">
        <v>430</v>
      </c>
      <c r="E394" s="59" t="s">
        <v>1845</v>
      </c>
      <c r="F394" s="59" t="s">
        <v>172</v>
      </c>
      <c r="G394" s="155">
        <v>-1.6642097674322356E-5</v>
      </c>
      <c r="H394" s="59">
        <v>-0.54086817441547708</v>
      </c>
      <c r="I394" s="63" t="s">
        <v>318</v>
      </c>
    </row>
    <row r="395" spans="1:9" ht="15" customHeight="1" x14ac:dyDescent="0.25">
      <c r="A395" s="62">
        <v>46317.806967592594</v>
      </c>
      <c r="B395" s="59">
        <v>1</v>
      </c>
      <c r="C395" s="59" t="s">
        <v>312</v>
      </c>
      <c r="D395" s="59" t="s">
        <v>430</v>
      </c>
      <c r="E395" s="59" t="s">
        <v>1846</v>
      </c>
      <c r="F395" s="59" t="s">
        <v>172</v>
      </c>
      <c r="G395" s="155">
        <v>3.4009425748956854E-5</v>
      </c>
      <c r="H395" s="59">
        <v>0</v>
      </c>
      <c r="I395" s="63" t="s">
        <v>2440</v>
      </c>
    </row>
    <row r="396" spans="1:9" ht="15" customHeight="1" x14ac:dyDescent="0.25">
      <c r="A396" s="62">
        <v>46317.806967592594</v>
      </c>
      <c r="B396" s="59">
        <v>1</v>
      </c>
      <c r="C396" s="59" t="s">
        <v>312</v>
      </c>
      <c r="D396" s="59" t="s">
        <v>430</v>
      </c>
      <c r="E396" s="59" t="s">
        <v>1847</v>
      </c>
      <c r="F396" s="59" t="s">
        <v>172</v>
      </c>
      <c r="G396" s="155">
        <v>3.4009425748956854E-5</v>
      </c>
      <c r="H396" s="59">
        <v>0</v>
      </c>
      <c r="I396" s="63" t="s">
        <v>2440</v>
      </c>
    </row>
    <row r="397" spans="1:9" ht="15" customHeight="1" x14ac:dyDescent="0.25">
      <c r="A397" s="62">
        <v>46317.806967592594</v>
      </c>
      <c r="B397" s="59">
        <v>1</v>
      </c>
      <c r="C397" s="59" t="s">
        <v>312</v>
      </c>
      <c r="D397" s="59" t="s">
        <v>430</v>
      </c>
      <c r="E397" s="59" t="s">
        <v>1848</v>
      </c>
      <c r="F397" s="59" t="s">
        <v>172</v>
      </c>
      <c r="G397" s="155">
        <v>3.4009425748956854E-5</v>
      </c>
      <c r="H397" s="59">
        <v>0</v>
      </c>
      <c r="I397" s="63" t="s">
        <v>2440</v>
      </c>
    </row>
    <row r="398" spans="1:9" ht="15" customHeight="1" x14ac:dyDescent="0.25">
      <c r="A398" s="62">
        <v>46317.806967592594</v>
      </c>
      <c r="B398" s="59">
        <v>1</v>
      </c>
      <c r="C398" s="59" t="s">
        <v>312</v>
      </c>
      <c r="D398" s="59" t="s">
        <v>430</v>
      </c>
      <c r="E398" s="59" t="s">
        <v>1849</v>
      </c>
      <c r="F398" s="59" t="s">
        <v>172</v>
      </c>
      <c r="G398" s="155">
        <v>2.1346544893137052E-5</v>
      </c>
      <c r="H398" s="59">
        <v>0</v>
      </c>
      <c r="I398" s="63" t="s">
        <v>2440</v>
      </c>
    </row>
    <row r="399" spans="1:9" ht="15" customHeight="1" x14ac:dyDescent="0.25">
      <c r="A399" s="62">
        <v>46317.806967592594</v>
      </c>
      <c r="B399" s="59">
        <v>1</v>
      </c>
      <c r="C399" s="59" t="s">
        <v>312</v>
      </c>
      <c r="D399" s="59" t="s">
        <v>430</v>
      </c>
      <c r="E399" s="59" t="s">
        <v>1850</v>
      </c>
      <c r="F399" s="59" t="s">
        <v>172</v>
      </c>
      <c r="G399" s="155">
        <v>4.6672306604776652E-5</v>
      </c>
      <c r="H399" s="59">
        <v>0</v>
      </c>
      <c r="I399" s="63" t="s">
        <v>2440</v>
      </c>
    </row>
    <row r="400" spans="1:9" ht="15" customHeight="1" x14ac:dyDescent="0.25">
      <c r="A400" s="62">
        <v>46317.806967592594</v>
      </c>
      <c r="B400" s="59">
        <v>1</v>
      </c>
      <c r="C400" s="59" t="s">
        <v>312</v>
      </c>
      <c r="D400" s="59" t="s">
        <v>430</v>
      </c>
      <c r="E400" s="59" t="s">
        <v>1851</v>
      </c>
      <c r="F400" s="59" t="s">
        <v>172</v>
      </c>
      <c r="G400" s="155">
        <v>2.1346544893137049E-5</v>
      </c>
      <c r="H400" s="59">
        <v>0</v>
      </c>
      <c r="I400" s="63" t="s">
        <v>2440</v>
      </c>
    </row>
    <row r="401" spans="1:9" ht="15" customHeight="1" x14ac:dyDescent="0.25">
      <c r="A401" s="62">
        <v>46317.806967592594</v>
      </c>
      <c r="B401" s="59">
        <v>1</v>
      </c>
      <c r="C401" s="59" t="s">
        <v>312</v>
      </c>
      <c r="D401" s="59" t="s">
        <v>430</v>
      </c>
      <c r="E401" s="59" t="s">
        <v>1852</v>
      </c>
      <c r="F401" s="59" t="s">
        <v>172</v>
      </c>
      <c r="G401" s="155">
        <v>4.6672306604776646E-5</v>
      </c>
      <c r="H401" s="59">
        <v>0</v>
      </c>
      <c r="I401" s="63" t="s">
        <v>2440</v>
      </c>
    </row>
    <row r="402" spans="1:9" ht="15" customHeight="1" x14ac:dyDescent="0.25">
      <c r="A402" s="62">
        <v>46317.806967592594</v>
      </c>
      <c r="B402" s="59">
        <v>1</v>
      </c>
      <c r="C402" s="59" t="s">
        <v>312</v>
      </c>
      <c r="D402" s="59" t="s">
        <v>430</v>
      </c>
      <c r="E402" s="59" t="s">
        <v>1853</v>
      </c>
      <c r="F402" s="59" t="s">
        <v>172</v>
      </c>
      <c r="G402" s="155">
        <v>3.4009425748956847E-5</v>
      </c>
      <c r="H402" s="59">
        <v>0</v>
      </c>
      <c r="I402" s="63" t="s">
        <v>2440</v>
      </c>
    </row>
    <row r="403" spans="1:9" ht="15" customHeight="1" x14ac:dyDescent="0.25">
      <c r="A403" s="62">
        <v>46317.806967592594</v>
      </c>
      <c r="B403" s="59">
        <v>1</v>
      </c>
      <c r="C403" s="59" t="s">
        <v>312</v>
      </c>
      <c r="D403" s="59" t="s">
        <v>430</v>
      </c>
      <c r="E403" s="59" t="s">
        <v>1854</v>
      </c>
      <c r="F403" s="59" t="s">
        <v>172</v>
      </c>
      <c r="G403" s="155">
        <v>3.4009425748956847E-5</v>
      </c>
      <c r="H403" s="59">
        <v>0</v>
      </c>
      <c r="I403" s="63" t="s">
        <v>2440</v>
      </c>
    </row>
    <row r="404" spans="1:9" ht="15" customHeight="1" x14ac:dyDescent="0.25">
      <c r="A404" s="62">
        <v>46317.806967592594</v>
      </c>
      <c r="B404" s="59">
        <v>1</v>
      </c>
      <c r="C404" s="59" t="s">
        <v>312</v>
      </c>
      <c r="D404" s="59" t="s">
        <v>430</v>
      </c>
      <c r="E404" s="59" t="s">
        <v>1855</v>
      </c>
      <c r="F404" s="59" t="s">
        <v>172</v>
      </c>
      <c r="G404" s="155">
        <v>3.400942574895684E-5</v>
      </c>
      <c r="H404" s="59">
        <v>0</v>
      </c>
      <c r="I404" s="63" t="s">
        <v>2440</v>
      </c>
    </row>
    <row r="405" spans="1:9" ht="15" customHeight="1" x14ac:dyDescent="0.25">
      <c r="A405" s="62">
        <v>46317.806967592594</v>
      </c>
      <c r="B405" s="59">
        <v>1</v>
      </c>
      <c r="C405" s="59" t="s">
        <v>312</v>
      </c>
      <c r="D405" s="59" t="s">
        <v>430</v>
      </c>
      <c r="E405" s="59" t="s">
        <v>1856</v>
      </c>
      <c r="F405" s="59" t="s">
        <v>172</v>
      </c>
      <c r="G405" s="155">
        <v>8.4660949172236054E-5</v>
      </c>
      <c r="H405" s="59">
        <v>0</v>
      </c>
      <c r="I405" s="63" t="s">
        <v>2440</v>
      </c>
    </row>
    <row r="406" spans="1:9" ht="15" customHeight="1" x14ac:dyDescent="0.25">
      <c r="A406" s="62">
        <v>46317.806967592594</v>
      </c>
      <c r="B406" s="59">
        <v>1</v>
      </c>
      <c r="C406" s="59" t="s">
        <v>312</v>
      </c>
      <c r="D406" s="59" t="s">
        <v>430</v>
      </c>
      <c r="E406" s="59" t="s">
        <v>1857</v>
      </c>
      <c r="F406" s="59" t="s">
        <v>172</v>
      </c>
      <c r="G406" s="155">
        <v>8.4660949172236054E-5</v>
      </c>
      <c r="H406" s="59">
        <v>0</v>
      </c>
      <c r="I406" s="63" t="s">
        <v>2440</v>
      </c>
    </row>
    <row r="407" spans="1:9" ht="15" customHeight="1" x14ac:dyDescent="0.25">
      <c r="A407" s="62">
        <v>46317.806967592594</v>
      </c>
      <c r="B407" s="59">
        <v>1</v>
      </c>
      <c r="C407" s="59" t="s">
        <v>312</v>
      </c>
      <c r="D407" s="59" t="s">
        <v>430</v>
      </c>
      <c r="E407" s="59" t="s">
        <v>1858</v>
      </c>
      <c r="F407" s="59" t="s">
        <v>172</v>
      </c>
      <c r="G407" s="155">
        <v>8.4660949172236054E-5</v>
      </c>
      <c r="H407" s="59">
        <v>0</v>
      </c>
      <c r="I407" s="63" t="s">
        <v>2440</v>
      </c>
    </row>
    <row r="408" spans="1:9" ht="15" customHeight="1" x14ac:dyDescent="0.25">
      <c r="A408" s="62">
        <v>46317.806967592594</v>
      </c>
      <c r="B408" s="59">
        <v>1</v>
      </c>
      <c r="C408" s="59" t="s">
        <v>312</v>
      </c>
      <c r="D408" s="59" t="s">
        <v>430</v>
      </c>
      <c r="E408" s="59" t="s">
        <v>1859</v>
      </c>
      <c r="F408" s="59" t="s">
        <v>172</v>
      </c>
      <c r="G408" s="155">
        <v>7.1998068316416256E-5</v>
      </c>
      <c r="H408" s="59">
        <v>0</v>
      </c>
      <c r="I408" s="63" t="s">
        <v>2440</v>
      </c>
    </row>
    <row r="409" spans="1:9" ht="15" customHeight="1" x14ac:dyDescent="0.25">
      <c r="A409" s="62">
        <v>46317.806967592594</v>
      </c>
      <c r="B409" s="59">
        <v>1</v>
      </c>
      <c r="C409" s="59" t="s">
        <v>312</v>
      </c>
      <c r="D409" s="59" t="s">
        <v>430</v>
      </c>
      <c r="E409" s="59" t="s">
        <v>1860</v>
      </c>
      <c r="F409" s="59" t="s">
        <v>172</v>
      </c>
      <c r="G409" s="155">
        <v>9.7323830028055852E-5</v>
      </c>
      <c r="H409" s="59">
        <v>0</v>
      </c>
      <c r="I409" s="63" t="s">
        <v>2440</v>
      </c>
    </row>
    <row r="410" spans="1:9" ht="15" customHeight="1" x14ac:dyDescent="0.25">
      <c r="A410" s="62">
        <v>46317.806967592594</v>
      </c>
      <c r="B410" s="59">
        <v>1</v>
      </c>
      <c r="C410" s="59" t="s">
        <v>312</v>
      </c>
      <c r="D410" s="59" t="s">
        <v>430</v>
      </c>
      <c r="E410" s="59" t="s">
        <v>1861</v>
      </c>
      <c r="F410" s="59" t="s">
        <v>172</v>
      </c>
      <c r="G410" s="155">
        <v>7.1998068316416242E-5</v>
      </c>
      <c r="H410" s="59">
        <v>0</v>
      </c>
      <c r="I410" s="63" t="s">
        <v>2440</v>
      </c>
    </row>
    <row r="411" spans="1:9" ht="15" customHeight="1" x14ac:dyDescent="0.25">
      <c r="A411" s="62">
        <v>46317.806967592594</v>
      </c>
      <c r="B411" s="59">
        <v>1</v>
      </c>
      <c r="C411" s="59" t="s">
        <v>312</v>
      </c>
      <c r="D411" s="59" t="s">
        <v>430</v>
      </c>
      <c r="E411" s="59" t="s">
        <v>1862</v>
      </c>
      <c r="F411" s="59" t="s">
        <v>172</v>
      </c>
      <c r="G411" s="155">
        <v>9.7323830028055852E-5</v>
      </c>
      <c r="H411" s="59">
        <v>0</v>
      </c>
      <c r="I411" s="63" t="s">
        <v>2440</v>
      </c>
    </row>
    <row r="412" spans="1:9" ht="15" customHeight="1" x14ac:dyDescent="0.25">
      <c r="A412" s="62">
        <v>46317.806967592594</v>
      </c>
      <c r="B412" s="59">
        <v>1</v>
      </c>
      <c r="C412" s="59" t="s">
        <v>312</v>
      </c>
      <c r="D412" s="59" t="s">
        <v>430</v>
      </c>
      <c r="E412" s="59" t="s">
        <v>1863</v>
      </c>
      <c r="F412" s="59" t="s">
        <v>172</v>
      </c>
      <c r="G412" s="155">
        <v>8.4660949172236041E-5</v>
      </c>
      <c r="H412" s="59">
        <v>0</v>
      </c>
      <c r="I412" s="63" t="s">
        <v>2440</v>
      </c>
    </row>
    <row r="413" spans="1:9" ht="15" customHeight="1" x14ac:dyDescent="0.25">
      <c r="A413" s="62">
        <v>46317.806967592594</v>
      </c>
      <c r="B413" s="59">
        <v>1</v>
      </c>
      <c r="C413" s="59" t="s">
        <v>312</v>
      </c>
      <c r="D413" s="59" t="s">
        <v>430</v>
      </c>
      <c r="E413" s="59" t="s">
        <v>1864</v>
      </c>
      <c r="F413" s="59" t="s">
        <v>172</v>
      </c>
      <c r="G413" s="155">
        <v>8.4660949172236041E-5</v>
      </c>
      <c r="H413" s="59">
        <v>0</v>
      </c>
      <c r="I413" s="63" t="s">
        <v>2440</v>
      </c>
    </row>
    <row r="414" spans="1:9" ht="15" customHeight="1" x14ac:dyDescent="0.25">
      <c r="A414" s="62">
        <v>46317.806967592594</v>
      </c>
      <c r="B414" s="59">
        <v>1</v>
      </c>
      <c r="C414" s="59" t="s">
        <v>312</v>
      </c>
      <c r="D414" s="59" t="s">
        <v>430</v>
      </c>
      <c r="E414" s="59" t="s">
        <v>1865</v>
      </c>
      <c r="F414" s="59" t="s">
        <v>172</v>
      </c>
      <c r="G414" s="155">
        <v>8.4660949172236041E-5</v>
      </c>
      <c r="H414" s="59">
        <v>0</v>
      </c>
      <c r="I414" s="63" t="s">
        <v>2440</v>
      </c>
    </row>
    <row r="415" spans="1:9" ht="15" customHeight="1" x14ac:dyDescent="0.25">
      <c r="A415" s="62">
        <v>46317.806967592594</v>
      </c>
      <c r="B415" s="59">
        <v>1</v>
      </c>
      <c r="C415" s="59" t="s">
        <v>312</v>
      </c>
      <c r="D415" s="59" t="s">
        <v>430</v>
      </c>
      <c r="E415" s="59" t="s">
        <v>1866</v>
      </c>
      <c r="F415" s="59" t="s">
        <v>172</v>
      </c>
      <c r="G415" s="155">
        <v>1.3531247259551525E-4</v>
      </c>
      <c r="H415" s="59">
        <v>0</v>
      </c>
      <c r="I415" s="63" t="s">
        <v>2440</v>
      </c>
    </row>
    <row r="416" spans="1:9" ht="15" customHeight="1" x14ac:dyDescent="0.25">
      <c r="A416" s="62">
        <v>46317.806967592594</v>
      </c>
      <c r="B416" s="59">
        <v>1</v>
      </c>
      <c r="C416" s="59" t="s">
        <v>312</v>
      </c>
      <c r="D416" s="59" t="s">
        <v>430</v>
      </c>
      <c r="E416" s="59" t="s">
        <v>1867</v>
      </c>
      <c r="F416" s="59" t="s">
        <v>172</v>
      </c>
      <c r="G416" s="155">
        <v>1.3531247259551525E-4</v>
      </c>
      <c r="H416" s="59">
        <v>0</v>
      </c>
      <c r="I416" s="63" t="s">
        <v>2440</v>
      </c>
    </row>
    <row r="417" spans="1:9" ht="15" customHeight="1" x14ac:dyDescent="0.25">
      <c r="A417" s="62">
        <v>46317.806967592594</v>
      </c>
      <c r="B417" s="59">
        <v>1</v>
      </c>
      <c r="C417" s="59" t="s">
        <v>312</v>
      </c>
      <c r="D417" s="59" t="s">
        <v>430</v>
      </c>
      <c r="E417" s="59" t="s">
        <v>1868</v>
      </c>
      <c r="F417" s="59" t="s">
        <v>172</v>
      </c>
      <c r="G417" s="155">
        <v>1.3531247259551525E-4</v>
      </c>
      <c r="H417" s="59">
        <v>0</v>
      </c>
      <c r="I417" s="63" t="s">
        <v>2440</v>
      </c>
    </row>
    <row r="418" spans="1:9" ht="15" customHeight="1" x14ac:dyDescent="0.25">
      <c r="A418" s="62">
        <v>46317.806967592594</v>
      </c>
      <c r="B418" s="59">
        <v>1</v>
      </c>
      <c r="C418" s="59" t="s">
        <v>312</v>
      </c>
      <c r="D418" s="59" t="s">
        <v>430</v>
      </c>
      <c r="E418" s="59" t="s">
        <v>1869</v>
      </c>
      <c r="F418" s="59" t="s">
        <v>172</v>
      </c>
      <c r="G418" s="155">
        <v>1.2264959173969545E-4</v>
      </c>
      <c r="H418" s="59">
        <v>0</v>
      </c>
      <c r="I418" s="63" t="s">
        <v>2440</v>
      </c>
    </row>
    <row r="419" spans="1:9" ht="15" customHeight="1" x14ac:dyDescent="0.25">
      <c r="A419" s="62">
        <v>46317.806967592594</v>
      </c>
      <c r="B419" s="59">
        <v>1</v>
      </c>
      <c r="C419" s="59" t="s">
        <v>312</v>
      </c>
      <c r="D419" s="59" t="s">
        <v>430</v>
      </c>
      <c r="E419" s="59" t="s">
        <v>1870</v>
      </c>
      <c r="F419" s="59" t="s">
        <v>172</v>
      </c>
      <c r="G419" s="155">
        <v>1.4797535345133505E-4</v>
      </c>
      <c r="H419" s="59">
        <v>0</v>
      </c>
      <c r="I419" s="63" t="s">
        <v>2440</v>
      </c>
    </row>
    <row r="420" spans="1:9" ht="15" customHeight="1" x14ac:dyDescent="0.25">
      <c r="A420" s="62">
        <v>46317.806967592594</v>
      </c>
      <c r="B420" s="59">
        <v>1</v>
      </c>
      <c r="C420" s="59" t="s">
        <v>312</v>
      </c>
      <c r="D420" s="59" t="s">
        <v>430</v>
      </c>
      <c r="E420" s="59" t="s">
        <v>1871</v>
      </c>
      <c r="F420" s="59" t="s">
        <v>172</v>
      </c>
      <c r="G420" s="155">
        <v>1.4797535345133505E-4</v>
      </c>
      <c r="H420" s="59">
        <v>0</v>
      </c>
      <c r="I420" s="63" t="s">
        <v>2440</v>
      </c>
    </row>
    <row r="421" spans="1:9" ht="15" customHeight="1" x14ac:dyDescent="0.25">
      <c r="A421" s="62">
        <v>46317.806967592594</v>
      </c>
      <c r="B421" s="59">
        <v>1</v>
      </c>
      <c r="C421" s="59" t="s">
        <v>312</v>
      </c>
      <c r="D421" s="59" t="s">
        <v>430</v>
      </c>
      <c r="E421" s="59" t="s">
        <v>1872</v>
      </c>
      <c r="F421" s="59" t="s">
        <v>172</v>
      </c>
      <c r="G421" s="155">
        <v>1.4797535345133505E-4</v>
      </c>
      <c r="H421" s="59">
        <v>0</v>
      </c>
      <c r="I421" s="63" t="s">
        <v>2440</v>
      </c>
    </row>
    <row r="422" spans="1:9" ht="15" customHeight="1" x14ac:dyDescent="0.25">
      <c r="A422" s="62">
        <v>46317.806967592594</v>
      </c>
      <c r="B422" s="59">
        <v>1</v>
      </c>
      <c r="C422" s="59" t="s">
        <v>312</v>
      </c>
      <c r="D422" s="59" t="s">
        <v>430</v>
      </c>
      <c r="E422" s="59" t="s">
        <v>1873</v>
      </c>
      <c r="F422" s="59" t="s">
        <v>172</v>
      </c>
      <c r="G422" s="155">
        <v>1.4797535345133505E-4</v>
      </c>
      <c r="H422" s="59">
        <v>0</v>
      </c>
      <c r="I422" s="63" t="s">
        <v>2440</v>
      </c>
    </row>
    <row r="423" spans="1:9" ht="15" customHeight="1" x14ac:dyDescent="0.25">
      <c r="A423" s="62">
        <v>46317.806967592594</v>
      </c>
      <c r="B423" s="59">
        <v>1</v>
      </c>
      <c r="C423" s="59" t="s">
        <v>312</v>
      </c>
      <c r="D423" s="59" t="s">
        <v>430</v>
      </c>
      <c r="E423" s="59" t="s">
        <v>1874</v>
      </c>
      <c r="F423" s="59" t="s">
        <v>172</v>
      </c>
      <c r="G423" s="155">
        <v>1.4797535345133505E-4</v>
      </c>
      <c r="H423" s="59">
        <v>0</v>
      </c>
      <c r="I423" s="63" t="s">
        <v>2440</v>
      </c>
    </row>
    <row r="424" spans="1:9" ht="15" customHeight="1" x14ac:dyDescent="0.25">
      <c r="A424" s="62">
        <v>46317.806967592594</v>
      </c>
      <c r="B424" s="59">
        <v>1</v>
      </c>
      <c r="C424" s="59" t="s">
        <v>312</v>
      </c>
      <c r="D424" s="59" t="s">
        <v>430</v>
      </c>
      <c r="E424" s="59" t="s">
        <v>1875</v>
      </c>
      <c r="F424" s="59" t="s">
        <v>172</v>
      </c>
      <c r="G424" s="155">
        <v>1.4797535345133505E-4</v>
      </c>
      <c r="H424" s="59">
        <v>0</v>
      </c>
      <c r="I424" s="63" t="s">
        <v>2440</v>
      </c>
    </row>
    <row r="425" spans="1:9" ht="15" customHeight="1" x14ac:dyDescent="0.25">
      <c r="A425" s="62">
        <v>46317.806967592594</v>
      </c>
      <c r="B425" s="59">
        <v>1</v>
      </c>
      <c r="C425" s="59" t="s">
        <v>312</v>
      </c>
      <c r="D425" s="59" t="s">
        <v>430</v>
      </c>
      <c r="E425" s="59" t="s">
        <v>1876</v>
      </c>
      <c r="F425" s="59" t="s">
        <v>172</v>
      </c>
      <c r="G425" s="155">
        <v>1.2264959173969545E-4</v>
      </c>
      <c r="H425" s="59">
        <v>0</v>
      </c>
      <c r="I425" s="63" t="s">
        <v>2440</v>
      </c>
    </row>
    <row r="426" spans="1:9" ht="15" customHeight="1" x14ac:dyDescent="0.25">
      <c r="A426" s="62">
        <v>46317.806967592594</v>
      </c>
      <c r="B426" s="59">
        <v>1</v>
      </c>
      <c r="C426" s="59" t="s">
        <v>312</v>
      </c>
      <c r="D426" s="59" t="s">
        <v>430</v>
      </c>
      <c r="E426" s="59" t="s">
        <v>1877</v>
      </c>
      <c r="F426" s="59" t="s">
        <v>172</v>
      </c>
      <c r="G426" s="155">
        <v>1.4797535345133505E-4</v>
      </c>
      <c r="H426" s="59">
        <v>0</v>
      </c>
      <c r="I426" s="63" t="s">
        <v>2440</v>
      </c>
    </row>
    <row r="427" spans="1:9" ht="15" customHeight="1" x14ac:dyDescent="0.25">
      <c r="A427" s="62">
        <v>46317.806967592594</v>
      </c>
      <c r="B427" s="59">
        <v>1</v>
      </c>
      <c r="C427" s="59" t="s">
        <v>312</v>
      </c>
      <c r="D427" s="59" t="s">
        <v>430</v>
      </c>
      <c r="E427" s="59" t="s">
        <v>1878</v>
      </c>
      <c r="F427" s="59" t="s">
        <v>172</v>
      </c>
      <c r="G427" s="155">
        <v>1.4797535345133505E-4</v>
      </c>
      <c r="H427" s="59">
        <v>0</v>
      </c>
      <c r="I427" s="63" t="s">
        <v>2440</v>
      </c>
    </row>
    <row r="428" spans="1:9" ht="15" customHeight="1" x14ac:dyDescent="0.25">
      <c r="A428" s="62">
        <v>46317.806967592594</v>
      </c>
      <c r="B428" s="59">
        <v>1</v>
      </c>
      <c r="C428" s="59" t="s">
        <v>312</v>
      </c>
      <c r="D428" s="59" t="s">
        <v>430</v>
      </c>
      <c r="E428" s="59" t="s">
        <v>1879</v>
      </c>
      <c r="F428" s="59" t="s">
        <v>172</v>
      </c>
      <c r="G428" s="155">
        <v>1.3531247259551525E-4</v>
      </c>
      <c r="H428" s="59">
        <v>0</v>
      </c>
      <c r="I428" s="63" t="s">
        <v>2440</v>
      </c>
    </row>
    <row r="429" spans="1:9" ht="15" customHeight="1" x14ac:dyDescent="0.25">
      <c r="A429" s="62">
        <v>46317.806967592594</v>
      </c>
      <c r="B429" s="59">
        <v>1</v>
      </c>
      <c r="C429" s="59" t="s">
        <v>312</v>
      </c>
      <c r="D429" s="59" t="s">
        <v>430</v>
      </c>
      <c r="E429" s="59" t="s">
        <v>1880</v>
      </c>
      <c r="F429" s="59" t="s">
        <v>172</v>
      </c>
      <c r="G429" s="155">
        <v>1.3531247259551525E-4</v>
      </c>
      <c r="H429" s="59">
        <v>0</v>
      </c>
      <c r="I429" s="63" t="s">
        <v>2440</v>
      </c>
    </row>
    <row r="430" spans="1:9" ht="15" customHeight="1" x14ac:dyDescent="0.25">
      <c r="A430" s="62">
        <v>46317.806967592594</v>
      </c>
      <c r="B430" s="59">
        <v>1</v>
      </c>
      <c r="C430" s="59" t="s">
        <v>312</v>
      </c>
      <c r="D430" s="59" t="s">
        <v>430</v>
      </c>
      <c r="E430" s="59" t="s">
        <v>1881</v>
      </c>
      <c r="F430" s="59" t="s">
        <v>172</v>
      </c>
      <c r="G430" s="155">
        <v>1.3531247259551525E-4</v>
      </c>
      <c r="H430" s="59">
        <v>0</v>
      </c>
      <c r="I430" s="63" t="s">
        <v>2440</v>
      </c>
    </row>
    <row r="431" spans="1:9" ht="15" customHeight="1" x14ac:dyDescent="0.25">
      <c r="A431" s="62">
        <v>46317.806967592594</v>
      </c>
      <c r="B431" s="59">
        <v>1</v>
      </c>
      <c r="C431" s="59" t="s">
        <v>312</v>
      </c>
      <c r="D431" s="59" t="s">
        <v>430</v>
      </c>
      <c r="E431" s="59" t="s">
        <v>1882</v>
      </c>
      <c r="F431" s="59" t="s">
        <v>172</v>
      </c>
      <c r="G431" s="155">
        <v>1.8596399601879447E-4</v>
      </c>
      <c r="H431" s="59">
        <v>0</v>
      </c>
      <c r="I431" s="63" t="s">
        <v>2440</v>
      </c>
    </row>
    <row r="432" spans="1:9" ht="15" customHeight="1" x14ac:dyDescent="0.25">
      <c r="A432" s="62">
        <v>46317.806967592594</v>
      </c>
      <c r="B432" s="59">
        <v>1</v>
      </c>
      <c r="C432" s="59" t="s">
        <v>312</v>
      </c>
      <c r="D432" s="59" t="s">
        <v>430</v>
      </c>
      <c r="E432" s="59" t="s">
        <v>1883</v>
      </c>
      <c r="F432" s="59" t="s">
        <v>172</v>
      </c>
      <c r="G432" s="155">
        <v>1.8596399601879447E-4</v>
      </c>
      <c r="H432" s="59">
        <v>0</v>
      </c>
      <c r="I432" s="63" t="s">
        <v>2440</v>
      </c>
    </row>
    <row r="433" spans="1:9" ht="15" customHeight="1" x14ac:dyDescent="0.25">
      <c r="A433" s="62">
        <v>46317.806967592594</v>
      </c>
      <c r="B433" s="59">
        <v>1</v>
      </c>
      <c r="C433" s="59" t="s">
        <v>312</v>
      </c>
      <c r="D433" s="59" t="s">
        <v>430</v>
      </c>
      <c r="E433" s="59" t="s">
        <v>1884</v>
      </c>
      <c r="F433" s="59" t="s">
        <v>172</v>
      </c>
      <c r="G433" s="155">
        <v>1.8596399601879447E-4</v>
      </c>
      <c r="H433" s="59">
        <v>0</v>
      </c>
      <c r="I433" s="63" t="s">
        <v>2440</v>
      </c>
    </row>
    <row r="434" spans="1:9" ht="15" customHeight="1" x14ac:dyDescent="0.25">
      <c r="A434" s="62">
        <v>46317.806967592594</v>
      </c>
      <c r="B434" s="59">
        <v>1</v>
      </c>
      <c r="C434" s="59" t="s">
        <v>312</v>
      </c>
      <c r="D434" s="59" t="s">
        <v>430</v>
      </c>
      <c r="E434" s="59" t="s">
        <v>1885</v>
      </c>
      <c r="F434" s="59" t="s">
        <v>172</v>
      </c>
      <c r="G434" s="155">
        <v>1.8596399601879444E-4</v>
      </c>
      <c r="H434" s="59">
        <v>0</v>
      </c>
      <c r="I434" s="63" t="s">
        <v>2440</v>
      </c>
    </row>
    <row r="435" spans="1:9" ht="15" customHeight="1" x14ac:dyDescent="0.25">
      <c r="A435" s="62">
        <v>46317.806967592594</v>
      </c>
      <c r="B435" s="59">
        <v>1</v>
      </c>
      <c r="C435" s="59" t="s">
        <v>312</v>
      </c>
      <c r="D435" s="59" t="s">
        <v>430</v>
      </c>
      <c r="E435" s="59" t="s">
        <v>1886</v>
      </c>
      <c r="F435" s="59" t="s">
        <v>172</v>
      </c>
      <c r="G435" s="155">
        <v>1.8596399601879444E-4</v>
      </c>
      <c r="H435" s="59">
        <v>0</v>
      </c>
      <c r="I435" s="63" t="s">
        <v>2440</v>
      </c>
    </row>
    <row r="436" spans="1:9" ht="15" customHeight="1" x14ac:dyDescent="0.25">
      <c r="A436" s="62">
        <v>46317.806967592594</v>
      </c>
      <c r="B436" s="59">
        <v>1</v>
      </c>
      <c r="C436" s="59" t="s">
        <v>312</v>
      </c>
      <c r="D436" s="59" t="s">
        <v>430</v>
      </c>
      <c r="E436" s="59" t="s">
        <v>1887</v>
      </c>
      <c r="F436" s="59" t="s">
        <v>172</v>
      </c>
      <c r="G436" s="155">
        <v>1.8596399601879444E-4</v>
      </c>
      <c r="H436" s="59">
        <v>0</v>
      </c>
      <c r="I436" s="63" t="s">
        <v>2440</v>
      </c>
    </row>
    <row r="437" spans="1:9" ht="15" customHeight="1" x14ac:dyDescent="0.25">
      <c r="A437" s="62">
        <v>46317.806967592594</v>
      </c>
      <c r="B437" s="59">
        <v>1</v>
      </c>
      <c r="C437" s="59" t="s">
        <v>312</v>
      </c>
      <c r="D437" s="59" t="s">
        <v>430</v>
      </c>
      <c r="E437" s="59" t="s">
        <v>1888</v>
      </c>
      <c r="F437" s="59" t="s">
        <v>172</v>
      </c>
      <c r="G437" s="155">
        <v>1.8596399601879444E-4</v>
      </c>
      <c r="H437" s="59">
        <v>0</v>
      </c>
      <c r="I437" s="63" t="s">
        <v>2440</v>
      </c>
    </row>
    <row r="438" spans="1:9" ht="15" customHeight="1" x14ac:dyDescent="0.25">
      <c r="A438" s="62">
        <v>46317.806967592594</v>
      </c>
      <c r="B438" s="59">
        <v>1</v>
      </c>
      <c r="C438" s="59" t="s">
        <v>312</v>
      </c>
      <c r="D438" s="59" t="s">
        <v>430</v>
      </c>
      <c r="E438" s="59" t="s">
        <v>1889</v>
      </c>
      <c r="F438" s="59" t="s">
        <v>172</v>
      </c>
      <c r="G438" s="155">
        <v>1.8596399601879444E-4</v>
      </c>
      <c r="H438" s="59">
        <v>0</v>
      </c>
      <c r="I438" s="63" t="s">
        <v>2440</v>
      </c>
    </row>
    <row r="439" spans="1:9" ht="15" customHeight="1" x14ac:dyDescent="0.25">
      <c r="A439" s="62">
        <v>46317.806967592594</v>
      </c>
      <c r="B439" s="59">
        <v>1</v>
      </c>
      <c r="C439" s="59" t="s">
        <v>312</v>
      </c>
      <c r="D439" s="59" t="s">
        <v>430</v>
      </c>
      <c r="E439" s="59" t="s">
        <v>1890</v>
      </c>
      <c r="F439" s="59" t="s">
        <v>172</v>
      </c>
      <c r="G439" s="155">
        <v>1.8596399601879444E-4</v>
      </c>
      <c r="H439" s="59">
        <v>0</v>
      </c>
      <c r="I439" s="63" t="s">
        <v>2440</v>
      </c>
    </row>
    <row r="440" spans="1:9" ht="15" customHeight="1" x14ac:dyDescent="0.25">
      <c r="A440" s="62">
        <v>46317.806967592594</v>
      </c>
      <c r="B440" s="59">
        <v>1</v>
      </c>
      <c r="C440" s="59" t="s">
        <v>312</v>
      </c>
      <c r="D440" s="59" t="s">
        <v>430</v>
      </c>
      <c r="E440" s="59" t="s">
        <v>1891</v>
      </c>
      <c r="F440" s="59" t="s">
        <v>172</v>
      </c>
      <c r="G440" s="155">
        <v>1.8596399601879444E-4</v>
      </c>
      <c r="H440" s="59">
        <v>0</v>
      </c>
      <c r="I440" s="63" t="s">
        <v>2440</v>
      </c>
    </row>
    <row r="441" spans="1:9" ht="15" customHeight="1" x14ac:dyDescent="0.25">
      <c r="A441" s="62">
        <v>46317.806967592594</v>
      </c>
      <c r="B441" s="59">
        <v>1</v>
      </c>
      <c r="C441" s="59" t="s">
        <v>312</v>
      </c>
      <c r="D441" s="59" t="s">
        <v>430</v>
      </c>
      <c r="E441" s="59" t="s">
        <v>1892</v>
      </c>
      <c r="F441" s="59" t="s">
        <v>172</v>
      </c>
      <c r="G441" s="155">
        <v>2.2395263858625386E-4</v>
      </c>
      <c r="H441" s="59">
        <v>0</v>
      </c>
      <c r="I441" s="63" t="s">
        <v>2440</v>
      </c>
    </row>
    <row r="442" spans="1:9" ht="15" customHeight="1" x14ac:dyDescent="0.25">
      <c r="A442" s="62">
        <v>46317.806967592594</v>
      </c>
      <c r="B442" s="59">
        <v>1</v>
      </c>
      <c r="C442" s="59" t="s">
        <v>312</v>
      </c>
      <c r="D442" s="59" t="s">
        <v>430</v>
      </c>
      <c r="E442" s="59" t="s">
        <v>1893</v>
      </c>
      <c r="F442" s="59" t="s">
        <v>172</v>
      </c>
      <c r="G442" s="155">
        <v>2.2395263858625386E-4</v>
      </c>
      <c r="H442" s="59">
        <v>0</v>
      </c>
      <c r="I442" s="63" t="s">
        <v>2440</v>
      </c>
    </row>
    <row r="443" spans="1:9" ht="15" customHeight="1" x14ac:dyDescent="0.25">
      <c r="A443" s="62">
        <v>46317.806967592594</v>
      </c>
      <c r="B443" s="59">
        <v>1</v>
      </c>
      <c r="C443" s="59" t="s">
        <v>312</v>
      </c>
      <c r="D443" s="59" t="s">
        <v>430</v>
      </c>
      <c r="E443" s="59" t="s">
        <v>1894</v>
      </c>
      <c r="F443" s="59" t="s">
        <v>172</v>
      </c>
      <c r="G443" s="155">
        <v>2.4927840029789349E-4</v>
      </c>
      <c r="H443" s="59">
        <v>0</v>
      </c>
      <c r="I443" s="63" t="s">
        <v>2440</v>
      </c>
    </row>
    <row r="444" spans="1:9" ht="15" customHeight="1" x14ac:dyDescent="0.25">
      <c r="A444" s="62">
        <v>46317.806967592594</v>
      </c>
      <c r="B444" s="59">
        <v>1</v>
      </c>
      <c r="C444" s="59" t="s">
        <v>312</v>
      </c>
      <c r="D444" s="59" t="s">
        <v>430</v>
      </c>
      <c r="E444" s="59" t="s">
        <v>1895</v>
      </c>
      <c r="F444" s="59" t="s">
        <v>172</v>
      </c>
      <c r="G444" s="155">
        <v>2.4927840029789343E-4</v>
      </c>
      <c r="H444" s="59">
        <v>0</v>
      </c>
      <c r="I444" s="63" t="s">
        <v>2440</v>
      </c>
    </row>
    <row r="445" spans="1:9" ht="15" customHeight="1" x14ac:dyDescent="0.25">
      <c r="A445" s="62">
        <v>46317.806967592594</v>
      </c>
      <c r="B445" s="59">
        <v>1</v>
      </c>
      <c r="C445" s="59" t="s">
        <v>312</v>
      </c>
      <c r="D445" s="59" t="s">
        <v>430</v>
      </c>
      <c r="E445" s="59" t="s">
        <v>1896</v>
      </c>
      <c r="F445" s="59" t="s">
        <v>172</v>
      </c>
      <c r="G445" s="155">
        <v>2.3661551944207366E-4</v>
      </c>
      <c r="H445" s="59">
        <v>0</v>
      </c>
      <c r="I445" s="63" t="s">
        <v>2440</v>
      </c>
    </row>
    <row r="446" spans="1:9" ht="15" customHeight="1" x14ac:dyDescent="0.25">
      <c r="A446" s="62">
        <v>46317.806967592594</v>
      </c>
      <c r="B446" s="59">
        <v>1</v>
      </c>
      <c r="C446" s="59" t="s">
        <v>312</v>
      </c>
      <c r="D446" s="59" t="s">
        <v>430</v>
      </c>
      <c r="E446" s="59" t="s">
        <v>1897</v>
      </c>
      <c r="F446" s="59" t="s">
        <v>172</v>
      </c>
      <c r="G446" s="155">
        <v>2.3661551944207366E-4</v>
      </c>
      <c r="H446" s="59">
        <v>0</v>
      </c>
      <c r="I446" s="63" t="s">
        <v>2440</v>
      </c>
    </row>
    <row r="447" spans="1:9" ht="15" customHeight="1" x14ac:dyDescent="0.25">
      <c r="A447" s="62">
        <v>46317.806967592594</v>
      </c>
      <c r="B447" s="59">
        <v>1</v>
      </c>
      <c r="C447" s="59" t="s">
        <v>312</v>
      </c>
      <c r="D447" s="59" t="s">
        <v>430</v>
      </c>
      <c r="E447" s="59" t="s">
        <v>1898</v>
      </c>
      <c r="F447" s="59" t="s">
        <v>172</v>
      </c>
      <c r="G447" s="155">
        <v>2.3661551944207366E-4</v>
      </c>
      <c r="H447" s="59">
        <v>0</v>
      </c>
      <c r="I447" s="63" t="s">
        <v>2440</v>
      </c>
    </row>
    <row r="448" spans="1:9" ht="15" customHeight="1" x14ac:dyDescent="0.25">
      <c r="A448" s="62">
        <v>46317.806967592594</v>
      </c>
      <c r="B448" s="59">
        <v>1</v>
      </c>
      <c r="C448" s="59" t="s">
        <v>312</v>
      </c>
      <c r="D448" s="59" t="s">
        <v>430</v>
      </c>
      <c r="E448" s="59" t="s">
        <v>1899</v>
      </c>
      <c r="F448" s="59" t="s">
        <v>172</v>
      </c>
      <c r="G448" s="155">
        <v>2.3661551944207366E-4</v>
      </c>
      <c r="H448" s="59">
        <v>0</v>
      </c>
      <c r="I448" s="63" t="s">
        <v>2440</v>
      </c>
    </row>
    <row r="449" spans="1:9" ht="15" customHeight="1" x14ac:dyDescent="0.25">
      <c r="A449" s="62">
        <v>46317.806967592594</v>
      </c>
      <c r="B449" s="59">
        <v>1</v>
      </c>
      <c r="C449" s="59" t="s">
        <v>312</v>
      </c>
      <c r="D449" s="59" t="s">
        <v>430</v>
      </c>
      <c r="E449" s="59" t="s">
        <v>1900</v>
      </c>
      <c r="F449" s="59" t="s">
        <v>172</v>
      </c>
      <c r="G449" s="155">
        <v>2.3661551944207366E-4</v>
      </c>
      <c r="H449" s="59">
        <v>0</v>
      </c>
      <c r="I449" s="63" t="s">
        <v>2440</v>
      </c>
    </row>
    <row r="450" spans="1:9" ht="15" customHeight="1" x14ac:dyDescent="0.25">
      <c r="A450" s="62">
        <v>46317.806967592594</v>
      </c>
      <c r="B450" s="59">
        <v>1</v>
      </c>
      <c r="C450" s="59" t="s">
        <v>312</v>
      </c>
      <c r="D450" s="59" t="s">
        <v>430</v>
      </c>
      <c r="E450" s="59" t="s">
        <v>1901</v>
      </c>
      <c r="F450" s="59" t="s">
        <v>172</v>
      </c>
      <c r="G450" s="155">
        <v>2.3661551944207366E-4</v>
      </c>
      <c r="H450" s="59">
        <v>0</v>
      </c>
      <c r="I450" s="63" t="s">
        <v>2440</v>
      </c>
    </row>
    <row r="451" spans="1:9" ht="15" customHeight="1" x14ac:dyDescent="0.25">
      <c r="A451" s="62">
        <v>46317.806967592594</v>
      </c>
      <c r="B451" s="59">
        <v>1</v>
      </c>
      <c r="C451" s="59" t="s">
        <v>312</v>
      </c>
      <c r="D451" s="59" t="s">
        <v>430</v>
      </c>
      <c r="E451" s="59" t="s">
        <v>1902</v>
      </c>
      <c r="F451" s="59" t="s">
        <v>172</v>
      </c>
      <c r="G451" s="155">
        <v>2.3661551944207366E-4</v>
      </c>
      <c r="H451" s="59">
        <v>0</v>
      </c>
      <c r="I451" s="63" t="s">
        <v>2440</v>
      </c>
    </row>
    <row r="452" spans="1:9" ht="15" customHeight="1" x14ac:dyDescent="0.25">
      <c r="A452" s="62">
        <v>46317.806967592594</v>
      </c>
      <c r="B452" s="59">
        <v>1</v>
      </c>
      <c r="C452" s="59" t="s">
        <v>312</v>
      </c>
      <c r="D452" s="59" t="s">
        <v>430</v>
      </c>
      <c r="E452" s="59" t="s">
        <v>1903</v>
      </c>
      <c r="F452" s="59" t="s">
        <v>172</v>
      </c>
      <c r="G452" s="155">
        <v>2.3661551944207363E-4</v>
      </c>
      <c r="H452" s="59">
        <v>0</v>
      </c>
      <c r="I452" s="63" t="s">
        <v>2440</v>
      </c>
    </row>
    <row r="453" spans="1:9" ht="15" customHeight="1" x14ac:dyDescent="0.25">
      <c r="A453" s="62">
        <v>46317.806967592594</v>
      </c>
      <c r="B453" s="59">
        <v>1</v>
      </c>
      <c r="C453" s="59" t="s">
        <v>312</v>
      </c>
      <c r="D453" s="59" t="s">
        <v>430</v>
      </c>
      <c r="E453" s="59" t="s">
        <v>1904</v>
      </c>
      <c r="F453" s="59" t="s">
        <v>172</v>
      </c>
      <c r="G453" s="155">
        <v>2.2395263858625384E-4</v>
      </c>
      <c r="H453" s="59">
        <v>0</v>
      </c>
      <c r="I453" s="63" t="s">
        <v>2440</v>
      </c>
    </row>
    <row r="454" spans="1:9" ht="15" customHeight="1" x14ac:dyDescent="0.25">
      <c r="A454" s="62">
        <v>46317.806967592594</v>
      </c>
      <c r="B454" s="59">
        <v>1</v>
      </c>
      <c r="C454" s="59" t="s">
        <v>312</v>
      </c>
      <c r="D454" s="59" t="s">
        <v>430</v>
      </c>
      <c r="E454" s="59" t="s">
        <v>1905</v>
      </c>
      <c r="F454" s="59" t="s">
        <v>172</v>
      </c>
      <c r="G454" s="155">
        <v>2.2395263858625384E-4</v>
      </c>
      <c r="H454" s="59">
        <v>0</v>
      </c>
      <c r="I454" s="63" t="s">
        <v>2440</v>
      </c>
    </row>
    <row r="455" spans="1:9" ht="15" customHeight="1" x14ac:dyDescent="0.25">
      <c r="A455" s="62">
        <v>46317.806967592594</v>
      </c>
      <c r="B455" s="59">
        <v>1</v>
      </c>
      <c r="C455" s="59" t="s">
        <v>312</v>
      </c>
      <c r="D455" s="59" t="s">
        <v>430</v>
      </c>
      <c r="E455" s="59" t="s">
        <v>1906</v>
      </c>
      <c r="F455" s="59" t="s">
        <v>172</v>
      </c>
      <c r="G455" s="155">
        <v>2.4927840029789343E-4</v>
      </c>
      <c r="H455" s="59">
        <v>0</v>
      </c>
      <c r="I455" s="63" t="s">
        <v>2440</v>
      </c>
    </row>
    <row r="456" spans="1:9" ht="15" customHeight="1" x14ac:dyDescent="0.25">
      <c r="A456" s="62">
        <v>46317.806967592594</v>
      </c>
      <c r="B456" s="59">
        <v>1</v>
      </c>
      <c r="C456" s="59" t="s">
        <v>312</v>
      </c>
      <c r="D456" s="59" t="s">
        <v>430</v>
      </c>
      <c r="E456" s="59" t="s">
        <v>1907</v>
      </c>
      <c r="F456" s="59" t="s">
        <v>172</v>
      </c>
      <c r="G456" s="155">
        <v>2.4927840029789343E-4</v>
      </c>
      <c r="H456" s="59">
        <v>0</v>
      </c>
      <c r="I456" s="63" t="s">
        <v>2440</v>
      </c>
    </row>
    <row r="457" spans="1:9" ht="15" customHeight="1" x14ac:dyDescent="0.25">
      <c r="A457" s="62">
        <v>46317.806967592594</v>
      </c>
      <c r="B457" s="59">
        <v>1</v>
      </c>
      <c r="C457" s="59" t="s">
        <v>312</v>
      </c>
      <c r="D457" s="59" t="s">
        <v>430</v>
      </c>
      <c r="E457" s="59" t="s">
        <v>2736</v>
      </c>
      <c r="F457" s="59" t="s">
        <v>172</v>
      </c>
      <c r="G457" s="155">
        <v>2.7460416200953308E-4</v>
      </c>
      <c r="H457" s="59">
        <v>0</v>
      </c>
      <c r="I457" s="63" t="s">
        <v>2440</v>
      </c>
    </row>
    <row r="458" spans="1:9" ht="15" customHeight="1" x14ac:dyDescent="0.25">
      <c r="A458" s="62">
        <v>46317.806967592594</v>
      </c>
      <c r="B458" s="59">
        <v>1</v>
      </c>
      <c r="C458" s="59" t="s">
        <v>312</v>
      </c>
      <c r="D458" s="59" t="s">
        <v>430</v>
      </c>
      <c r="E458" s="59" t="s">
        <v>2738</v>
      </c>
      <c r="F458" s="59" t="s">
        <v>172</v>
      </c>
      <c r="G458" s="155">
        <v>2.7460416200953308E-4</v>
      </c>
      <c r="H458" s="59">
        <v>0</v>
      </c>
      <c r="I458" s="63" t="s">
        <v>2440</v>
      </c>
    </row>
    <row r="459" spans="1:9" ht="15" customHeight="1" x14ac:dyDescent="0.25">
      <c r="A459" s="62">
        <v>46317.806967592594</v>
      </c>
      <c r="B459" s="59">
        <v>1</v>
      </c>
      <c r="C459" s="59" t="s">
        <v>312</v>
      </c>
      <c r="D459" s="59" t="s">
        <v>430</v>
      </c>
      <c r="E459" s="59" t="s">
        <v>2740</v>
      </c>
      <c r="F459" s="59" t="s">
        <v>172</v>
      </c>
      <c r="G459" s="155">
        <v>2.7460416200953308E-4</v>
      </c>
      <c r="H459" s="59">
        <v>0</v>
      </c>
      <c r="I459" s="63" t="s">
        <v>2440</v>
      </c>
    </row>
    <row r="460" spans="1:9" ht="15" customHeight="1" x14ac:dyDescent="0.25">
      <c r="A460" s="62">
        <v>46317.806967592594</v>
      </c>
      <c r="B460" s="59">
        <v>1</v>
      </c>
      <c r="C460" s="59" t="s">
        <v>312</v>
      </c>
      <c r="D460" s="59" t="s">
        <v>430</v>
      </c>
      <c r="E460" s="59" t="s">
        <v>2742</v>
      </c>
      <c r="F460" s="59" t="s">
        <v>172</v>
      </c>
      <c r="G460" s="155">
        <v>2.9992992372117268E-4</v>
      </c>
      <c r="H460" s="59">
        <v>0</v>
      </c>
      <c r="I460" s="63" t="s">
        <v>2440</v>
      </c>
    </row>
    <row r="461" spans="1:9" ht="15" customHeight="1" x14ac:dyDescent="0.25">
      <c r="A461" s="62">
        <v>46317.806967592594</v>
      </c>
      <c r="B461" s="59">
        <v>1</v>
      </c>
      <c r="C461" s="59" t="s">
        <v>312</v>
      </c>
      <c r="D461" s="59" t="s">
        <v>430</v>
      </c>
      <c r="E461" s="59" t="s">
        <v>2744</v>
      </c>
      <c r="F461" s="59" t="s">
        <v>172</v>
      </c>
      <c r="G461" s="155">
        <v>2.9992992372117268E-4</v>
      </c>
      <c r="H461" s="59">
        <v>0</v>
      </c>
      <c r="I461" s="63" t="s">
        <v>2440</v>
      </c>
    </row>
    <row r="462" spans="1:9" ht="15" customHeight="1" x14ac:dyDescent="0.25">
      <c r="A462" s="62">
        <v>46317.806967592594</v>
      </c>
      <c r="B462" s="59">
        <v>1</v>
      </c>
      <c r="C462" s="59" t="s">
        <v>312</v>
      </c>
      <c r="D462" s="59" t="s">
        <v>430</v>
      </c>
      <c r="E462" s="59" t="s">
        <v>2746</v>
      </c>
      <c r="F462" s="59" t="s">
        <v>172</v>
      </c>
      <c r="G462" s="155">
        <v>2.8726704286535288E-4</v>
      </c>
      <c r="H462" s="59">
        <v>0</v>
      </c>
      <c r="I462" s="63" t="s">
        <v>2440</v>
      </c>
    </row>
    <row r="463" spans="1:9" ht="15" customHeight="1" x14ac:dyDescent="0.25">
      <c r="A463" s="62">
        <v>46317.806967592594</v>
      </c>
      <c r="B463" s="59">
        <v>1</v>
      </c>
      <c r="C463" s="59" t="s">
        <v>312</v>
      </c>
      <c r="D463" s="59" t="s">
        <v>430</v>
      </c>
      <c r="E463" s="59" t="s">
        <v>2748</v>
      </c>
      <c r="F463" s="59" t="s">
        <v>172</v>
      </c>
      <c r="G463" s="155">
        <v>2.8726704286535288E-4</v>
      </c>
      <c r="H463" s="59">
        <v>0</v>
      </c>
      <c r="I463" s="63" t="s">
        <v>2440</v>
      </c>
    </row>
    <row r="464" spans="1:9" ht="15" customHeight="1" x14ac:dyDescent="0.25">
      <c r="A464" s="62">
        <v>46317.806967592594</v>
      </c>
      <c r="B464" s="59">
        <v>1</v>
      </c>
      <c r="C464" s="59" t="s">
        <v>312</v>
      </c>
      <c r="D464" s="59" t="s">
        <v>430</v>
      </c>
      <c r="E464" s="59" t="s">
        <v>2750</v>
      </c>
      <c r="F464" s="59" t="s">
        <v>172</v>
      </c>
      <c r="G464" s="155">
        <v>2.8726704286535283E-4</v>
      </c>
      <c r="H464" s="59">
        <v>0</v>
      </c>
      <c r="I464" s="63" t="s">
        <v>2440</v>
      </c>
    </row>
    <row r="465" spans="1:9" ht="15" customHeight="1" x14ac:dyDescent="0.25">
      <c r="A465" s="62">
        <v>46317.806967592594</v>
      </c>
      <c r="B465" s="59">
        <v>1</v>
      </c>
      <c r="C465" s="59" t="s">
        <v>312</v>
      </c>
      <c r="D465" s="59" t="s">
        <v>430</v>
      </c>
      <c r="E465" s="59" t="s">
        <v>2752</v>
      </c>
      <c r="F465" s="59" t="s">
        <v>172</v>
      </c>
      <c r="G465" s="155">
        <v>2.8726704286535283E-4</v>
      </c>
      <c r="H465" s="59">
        <v>0</v>
      </c>
      <c r="I465" s="63" t="s">
        <v>2440</v>
      </c>
    </row>
    <row r="466" spans="1:9" ht="15" customHeight="1" x14ac:dyDescent="0.25">
      <c r="A466" s="62">
        <v>46317.806967592594</v>
      </c>
      <c r="B466" s="59">
        <v>1</v>
      </c>
      <c r="C466" s="59" t="s">
        <v>312</v>
      </c>
      <c r="D466" s="59" t="s">
        <v>430</v>
      </c>
      <c r="E466" s="59" t="s">
        <v>2754</v>
      </c>
      <c r="F466" s="59" t="s">
        <v>172</v>
      </c>
      <c r="G466" s="155">
        <v>2.8726704286535283E-4</v>
      </c>
      <c r="H466" s="59">
        <v>0</v>
      </c>
      <c r="I466" s="63" t="s">
        <v>2440</v>
      </c>
    </row>
    <row r="467" spans="1:9" ht="15" customHeight="1" x14ac:dyDescent="0.25">
      <c r="A467" s="62">
        <v>46317.806967592594</v>
      </c>
      <c r="B467" s="59">
        <v>1</v>
      </c>
      <c r="C467" s="59" t="s">
        <v>312</v>
      </c>
      <c r="D467" s="59" t="s">
        <v>430</v>
      </c>
      <c r="E467" s="59" t="s">
        <v>2756</v>
      </c>
      <c r="F467" s="59" t="s">
        <v>172</v>
      </c>
      <c r="G467" s="155">
        <v>2.8726704286535283E-4</v>
      </c>
      <c r="H467" s="59">
        <v>0</v>
      </c>
      <c r="I467" s="63" t="s">
        <v>2440</v>
      </c>
    </row>
    <row r="468" spans="1:9" ht="15" customHeight="1" x14ac:dyDescent="0.25">
      <c r="A468" s="62">
        <v>46317.806967592594</v>
      </c>
      <c r="B468" s="59">
        <v>1</v>
      </c>
      <c r="C468" s="59" t="s">
        <v>312</v>
      </c>
      <c r="D468" s="59" t="s">
        <v>430</v>
      </c>
      <c r="E468" s="59" t="s">
        <v>2758</v>
      </c>
      <c r="F468" s="59" t="s">
        <v>172</v>
      </c>
      <c r="G468" s="155">
        <v>2.7460416200953303E-4</v>
      </c>
      <c r="H468" s="59">
        <v>0</v>
      </c>
      <c r="I468" s="63" t="s">
        <v>2440</v>
      </c>
    </row>
    <row r="469" spans="1:9" ht="15" customHeight="1" x14ac:dyDescent="0.25">
      <c r="A469" s="62">
        <v>46317.806967592594</v>
      </c>
      <c r="B469" s="59">
        <v>1</v>
      </c>
      <c r="C469" s="59" t="s">
        <v>312</v>
      </c>
      <c r="D469" s="59" t="s">
        <v>430</v>
      </c>
      <c r="E469" s="59" t="s">
        <v>2760</v>
      </c>
      <c r="F469" s="59" t="s">
        <v>172</v>
      </c>
      <c r="G469" s="155">
        <v>2.7460416200953303E-4</v>
      </c>
      <c r="H469" s="59">
        <v>0</v>
      </c>
      <c r="I469" s="63" t="s">
        <v>2440</v>
      </c>
    </row>
    <row r="470" spans="1:9" ht="15" customHeight="1" x14ac:dyDescent="0.25">
      <c r="A470" s="62">
        <v>46317.806967592594</v>
      </c>
      <c r="B470" s="59">
        <v>1</v>
      </c>
      <c r="C470" s="59" t="s">
        <v>312</v>
      </c>
      <c r="D470" s="59" t="s">
        <v>430</v>
      </c>
      <c r="E470" s="59" t="s">
        <v>2762</v>
      </c>
      <c r="F470" s="59" t="s">
        <v>172</v>
      </c>
      <c r="G470" s="155">
        <v>2.9992992372117263E-4</v>
      </c>
      <c r="H470" s="59">
        <v>0</v>
      </c>
      <c r="I470" s="63" t="s">
        <v>2440</v>
      </c>
    </row>
    <row r="471" spans="1:9" ht="15" customHeight="1" x14ac:dyDescent="0.25">
      <c r="A471" s="62">
        <v>46317.806967592594</v>
      </c>
      <c r="B471" s="59">
        <v>1</v>
      </c>
      <c r="C471" s="59" t="s">
        <v>312</v>
      </c>
      <c r="D471" s="59" t="s">
        <v>430</v>
      </c>
      <c r="E471" s="59" t="s">
        <v>2764</v>
      </c>
      <c r="F471" s="59" t="s">
        <v>172</v>
      </c>
      <c r="G471" s="155">
        <v>2.9992992372117263E-4</v>
      </c>
      <c r="H471" s="59">
        <v>0</v>
      </c>
      <c r="I471" s="63" t="s">
        <v>2440</v>
      </c>
    </row>
    <row r="472" spans="1:9" ht="15" customHeight="1" x14ac:dyDescent="0.25">
      <c r="A472" s="62">
        <v>46317.806967592594</v>
      </c>
      <c r="B472" s="59">
        <v>1</v>
      </c>
      <c r="C472" s="59" t="s">
        <v>312</v>
      </c>
      <c r="D472" s="59" t="s">
        <v>430</v>
      </c>
      <c r="E472" s="59" t="s">
        <v>2766</v>
      </c>
      <c r="F472" s="59" t="s">
        <v>172</v>
      </c>
      <c r="G472" s="155">
        <v>2.7460416200953303E-4</v>
      </c>
      <c r="H472" s="59">
        <v>0</v>
      </c>
      <c r="I472" s="63" t="s">
        <v>2440</v>
      </c>
    </row>
    <row r="473" spans="1:9" ht="15" customHeight="1" x14ac:dyDescent="0.25">
      <c r="A473" s="62">
        <v>46317.806967592594</v>
      </c>
      <c r="B473" s="59">
        <v>1</v>
      </c>
      <c r="C473" s="59" t="s">
        <v>312</v>
      </c>
      <c r="D473" s="59" t="s">
        <v>430</v>
      </c>
      <c r="E473" s="59" t="s">
        <v>1908</v>
      </c>
      <c r="F473" s="59" t="s">
        <v>1909</v>
      </c>
      <c r="G473" s="155">
        <v>2.5907589893608068E-4</v>
      </c>
      <c r="H473" s="59">
        <v>51.815179787216138</v>
      </c>
      <c r="I473" s="63" t="s">
        <v>319</v>
      </c>
    </row>
    <row r="474" spans="1:9" ht="15" customHeight="1" x14ac:dyDescent="0.25">
      <c r="A474" s="62">
        <v>46317.806967592594</v>
      </c>
      <c r="B474" s="59">
        <v>1</v>
      </c>
      <c r="C474" s="59" t="s">
        <v>312</v>
      </c>
      <c r="D474" s="59" t="s">
        <v>430</v>
      </c>
      <c r="E474" s="59" t="s">
        <v>1910</v>
      </c>
      <c r="F474" s="59" t="s">
        <v>1909</v>
      </c>
      <c r="G474" s="155">
        <v>2.7207158583836911E-4</v>
      </c>
      <c r="H474" s="59">
        <v>54.414317167673822</v>
      </c>
      <c r="I474" s="63" t="s">
        <v>319</v>
      </c>
    </row>
    <row r="475" spans="1:9" ht="15" customHeight="1" x14ac:dyDescent="0.25">
      <c r="A475" s="62">
        <v>46317.806967592594</v>
      </c>
      <c r="B475" s="59">
        <v>1</v>
      </c>
      <c r="C475" s="59" t="s">
        <v>312</v>
      </c>
      <c r="D475" s="59" t="s">
        <v>430</v>
      </c>
      <c r="E475" s="59" t="s">
        <v>1911</v>
      </c>
      <c r="F475" s="59" t="s">
        <v>1909</v>
      </c>
      <c r="G475" s="155">
        <v>2.7207158583836911E-4</v>
      </c>
      <c r="H475" s="59">
        <v>54.414317167673822</v>
      </c>
      <c r="I475" s="63" t="s">
        <v>319</v>
      </c>
    </row>
    <row r="476" spans="1:9" ht="15" customHeight="1" x14ac:dyDescent="0.25">
      <c r="A476" s="62">
        <v>46317.806967592594</v>
      </c>
      <c r="B476" s="59">
        <v>1</v>
      </c>
      <c r="C476" s="59" t="s">
        <v>312</v>
      </c>
      <c r="D476" s="59" t="s">
        <v>430</v>
      </c>
      <c r="E476" s="59" t="s">
        <v>1912</v>
      </c>
      <c r="F476" s="59" t="s">
        <v>1909</v>
      </c>
      <c r="G476" s="155">
        <v>2.7207158583836911E-4</v>
      </c>
      <c r="H476" s="59">
        <v>54.414317167673822</v>
      </c>
      <c r="I476" s="63" t="s">
        <v>319</v>
      </c>
    </row>
    <row r="477" spans="1:9" ht="15" customHeight="1" x14ac:dyDescent="0.25">
      <c r="A477" s="62">
        <v>46317.806967592594</v>
      </c>
      <c r="B477" s="59">
        <v>1</v>
      </c>
      <c r="C477" s="59" t="s">
        <v>312</v>
      </c>
      <c r="D477" s="59" t="s">
        <v>430</v>
      </c>
      <c r="E477" s="59" t="s">
        <v>1913</v>
      </c>
      <c r="F477" s="59" t="s">
        <v>1909</v>
      </c>
      <c r="G477" s="155">
        <v>2.7207158583836911E-4</v>
      </c>
      <c r="H477" s="59">
        <v>54.414317167673822</v>
      </c>
      <c r="I477" s="63" t="s">
        <v>319</v>
      </c>
    </row>
    <row r="478" spans="1:9" ht="15" customHeight="1" x14ac:dyDescent="0.25">
      <c r="A478" s="62">
        <v>46317.806967592594</v>
      </c>
      <c r="B478" s="59">
        <v>1</v>
      </c>
      <c r="C478" s="59" t="s">
        <v>312</v>
      </c>
      <c r="D478" s="59" t="s">
        <v>430</v>
      </c>
      <c r="E478" s="59" t="s">
        <v>1914</v>
      </c>
      <c r="F478" s="59" t="s">
        <v>1909</v>
      </c>
      <c r="G478" s="155">
        <v>2.7207158583836911E-4</v>
      </c>
      <c r="H478" s="59">
        <v>54.414317167673822</v>
      </c>
      <c r="I478" s="63" t="s">
        <v>319</v>
      </c>
    </row>
    <row r="479" spans="1:9" ht="15" customHeight="1" x14ac:dyDescent="0.25">
      <c r="A479" s="62">
        <v>46317.806967592594</v>
      </c>
      <c r="B479" s="59">
        <v>1</v>
      </c>
      <c r="C479" s="59" t="s">
        <v>312</v>
      </c>
      <c r="D479" s="59" t="s">
        <v>430</v>
      </c>
      <c r="E479" s="59" t="s">
        <v>1915</v>
      </c>
      <c r="F479" s="59" t="s">
        <v>1909</v>
      </c>
      <c r="G479" s="155">
        <v>2.7207158583836911E-4</v>
      </c>
      <c r="H479" s="59">
        <v>54.414317167673822</v>
      </c>
      <c r="I479" s="63" t="s">
        <v>319</v>
      </c>
    </row>
    <row r="480" spans="1:9" ht="15" customHeight="1" x14ac:dyDescent="0.25">
      <c r="A480" s="62">
        <v>46317.806967592594</v>
      </c>
      <c r="B480" s="59">
        <v>1</v>
      </c>
      <c r="C480" s="59" t="s">
        <v>312</v>
      </c>
      <c r="D480" s="59" t="s">
        <v>430</v>
      </c>
      <c r="E480" s="59" t="s">
        <v>1916</v>
      </c>
      <c r="F480" s="59" t="s">
        <v>1909</v>
      </c>
      <c r="G480" s="155">
        <v>2.5907589893608063E-4</v>
      </c>
      <c r="H480" s="59">
        <v>51.815179787216124</v>
      </c>
      <c r="I480" s="63" t="s">
        <v>319</v>
      </c>
    </row>
    <row r="481" spans="1:9" ht="15" customHeight="1" x14ac:dyDescent="0.25">
      <c r="A481" s="62">
        <v>46317.806967592594</v>
      </c>
      <c r="B481" s="59">
        <v>1</v>
      </c>
      <c r="C481" s="59" t="s">
        <v>312</v>
      </c>
      <c r="D481" s="59" t="s">
        <v>430</v>
      </c>
      <c r="E481" s="59" t="s">
        <v>1917</v>
      </c>
      <c r="F481" s="59" t="s">
        <v>1909</v>
      </c>
      <c r="G481" s="155">
        <v>-1.4040552401488774E-4</v>
      </c>
      <c r="H481" s="59">
        <v>-28.081104802977539</v>
      </c>
      <c r="I481" s="63" t="s">
        <v>318</v>
      </c>
    </row>
    <row r="482" spans="1:9" ht="15" customHeight="1" x14ac:dyDescent="0.25">
      <c r="A482" s="62">
        <v>46317.806967592594</v>
      </c>
      <c r="B482" s="59">
        <v>1</v>
      </c>
      <c r="C482" s="59" t="s">
        <v>312</v>
      </c>
      <c r="D482" s="59" t="s">
        <v>430</v>
      </c>
      <c r="E482" s="59" t="s">
        <v>1918</v>
      </c>
      <c r="F482" s="59" t="s">
        <v>1909</v>
      </c>
      <c r="G482" s="155">
        <v>-1.534012109171762E-4</v>
      </c>
      <c r="H482" s="59">
        <v>-30.680242183435233</v>
      </c>
      <c r="I482" s="63" t="s">
        <v>318</v>
      </c>
    </row>
    <row r="483" spans="1:9" ht="15" customHeight="1" x14ac:dyDescent="0.25">
      <c r="A483" s="62">
        <v>46317.806967592594</v>
      </c>
      <c r="B483" s="59">
        <v>1</v>
      </c>
      <c r="C483" s="59" t="s">
        <v>312</v>
      </c>
      <c r="D483" s="59" t="s">
        <v>430</v>
      </c>
      <c r="E483" s="59" t="s">
        <v>1919</v>
      </c>
      <c r="F483" s="59" t="s">
        <v>1909</v>
      </c>
      <c r="G483" s="155">
        <v>-1.534012109171762E-4</v>
      </c>
      <c r="H483" s="59">
        <v>-30.680242183435233</v>
      </c>
      <c r="I483" s="63" t="s">
        <v>318</v>
      </c>
    </row>
    <row r="484" spans="1:9" ht="15" customHeight="1" x14ac:dyDescent="0.25">
      <c r="A484" s="62">
        <v>46317.806967592594</v>
      </c>
      <c r="B484" s="59">
        <v>1</v>
      </c>
      <c r="C484" s="59" t="s">
        <v>312</v>
      </c>
      <c r="D484" s="59" t="s">
        <v>430</v>
      </c>
      <c r="E484" s="59" t="s">
        <v>1920</v>
      </c>
      <c r="F484" s="59" t="s">
        <v>1909</v>
      </c>
      <c r="G484" s="155">
        <v>-1.534012109171762E-4</v>
      </c>
      <c r="H484" s="59">
        <v>-30.680242183435233</v>
      </c>
      <c r="I484" s="63" t="s">
        <v>318</v>
      </c>
    </row>
    <row r="485" spans="1:9" ht="15" customHeight="1" x14ac:dyDescent="0.25">
      <c r="A485" s="62">
        <v>46317.806967592594</v>
      </c>
      <c r="B485" s="59">
        <v>1</v>
      </c>
      <c r="C485" s="59" t="s">
        <v>312</v>
      </c>
      <c r="D485" s="59" t="s">
        <v>430</v>
      </c>
      <c r="E485" s="59" t="s">
        <v>1921</v>
      </c>
      <c r="F485" s="59" t="s">
        <v>1909</v>
      </c>
      <c r="G485" s="155">
        <v>-1.534012109171762E-4</v>
      </c>
      <c r="H485" s="59">
        <v>-30.680242183435233</v>
      </c>
      <c r="I485" s="63" t="s">
        <v>318</v>
      </c>
    </row>
    <row r="486" spans="1:9" ht="15" customHeight="1" x14ac:dyDescent="0.25">
      <c r="A486" s="62">
        <v>46317.806967592594</v>
      </c>
      <c r="B486" s="59">
        <v>1</v>
      </c>
      <c r="C486" s="59" t="s">
        <v>312</v>
      </c>
      <c r="D486" s="59" t="s">
        <v>430</v>
      </c>
      <c r="E486" s="59" t="s">
        <v>1922</v>
      </c>
      <c r="F486" s="59" t="s">
        <v>1909</v>
      </c>
      <c r="G486" s="155">
        <v>-1.534012109171762E-4</v>
      </c>
      <c r="H486" s="59">
        <v>-30.680242183435233</v>
      </c>
      <c r="I486" s="63" t="s">
        <v>318</v>
      </c>
    </row>
    <row r="487" spans="1:9" ht="15" customHeight="1" x14ac:dyDescent="0.25">
      <c r="A487" s="62">
        <v>46317.806967592594</v>
      </c>
      <c r="B487" s="59">
        <v>1</v>
      </c>
      <c r="C487" s="59" t="s">
        <v>312</v>
      </c>
      <c r="D487" s="59" t="s">
        <v>430</v>
      </c>
      <c r="E487" s="59" t="s">
        <v>1923</v>
      </c>
      <c r="F487" s="59" t="s">
        <v>1909</v>
      </c>
      <c r="G487" s="155">
        <v>-1.534012109171762E-4</v>
      </c>
      <c r="H487" s="59">
        <v>-30.680242183435233</v>
      </c>
      <c r="I487" s="63" t="s">
        <v>318</v>
      </c>
    </row>
    <row r="488" spans="1:9" ht="15" customHeight="1" x14ac:dyDescent="0.25">
      <c r="A488" s="62">
        <v>46317.806967592594</v>
      </c>
      <c r="B488" s="59">
        <v>1</v>
      </c>
      <c r="C488" s="59" t="s">
        <v>312</v>
      </c>
      <c r="D488" s="59" t="s">
        <v>430</v>
      </c>
      <c r="E488" s="59" t="s">
        <v>1924</v>
      </c>
      <c r="F488" s="59" t="s">
        <v>1909</v>
      </c>
      <c r="G488" s="155">
        <v>-1.4040552401488774E-4</v>
      </c>
      <c r="H488" s="59">
        <v>-28.081104802977539</v>
      </c>
      <c r="I488" s="63" t="s">
        <v>318</v>
      </c>
    </row>
    <row r="489" spans="1:9" ht="15" customHeight="1" x14ac:dyDescent="0.25">
      <c r="A489" s="62">
        <v>46317.806967592594</v>
      </c>
      <c r="B489" s="59">
        <v>1</v>
      </c>
      <c r="C489" s="59" t="s">
        <v>312</v>
      </c>
      <c r="D489" s="59" t="s">
        <v>430</v>
      </c>
      <c r="E489" s="59" t="s">
        <v>1925</v>
      </c>
      <c r="F489" s="59" t="s">
        <v>1909</v>
      </c>
      <c r="G489" s="155">
        <v>-9.261938280924115E-5</v>
      </c>
      <c r="H489" s="59">
        <v>-18.523876561848223</v>
      </c>
      <c r="I489" s="63" t="s">
        <v>318</v>
      </c>
    </row>
    <row r="490" spans="1:9" ht="15" customHeight="1" x14ac:dyDescent="0.25">
      <c r="A490" s="62">
        <v>46317.806967592594</v>
      </c>
      <c r="B490" s="59">
        <v>1</v>
      </c>
      <c r="C490" s="59" t="s">
        <v>312</v>
      </c>
      <c r="D490" s="59" t="s">
        <v>430</v>
      </c>
      <c r="E490" s="59" t="s">
        <v>1926</v>
      </c>
      <c r="F490" s="59" t="s">
        <v>1909</v>
      </c>
      <c r="G490" s="155">
        <v>-3.1837554701306101E-5</v>
      </c>
      <c r="H490" s="59">
        <v>-6.3675109402612131</v>
      </c>
      <c r="I490" s="63" t="s">
        <v>318</v>
      </c>
    </row>
    <row r="491" spans="1:9" ht="15" customHeight="1" x14ac:dyDescent="0.25">
      <c r="A491" s="62">
        <v>46317.806967592594</v>
      </c>
      <c r="B491" s="59">
        <v>1</v>
      </c>
      <c r="C491" s="59" t="s">
        <v>312</v>
      </c>
      <c r="D491" s="59" t="s">
        <v>430</v>
      </c>
      <c r="E491" s="59" t="s">
        <v>1927</v>
      </c>
      <c r="F491" s="59" t="s">
        <v>1909</v>
      </c>
      <c r="G491" s="155">
        <v>2.8944273406628943E-5</v>
      </c>
      <c r="H491" s="59">
        <v>5.7888546813257884</v>
      </c>
      <c r="I491" s="63" t="s">
        <v>319</v>
      </c>
    </row>
    <row r="492" spans="1:9" ht="15" customHeight="1" x14ac:dyDescent="0.25">
      <c r="A492" s="62">
        <v>46317.806967592594</v>
      </c>
      <c r="B492" s="59">
        <v>1</v>
      </c>
      <c r="C492" s="59" t="s">
        <v>312</v>
      </c>
      <c r="D492" s="59" t="s">
        <v>430</v>
      </c>
      <c r="E492" s="59" t="s">
        <v>1928</v>
      </c>
      <c r="F492" s="59" t="s">
        <v>1909</v>
      </c>
      <c r="G492" s="155">
        <v>8.9726101514563968E-5</v>
      </c>
      <c r="H492" s="59">
        <v>17.945220302912794</v>
      </c>
      <c r="I492" s="63" t="s">
        <v>319</v>
      </c>
    </row>
    <row r="493" spans="1:9" ht="15" customHeight="1" x14ac:dyDescent="0.25">
      <c r="A493" s="62">
        <v>46317.806967592594</v>
      </c>
      <c r="B493" s="59">
        <v>1</v>
      </c>
      <c r="C493" s="59" t="s">
        <v>312</v>
      </c>
      <c r="D493" s="59" t="s">
        <v>430</v>
      </c>
      <c r="E493" s="59" t="s">
        <v>1929</v>
      </c>
      <c r="F493" s="59" t="s">
        <v>1909</v>
      </c>
      <c r="G493" s="155">
        <v>1.5050792962249904E-4</v>
      </c>
      <c r="H493" s="59">
        <v>30.101585924499808</v>
      </c>
      <c r="I493" s="63" t="s">
        <v>319</v>
      </c>
    </row>
    <row r="494" spans="1:9" ht="15" customHeight="1" x14ac:dyDescent="0.25">
      <c r="A494" s="62">
        <v>46317.806967592594</v>
      </c>
      <c r="B494" s="59">
        <v>1</v>
      </c>
      <c r="C494" s="59" t="s">
        <v>312</v>
      </c>
      <c r="D494" s="59" t="s">
        <v>430</v>
      </c>
      <c r="E494" s="59" t="s">
        <v>1930</v>
      </c>
      <c r="F494" s="59" t="s">
        <v>1909</v>
      </c>
      <c r="G494" s="155">
        <v>2.1128975773043406E-4</v>
      </c>
      <c r="H494" s="59">
        <v>42.257951546086815</v>
      </c>
      <c r="I494" s="63" t="s">
        <v>319</v>
      </c>
    </row>
    <row r="495" spans="1:9" ht="15" customHeight="1" x14ac:dyDescent="0.25">
      <c r="A495" s="62">
        <v>46317.806967592594</v>
      </c>
      <c r="B495" s="59">
        <v>1</v>
      </c>
      <c r="C495" s="59" t="s">
        <v>312</v>
      </c>
      <c r="D495" s="59" t="s">
        <v>430</v>
      </c>
      <c r="E495" s="59" t="s">
        <v>1931</v>
      </c>
      <c r="F495" s="59" t="s">
        <v>1909</v>
      </c>
      <c r="G495" s="155">
        <v>-9.2619382809241163E-5</v>
      </c>
      <c r="H495" s="59">
        <v>-18.523876561848226</v>
      </c>
      <c r="I495" s="63" t="s">
        <v>318</v>
      </c>
    </row>
    <row r="496" spans="1:9" ht="15" customHeight="1" x14ac:dyDescent="0.25">
      <c r="A496" s="62">
        <v>46317.806967592594</v>
      </c>
      <c r="B496" s="59">
        <v>1</v>
      </c>
      <c r="C496" s="59" t="s">
        <v>312</v>
      </c>
      <c r="D496" s="59" t="s">
        <v>430</v>
      </c>
      <c r="E496" s="59" t="s">
        <v>1932</v>
      </c>
      <c r="F496" s="59" t="s">
        <v>1909</v>
      </c>
      <c r="G496" s="155">
        <v>-3.1837554701306115E-5</v>
      </c>
      <c r="H496" s="59">
        <v>-6.3675109402612158</v>
      </c>
      <c r="I496" s="63" t="s">
        <v>318</v>
      </c>
    </row>
    <row r="497" spans="1:9" ht="15" customHeight="1" x14ac:dyDescent="0.25">
      <c r="A497" s="62">
        <v>46317.806967592594</v>
      </c>
      <c r="B497" s="59">
        <v>1</v>
      </c>
      <c r="C497" s="59" t="s">
        <v>312</v>
      </c>
      <c r="D497" s="59" t="s">
        <v>430</v>
      </c>
      <c r="E497" s="59" t="s">
        <v>1933</v>
      </c>
      <c r="F497" s="59" t="s">
        <v>1909</v>
      </c>
      <c r="G497" s="155">
        <v>2.894427340662893E-5</v>
      </c>
      <c r="H497" s="59">
        <v>5.7888546813257857</v>
      </c>
      <c r="I497" s="63" t="s">
        <v>319</v>
      </c>
    </row>
    <row r="498" spans="1:9" ht="15" customHeight="1" x14ac:dyDescent="0.25">
      <c r="A498" s="62">
        <v>46317.806967592594</v>
      </c>
      <c r="B498" s="59">
        <v>1</v>
      </c>
      <c r="C498" s="59" t="s">
        <v>312</v>
      </c>
      <c r="D498" s="59" t="s">
        <v>430</v>
      </c>
      <c r="E498" s="59" t="s">
        <v>1934</v>
      </c>
      <c r="F498" s="59" t="s">
        <v>1909</v>
      </c>
      <c r="G498" s="155">
        <v>8.9726101514563954E-5</v>
      </c>
      <c r="H498" s="59">
        <v>17.945220302912791</v>
      </c>
      <c r="I498" s="63" t="s">
        <v>319</v>
      </c>
    </row>
    <row r="499" spans="1:9" ht="15" customHeight="1" x14ac:dyDescent="0.25">
      <c r="A499" s="62">
        <v>46317.806967592594</v>
      </c>
      <c r="B499" s="59">
        <v>1</v>
      </c>
      <c r="C499" s="59" t="s">
        <v>312</v>
      </c>
      <c r="D499" s="59" t="s">
        <v>430</v>
      </c>
      <c r="E499" s="59" t="s">
        <v>2798</v>
      </c>
      <c r="F499" s="59" t="s">
        <v>1909</v>
      </c>
      <c r="G499" s="155">
        <v>1.5050792962249902E-4</v>
      </c>
      <c r="H499" s="59">
        <v>30.101585924499805</v>
      </c>
      <c r="I499" s="63" t="s">
        <v>319</v>
      </c>
    </row>
    <row r="500" spans="1:9" ht="15" customHeight="1" x14ac:dyDescent="0.25">
      <c r="A500" s="62">
        <v>46317.806967592594</v>
      </c>
      <c r="B500" s="59">
        <v>1</v>
      </c>
      <c r="C500" s="59" t="s">
        <v>312</v>
      </c>
      <c r="D500" s="59" t="s">
        <v>430</v>
      </c>
      <c r="E500" s="59" t="s">
        <v>2800</v>
      </c>
      <c r="F500" s="59" t="s">
        <v>1909</v>
      </c>
      <c r="G500" s="155">
        <v>2.1128975773043404E-4</v>
      </c>
      <c r="H500" s="59">
        <v>42.257951546086808</v>
      </c>
      <c r="I500" s="63" t="s">
        <v>319</v>
      </c>
    </row>
    <row r="501" spans="1:9" ht="15" customHeight="1" x14ac:dyDescent="0.25">
      <c r="A501" s="62">
        <v>46317.806967592594</v>
      </c>
      <c r="B501" s="59">
        <v>1</v>
      </c>
      <c r="C501" s="59" t="s">
        <v>312</v>
      </c>
      <c r="D501" s="59" t="s">
        <v>430</v>
      </c>
      <c r="E501" s="59" t="s">
        <v>2802</v>
      </c>
      <c r="F501" s="59" t="s">
        <v>1909</v>
      </c>
      <c r="G501" s="155">
        <v>1.4450547142002339E-4</v>
      </c>
      <c r="H501" s="59">
        <v>28.901094284004678</v>
      </c>
      <c r="I501" s="63" t="s">
        <v>319</v>
      </c>
    </row>
    <row r="502" spans="1:9" ht="15" customHeight="1" x14ac:dyDescent="0.25">
      <c r="A502" s="62">
        <v>46317.806967592594</v>
      </c>
      <c r="B502" s="59">
        <v>1</v>
      </c>
      <c r="C502" s="59" t="s">
        <v>312</v>
      </c>
      <c r="D502" s="59" t="s">
        <v>430</v>
      </c>
      <c r="E502" s="59" t="s">
        <v>2805</v>
      </c>
      <c r="F502" s="59" t="s">
        <v>1909</v>
      </c>
      <c r="G502" s="155">
        <v>1.6079826824405525E-4</v>
      </c>
      <c r="H502" s="59">
        <v>32.159653648811052</v>
      </c>
      <c r="I502" s="63" t="s">
        <v>319</v>
      </c>
    </row>
    <row r="503" spans="1:9" ht="15" customHeight="1" x14ac:dyDescent="0.25">
      <c r="A503" s="62">
        <v>46317.806967592594</v>
      </c>
      <c r="B503" s="59">
        <v>1</v>
      </c>
      <c r="C503" s="59" t="s">
        <v>312</v>
      </c>
      <c r="D503" s="59" t="s">
        <v>430</v>
      </c>
      <c r="E503" s="59" t="s">
        <v>2807</v>
      </c>
      <c r="F503" s="59" t="s">
        <v>1909</v>
      </c>
      <c r="G503" s="155">
        <v>1.7583369133413861E-4</v>
      </c>
      <c r="H503" s="59">
        <v>35.166738266827721</v>
      </c>
      <c r="I503" s="63" t="s">
        <v>319</v>
      </c>
    </row>
    <row r="504" spans="1:9" ht="15" customHeight="1" x14ac:dyDescent="0.25">
      <c r="A504" s="62">
        <v>46317.806967592594</v>
      </c>
      <c r="B504" s="59">
        <v>1</v>
      </c>
      <c r="C504" s="59" t="s">
        <v>312</v>
      </c>
      <c r="D504" s="59" t="s">
        <v>430</v>
      </c>
      <c r="E504" s="59" t="s">
        <v>2809</v>
      </c>
      <c r="F504" s="59" t="s">
        <v>1909</v>
      </c>
      <c r="G504" s="155">
        <v>1.7583369133413861E-4</v>
      </c>
      <c r="H504" s="59">
        <v>35.166738266827721</v>
      </c>
      <c r="I504" s="63" t="s">
        <v>319</v>
      </c>
    </row>
    <row r="505" spans="1:9" ht="15" customHeight="1" x14ac:dyDescent="0.25">
      <c r="A505" s="62">
        <v>46317.806967592594</v>
      </c>
      <c r="B505" s="59">
        <v>1</v>
      </c>
      <c r="C505" s="59" t="s">
        <v>312</v>
      </c>
      <c r="D505" s="59" t="s">
        <v>430</v>
      </c>
      <c r="E505" s="59" t="s">
        <v>2811</v>
      </c>
      <c r="F505" s="59" t="s">
        <v>1909</v>
      </c>
      <c r="G505" s="155">
        <v>1.6079826824405522E-4</v>
      </c>
      <c r="H505" s="59">
        <v>32.159653648811044</v>
      </c>
      <c r="I505" s="63" t="s">
        <v>319</v>
      </c>
    </row>
    <row r="506" spans="1:9" ht="15" customHeight="1" x14ac:dyDescent="0.25">
      <c r="A506" s="62">
        <v>46317.806967592594</v>
      </c>
      <c r="B506" s="59">
        <v>1</v>
      </c>
      <c r="C506" s="59" t="s">
        <v>312</v>
      </c>
      <c r="D506" s="59" t="s">
        <v>430</v>
      </c>
      <c r="E506" s="59" t="s">
        <v>2813</v>
      </c>
      <c r="F506" s="59" t="s">
        <v>1909</v>
      </c>
      <c r="G506" s="155">
        <v>1.4450547142002345E-4</v>
      </c>
      <c r="H506" s="59">
        <v>28.901094284004689</v>
      </c>
      <c r="I506" s="63" t="s">
        <v>319</v>
      </c>
    </row>
    <row r="507" spans="1:9" ht="15" customHeight="1" x14ac:dyDescent="0.25">
      <c r="A507" s="62">
        <v>46317.806967592594</v>
      </c>
      <c r="B507" s="59">
        <v>1</v>
      </c>
      <c r="C507" s="59" t="s">
        <v>312</v>
      </c>
      <c r="D507" s="59" t="s">
        <v>430</v>
      </c>
      <c r="E507" s="59" t="s">
        <v>2815</v>
      </c>
      <c r="F507" s="59" t="s">
        <v>1909</v>
      </c>
      <c r="G507" s="155">
        <v>-2.5835096498830495E-5</v>
      </c>
      <c r="H507" s="59">
        <v>-5.1670192997660918</v>
      </c>
      <c r="I507" s="63" t="s">
        <v>318</v>
      </c>
    </row>
    <row r="508" spans="1:9" ht="15" customHeight="1" x14ac:dyDescent="0.25">
      <c r="A508" s="62">
        <v>46317.806967592594</v>
      </c>
      <c r="B508" s="59">
        <v>1</v>
      </c>
      <c r="C508" s="59" t="s">
        <v>312</v>
      </c>
      <c r="D508" s="59" t="s">
        <v>430</v>
      </c>
      <c r="E508" s="59" t="s">
        <v>2818</v>
      </c>
      <c r="F508" s="59" t="s">
        <v>1909</v>
      </c>
      <c r="G508" s="155">
        <v>-4.2127893322862343E-5</v>
      </c>
      <c r="H508" s="59">
        <v>-8.4255786645724609</v>
      </c>
      <c r="I508" s="63" t="s">
        <v>318</v>
      </c>
    </row>
    <row r="509" spans="1:9" ht="15" customHeight="1" x14ac:dyDescent="0.25">
      <c r="A509" s="62">
        <v>46317.806967592594</v>
      </c>
      <c r="B509" s="59">
        <v>1</v>
      </c>
      <c r="C509" s="59" t="s">
        <v>312</v>
      </c>
      <c r="D509" s="59" t="s">
        <v>430</v>
      </c>
      <c r="E509" s="59" t="s">
        <v>2820</v>
      </c>
      <c r="F509" s="59" t="s">
        <v>1909</v>
      </c>
      <c r="G509" s="155">
        <v>-5.7163316412945712E-5</v>
      </c>
      <c r="H509" s="59">
        <v>-11.432663282589136</v>
      </c>
      <c r="I509" s="63" t="s">
        <v>318</v>
      </c>
    </row>
    <row r="510" spans="1:9" ht="15" customHeight="1" x14ac:dyDescent="0.25">
      <c r="A510" s="62">
        <v>46317.806967592594</v>
      </c>
      <c r="B510" s="59">
        <v>1</v>
      </c>
      <c r="C510" s="59" t="s">
        <v>312</v>
      </c>
      <c r="D510" s="59" t="s">
        <v>430</v>
      </c>
      <c r="E510" s="59" t="s">
        <v>2822</v>
      </c>
      <c r="F510" s="59" t="s">
        <v>1909</v>
      </c>
      <c r="G510" s="155">
        <v>-5.7163316412945712E-5</v>
      </c>
      <c r="H510" s="59">
        <v>-11.432663282589136</v>
      </c>
      <c r="I510" s="63" t="s">
        <v>318</v>
      </c>
    </row>
    <row r="511" spans="1:9" ht="15" customHeight="1" x14ac:dyDescent="0.25">
      <c r="A511" s="62">
        <v>46317.806967592594</v>
      </c>
      <c r="B511" s="59">
        <v>1</v>
      </c>
      <c r="C511" s="59" t="s">
        <v>312</v>
      </c>
      <c r="D511" s="59" t="s">
        <v>430</v>
      </c>
      <c r="E511" s="59" t="s">
        <v>2824</v>
      </c>
      <c r="F511" s="59" t="s">
        <v>1909</v>
      </c>
      <c r="G511" s="155">
        <v>-4.2127893322862316E-5</v>
      </c>
      <c r="H511" s="59">
        <v>-8.4255786645724555</v>
      </c>
      <c r="I511" s="63" t="s">
        <v>318</v>
      </c>
    </row>
    <row r="512" spans="1:9" ht="15" customHeight="1" x14ac:dyDescent="0.25">
      <c r="A512" s="62">
        <v>46317.806967592594</v>
      </c>
      <c r="B512" s="59">
        <v>1</v>
      </c>
      <c r="C512" s="59" t="s">
        <v>312</v>
      </c>
      <c r="D512" s="59" t="s">
        <v>430</v>
      </c>
      <c r="E512" s="59" t="s">
        <v>2826</v>
      </c>
      <c r="F512" s="59" t="s">
        <v>1909</v>
      </c>
      <c r="G512" s="155">
        <v>-2.5835096498830528E-5</v>
      </c>
      <c r="H512" s="59">
        <v>-5.1670192997660989</v>
      </c>
      <c r="I512" s="63" t="s">
        <v>318</v>
      </c>
    </row>
    <row r="513" spans="1:9" ht="15" customHeight="1" x14ac:dyDescent="0.25">
      <c r="A513" s="62">
        <v>46317.806967592594</v>
      </c>
      <c r="B513" s="59">
        <v>1</v>
      </c>
      <c r="C513" s="59" t="s">
        <v>312</v>
      </c>
      <c r="D513" s="59" t="s">
        <v>430</v>
      </c>
      <c r="E513" s="59" t="s">
        <v>2828</v>
      </c>
      <c r="F513" s="59" t="s">
        <v>1909</v>
      </c>
      <c r="G513" s="155">
        <v>2.894427340662894E-5</v>
      </c>
      <c r="H513" s="59">
        <v>5.7888546813257884</v>
      </c>
      <c r="I513" s="63" t="s">
        <v>319</v>
      </c>
    </row>
    <row r="514" spans="1:9" ht="15" customHeight="1" x14ac:dyDescent="0.25">
      <c r="A514" s="62">
        <v>46317.806967592594</v>
      </c>
      <c r="B514" s="59">
        <v>1</v>
      </c>
      <c r="C514" s="59" t="s">
        <v>312</v>
      </c>
      <c r="D514" s="59" t="s">
        <v>430</v>
      </c>
      <c r="E514" s="59" t="s">
        <v>2831</v>
      </c>
      <c r="F514" s="59" t="s">
        <v>1909</v>
      </c>
      <c r="G514" s="155">
        <v>8.9726101514563954E-5</v>
      </c>
      <c r="H514" s="59">
        <v>17.945220302912791</v>
      </c>
      <c r="I514" s="63" t="s">
        <v>319</v>
      </c>
    </row>
    <row r="515" spans="1:9" ht="15" customHeight="1" x14ac:dyDescent="0.25">
      <c r="A515" s="62">
        <v>46317.806967592594</v>
      </c>
      <c r="B515" s="59">
        <v>1</v>
      </c>
      <c r="C515" s="59" t="s">
        <v>312</v>
      </c>
      <c r="D515" s="59" t="s">
        <v>430</v>
      </c>
      <c r="E515" s="59" t="s">
        <v>2833</v>
      </c>
      <c r="F515" s="59" t="s">
        <v>1909</v>
      </c>
      <c r="G515" s="155">
        <v>2.8944273406628933E-5</v>
      </c>
      <c r="H515" s="59">
        <v>5.7888546813257866</v>
      </c>
      <c r="I515" s="63" t="s">
        <v>319</v>
      </c>
    </row>
    <row r="516" spans="1:9" ht="15" customHeight="1" x14ac:dyDescent="0.25">
      <c r="A516" s="62">
        <v>46317.806967592594</v>
      </c>
      <c r="B516" s="59">
        <v>1</v>
      </c>
      <c r="C516" s="59" t="s">
        <v>312</v>
      </c>
      <c r="D516" s="59" t="s">
        <v>430</v>
      </c>
      <c r="E516" s="59" t="s">
        <v>2836</v>
      </c>
      <c r="F516" s="59" t="s">
        <v>1909</v>
      </c>
      <c r="G516" s="155">
        <v>8.9726101514563954E-5</v>
      </c>
      <c r="H516" s="59">
        <v>17.945220302912791</v>
      </c>
      <c r="I516" s="63" t="s">
        <v>319</v>
      </c>
    </row>
    <row r="517" spans="1:9" ht="15" customHeight="1" x14ac:dyDescent="0.25">
      <c r="A517" s="62">
        <v>46317.806967592594</v>
      </c>
      <c r="B517" s="59">
        <v>1</v>
      </c>
      <c r="C517" s="59" t="s">
        <v>312</v>
      </c>
      <c r="D517" s="59" t="s">
        <v>2894</v>
      </c>
      <c r="E517" s="59" t="s">
        <v>1788</v>
      </c>
      <c r="F517" s="59" t="s">
        <v>172</v>
      </c>
      <c r="G517" s="155">
        <v>-2.1923852398713896E-4</v>
      </c>
      <c r="H517" s="59">
        <v>-3.2154983518113718</v>
      </c>
      <c r="I517" s="63" t="s">
        <v>318</v>
      </c>
    </row>
    <row r="518" spans="1:9" ht="15" customHeight="1" x14ac:dyDescent="0.25">
      <c r="A518" s="62">
        <v>46317.806967592594</v>
      </c>
      <c r="B518" s="59">
        <v>1</v>
      </c>
      <c r="C518" s="59" t="s">
        <v>312</v>
      </c>
      <c r="D518" s="59" t="s">
        <v>2894</v>
      </c>
      <c r="E518" s="59" t="s">
        <v>1789</v>
      </c>
      <c r="F518" s="59" t="s">
        <v>172</v>
      </c>
      <c r="G518" s="155">
        <v>-2.4876305229943344E-4</v>
      </c>
      <c r="H518" s="59">
        <v>-3.6485247670583574</v>
      </c>
      <c r="I518" s="63" t="s">
        <v>318</v>
      </c>
    </row>
    <row r="519" spans="1:9" ht="15" customHeight="1" x14ac:dyDescent="0.25">
      <c r="A519" s="62">
        <v>46317.806967592594</v>
      </c>
      <c r="B519" s="59">
        <v>1</v>
      </c>
      <c r="C519" s="59" t="s">
        <v>312</v>
      </c>
      <c r="D519" s="59" t="s">
        <v>2894</v>
      </c>
      <c r="E519" s="59" t="s">
        <v>1790</v>
      </c>
      <c r="F519" s="59" t="s">
        <v>172</v>
      </c>
      <c r="G519" s="155">
        <v>-2.4876305229943344E-4</v>
      </c>
      <c r="H519" s="59">
        <v>-3.6485247670583574</v>
      </c>
      <c r="I519" s="63" t="s">
        <v>318</v>
      </c>
    </row>
    <row r="520" spans="1:9" ht="15" customHeight="1" x14ac:dyDescent="0.25">
      <c r="A520" s="62">
        <v>46317.806967592594</v>
      </c>
      <c r="B520" s="59">
        <v>1</v>
      </c>
      <c r="C520" s="59" t="s">
        <v>312</v>
      </c>
      <c r="D520" s="59" t="s">
        <v>2894</v>
      </c>
      <c r="E520" s="59" t="s">
        <v>1791</v>
      </c>
      <c r="F520" s="59" t="s">
        <v>172</v>
      </c>
      <c r="G520" s="155">
        <v>-2.1923852398713896E-4</v>
      </c>
      <c r="H520" s="59">
        <v>-3.2154983518113718</v>
      </c>
      <c r="I520" s="63" t="s">
        <v>318</v>
      </c>
    </row>
    <row r="521" spans="1:9" ht="15" customHeight="1" x14ac:dyDescent="0.25">
      <c r="A521" s="62">
        <v>46317.806967592594</v>
      </c>
      <c r="B521" s="59">
        <v>1</v>
      </c>
      <c r="C521" s="59" t="s">
        <v>312</v>
      </c>
      <c r="D521" s="59" t="s">
        <v>2894</v>
      </c>
      <c r="E521" s="59" t="s">
        <v>1792</v>
      </c>
      <c r="F521" s="59" t="s">
        <v>172</v>
      </c>
      <c r="G521" s="155">
        <v>-2.1923852398713896E-4</v>
      </c>
      <c r="H521" s="59">
        <v>-3.2154983518113718</v>
      </c>
      <c r="I521" s="63" t="s">
        <v>318</v>
      </c>
    </row>
    <row r="522" spans="1:9" ht="15" customHeight="1" x14ac:dyDescent="0.25">
      <c r="A522" s="62">
        <v>46317.806967592594</v>
      </c>
      <c r="B522" s="59">
        <v>1</v>
      </c>
      <c r="C522" s="59" t="s">
        <v>312</v>
      </c>
      <c r="D522" s="59" t="s">
        <v>2894</v>
      </c>
      <c r="E522" s="59" t="s">
        <v>1793</v>
      </c>
      <c r="F522" s="59" t="s">
        <v>172</v>
      </c>
      <c r="G522" s="155">
        <v>-2.340007881432862E-4</v>
      </c>
      <c r="H522" s="59">
        <v>-3.4320115594348644</v>
      </c>
      <c r="I522" s="63" t="s">
        <v>318</v>
      </c>
    </row>
    <row r="523" spans="1:9" ht="15" customHeight="1" x14ac:dyDescent="0.25">
      <c r="A523" s="62">
        <v>46317.806967592594</v>
      </c>
      <c r="B523" s="59">
        <v>1</v>
      </c>
      <c r="C523" s="59" t="s">
        <v>312</v>
      </c>
      <c r="D523" s="59" t="s">
        <v>2894</v>
      </c>
      <c r="E523" s="59" t="s">
        <v>1794</v>
      </c>
      <c r="F523" s="59" t="s">
        <v>172</v>
      </c>
      <c r="G523" s="155">
        <v>-2.340007881432862E-4</v>
      </c>
      <c r="H523" s="59">
        <v>-3.4320115594348644</v>
      </c>
      <c r="I523" s="63" t="s">
        <v>318</v>
      </c>
    </row>
    <row r="524" spans="1:9" ht="15" customHeight="1" x14ac:dyDescent="0.25">
      <c r="A524" s="62">
        <v>46317.806967592594</v>
      </c>
      <c r="B524" s="59">
        <v>1</v>
      </c>
      <c r="C524" s="59" t="s">
        <v>312</v>
      </c>
      <c r="D524" s="59" t="s">
        <v>2894</v>
      </c>
      <c r="E524" s="59" t="s">
        <v>1795</v>
      </c>
      <c r="F524" s="59" t="s">
        <v>172</v>
      </c>
      <c r="G524" s="155">
        <v>-2.340007881432862E-4</v>
      </c>
      <c r="H524" s="59">
        <v>-3.4320115594348644</v>
      </c>
      <c r="I524" s="63" t="s">
        <v>318</v>
      </c>
    </row>
    <row r="525" spans="1:9" ht="15" customHeight="1" x14ac:dyDescent="0.25">
      <c r="A525" s="62">
        <v>46317.806967592594</v>
      </c>
      <c r="B525" s="59">
        <v>1</v>
      </c>
      <c r="C525" s="59" t="s">
        <v>312</v>
      </c>
      <c r="D525" s="59" t="s">
        <v>2894</v>
      </c>
      <c r="E525" s="59" t="s">
        <v>1796</v>
      </c>
      <c r="F525" s="59" t="s">
        <v>172</v>
      </c>
      <c r="G525" s="155">
        <v>-2.340007881432862E-4</v>
      </c>
      <c r="H525" s="59">
        <v>-3.4320115594348644</v>
      </c>
      <c r="I525" s="63" t="s">
        <v>318</v>
      </c>
    </row>
    <row r="526" spans="1:9" ht="15" customHeight="1" x14ac:dyDescent="0.25">
      <c r="A526" s="62">
        <v>46317.806967592594</v>
      </c>
      <c r="B526" s="59">
        <v>1</v>
      </c>
      <c r="C526" s="59" t="s">
        <v>312</v>
      </c>
      <c r="D526" s="59" t="s">
        <v>2894</v>
      </c>
      <c r="E526" s="59" t="s">
        <v>1797</v>
      </c>
      <c r="F526" s="59" t="s">
        <v>172</v>
      </c>
      <c r="G526" s="155">
        <v>-2.340007881432862E-4</v>
      </c>
      <c r="H526" s="59">
        <v>-3.4320115594348644</v>
      </c>
      <c r="I526" s="63" t="s">
        <v>318</v>
      </c>
    </row>
    <row r="527" spans="1:9" ht="15" customHeight="1" x14ac:dyDescent="0.25">
      <c r="A527" s="62">
        <v>46317.806967592594</v>
      </c>
      <c r="B527" s="59">
        <v>1</v>
      </c>
      <c r="C527" s="59" t="s">
        <v>312</v>
      </c>
      <c r="D527" s="59" t="s">
        <v>2894</v>
      </c>
      <c r="E527" s="59" t="s">
        <v>1798</v>
      </c>
      <c r="F527" s="59" t="s">
        <v>172</v>
      </c>
      <c r="G527" s="155">
        <v>-2.340007881432862E-4</v>
      </c>
      <c r="H527" s="59">
        <v>-3.4320115594348644</v>
      </c>
      <c r="I527" s="63" t="s">
        <v>318</v>
      </c>
    </row>
    <row r="528" spans="1:9" ht="15" customHeight="1" x14ac:dyDescent="0.25">
      <c r="A528" s="62">
        <v>46317.806967592594</v>
      </c>
      <c r="B528" s="59">
        <v>1</v>
      </c>
      <c r="C528" s="59" t="s">
        <v>312</v>
      </c>
      <c r="D528" s="59" t="s">
        <v>2894</v>
      </c>
      <c r="E528" s="59" t="s">
        <v>1799</v>
      </c>
      <c r="F528" s="59" t="s">
        <v>172</v>
      </c>
      <c r="G528" s="155">
        <v>-2.4876305229943344E-4</v>
      </c>
      <c r="H528" s="59">
        <v>-3.6485247670583574</v>
      </c>
      <c r="I528" s="63" t="s">
        <v>318</v>
      </c>
    </row>
    <row r="529" spans="1:9" ht="15" customHeight="1" x14ac:dyDescent="0.25">
      <c r="A529" s="62">
        <v>46317.806967592594</v>
      </c>
      <c r="B529" s="59">
        <v>1</v>
      </c>
      <c r="C529" s="59" t="s">
        <v>312</v>
      </c>
      <c r="D529" s="59" t="s">
        <v>2894</v>
      </c>
      <c r="E529" s="59" t="s">
        <v>1800</v>
      </c>
      <c r="F529" s="59" t="s">
        <v>172</v>
      </c>
      <c r="G529" s="155">
        <v>-2.4876305229943344E-4</v>
      </c>
      <c r="H529" s="59">
        <v>-3.6485247670583574</v>
      </c>
      <c r="I529" s="63" t="s">
        <v>318</v>
      </c>
    </row>
    <row r="530" spans="1:9" ht="15" customHeight="1" x14ac:dyDescent="0.25">
      <c r="A530" s="62">
        <v>46317.806967592594</v>
      </c>
      <c r="B530" s="59">
        <v>1</v>
      </c>
      <c r="C530" s="59" t="s">
        <v>312</v>
      </c>
      <c r="D530" s="59" t="s">
        <v>2894</v>
      </c>
      <c r="E530" s="59" t="s">
        <v>1801</v>
      </c>
      <c r="F530" s="59" t="s">
        <v>172</v>
      </c>
      <c r="G530" s="155">
        <v>-2.1923852398713896E-4</v>
      </c>
      <c r="H530" s="59">
        <v>-3.2154983518113718</v>
      </c>
      <c r="I530" s="63" t="s">
        <v>318</v>
      </c>
    </row>
    <row r="531" spans="1:9" ht="15" customHeight="1" x14ac:dyDescent="0.25">
      <c r="A531" s="62">
        <v>46317.806967592594</v>
      </c>
      <c r="B531" s="59">
        <v>1</v>
      </c>
      <c r="C531" s="59" t="s">
        <v>312</v>
      </c>
      <c r="D531" s="59" t="s">
        <v>2894</v>
      </c>
      <c r="E531" s="59" t="s">
        <v>1802</v>
      </c>
      <c r="F531" s="59" t="s">
        <v>172</v>
      </c>
      <c r="G531" s="155">
        <v>-2.1923852398713896E-4</v>
      </c>
      <c r="H531" s="59">
        <v>-3.2154983518113718</v>
      </c>
      <c r="I531" s="63" t="s">
        <v>318</v>
      </c>
    </row>
    <row r="532" spans="1:9" ht="15" customHeight="1" x14ac:dyDescent="0.25">
      <c r="A532" s="62">
        <v>46317.806967592594</v>
      </c>
      <c r="B532" s="59">
        <v>1</v>
      </c>
      <c r="C532" s="59" t="s">
        <v>312</v>
      </c>
      <c r="D532" s="59" t="s">
        <v>2894</v>
      </c>
      <c r="E532" s="59" t="s">
        <v>1803</v>
      </c>
      <c r="F532" s="59" t="s">
        <v>172</v>
      </c>
      <c r="G532" s="155">
        <v>-2.1923852398713896E-4</v>
      </c>
      <c r="H532" s="59">
        <v>-3.2154983518113718</v>
      </c>
      <c r="I532" s="63" t="s">
        <v>318</v>
      </c>
    </row>
    <row r="533" spans="1:9" ht="15" customHeight="1" x14ac:dyDescent="0.25">
      <c r="A533" s="62">
        <v>46317.806967592594</v>
      </c>
      <c r="B533" s="59">
        <v>1</v>
      </c>
      <c r="C533" s="59" t="s">
        <v>312</v>
      </c>
      <c r="D533" s="59" t="s">
        <v>2894</v>
      </c>
      <c r="E533" s="59" t="s">
        <v>1804</v>
      </c>
      <c r="F533" s="59" t="s">
        <v>172</v>
      </c>
      <c r="G533" s="155">
        <v>-1.8971399567484451E-4</v>
      </c>
      <c r="H533" s="59">
        <v>-2.7824719365643866</v>
      </c>
      <c r="I533" s="63" t="s">
        <v>318</v>
      </c>
    </row>
    <row r="534" spans="1:9" ht="15" customHeight="1" x14ac:dyDescent="0.25">
      <c r="A534" s="62">
        <v>46317.806967592594</v>
      </c>
      <c r="B534" s="59">
        <v>1</v>
      </c>
      <c r="C534" s="59" t="s">
        <v>312</v>
      </c>
      <c r="D534" s="59" t="s">
        <v>2894</v>
      </c>
      <c r="E534" s="59" t="s">
        <v>1805</v>
      </c>
      <c r="F534" s="59" t="s">
        <v>172</v>
      </c>
      <c r="G534" s="155">
        <v>-1.8971399567484451E-4</v>
      </c>
      <c r="H534" s="59">
        <v>-2.7824719365643866</v>
      </c>
      <c r="I534" s="63" t="s">
        <v>318</v>
      </c>
    </row>
    <row r="535" spans="1:9" ht="15" customHeight="1" x14ac:dyDescent="0.25">
      <c r="A535" s="62">
        <v>46317.806967592594</v>
      </c>
      <c r="B535" s="59">
        <v>1</v>
      </c>
      <c r="C535" s="59" t="s">
        <v>312</v>
      </c>
      <c r="D535" s="59" t="s">
        <v>2894</v>
      </c>
      <c r="E535" s="59" t="s">
        <v>1806</v>
      </c>
      <c r="F535" s="59" t="s">
        <v>172</v>
      </c>
      <c r="G535" s="155">
        <v>-1.6018946736255006E-4</v>
      </c>
      <c r="H535" s="59">
        <v>-2.3494455213174015</v>
      </c>
      <c r="I535" s="63" t="s">
        <v>318</v>
      </c>
    </row>
    <row r="536" spans="1:9" ht="15" customHeight="1" x14ac:dyDescent="0.25">
      <c r="A536" s="62">
        <v>46317.806967592594</v>
      </c>
      <c r="B536" s="59">
        <v>1</v>
      </c>
      <c r="C536" s="59" t="s">
        <v>312</v>
      </c>
      <c r="D536" s="59" t="s">
        <v>2894</v>
      </c>
      <c r="E536" s="59" t="s">
        <v>1807</v>
      </c>
      <c r="F536" s="59" t="s">
        <v>172</v>
      </c>
      <c r="G536" s="155">
        <v>-1.6018946736255006E-4</v>
      </c>
      <c r="H536" s="59">
        <v>-2.3494455213174015</v>
      </c>
      <c r="I536" s="63" t="s">
        <v>318</v>
      </c>
    </row>
    <row r="537" spans="1:9" ht="15" customHeight="1" x14ac:dyDescent="0.25">
      <c r="A537" s="62">
        <v>46317.806967592594</v>
      </c>
      <c r="B537" s="59">
        <v>1</v>
      </c>
      <c r="C537" s="59" t="s">
        <v>312</v>
      </c>
      <c r="D537" s="59" t="s">
        <v>2894</v>
      </c>
      <c r="E537" s="59" t="s">
        <v>1808</v>
      </c>
      <c r="F537" s="59" t="s">
        <v>172</v>
      </c>
      <c r="G537" s="155">
        <v>-1.7495173151869727E-4</v>
      </c>
      <c r="H537" s="59">
        <v>-2.5659587289408936</v>
      </c>
      <c r="I537" s="63" t="s">
        <v>318</v>
      </c>
    </row>
    <row r="538" spans="1:9" ht="15" customHeight="1" x14ac:dyDescent="0.25">
      <c r="A538" s="62">
        <v>46317.806967592594</v>
      </c>
      <c r="B538" s="59">
        <v>1</v>
      </c>
      <c r="C538" s="59" t="s">
        <v>312</v>
      </c>
      <c r="D538" s="59" t="s">
        <v>2894</v>
      </c>
      <c r="E538" s="59" t="s">
        <v>1809</v>
      </c>
      <c r="F538" s="59" t="s">
        <v>172</v>
      </c>
      <c r="G538" s="155">
        <v>-1.7495173151869727E-4</v>
      </c>
      <c r="H538" s="59">
        <v>-2.5659587289408936</v>
      </c>
      <c r="I538" s="63" t="s">
        <v>318</v>
      </c>
    </row>
    <row r="539" spans="1:9" ht="15" customHeight="1" x14ac:dyDescent="0.25">
      <c r="A539" s="62">
        <v>46317.806967592594</v>
      </c>
      <c r="B539" s="59">
        <v>1</v>
      </c>
      <c r="C539" s="59" t="s">
        <v>312</v>
      </c>
      <c r="D539" s="59" t="s">
        <v>2894</v>
      </c>
      <c r="E539" s="59" t="s">
        <v>1810</v>
      </c>
      <c r="F539" s="59" t="s">
        <v>172</v>
      </c>
      <c r="G539" s="155">
        <v>-1.7495173151869727E-4</v>
      </c>
      <c r="H539" s="59">
        <v>-2.5659587289408936</v>
      </c>
      <c r="I539" s="63" t="s">
        <v>318</v>
      </c>
    </row>
    <row r="540" spans="1:9" ht="15" customHeight="1" x14ac:dyDescent="0.25">
      <c r="A540" s="62">
        <v>46317.806967592594</v>
      </c>
      <c r="B540" s="59">
        <v>1</v>
      </c>
      <c r="C540" s="59" t="s">
        <v>312</v>
      </c>
      <c r="D540" s="59" t="s">
        <v>2894</v>
      </c>
      <c r="E540" s="59" t="s">
        <v>1811</v>
      </c>
      <c r="F540" s="59" t="s">
        <v>172</v>
      </c>
      <c r="G540" s="155">
        <v>-1.7495173151869727E-4</v>
      </c>
      <c r="H540" s="59">
        <v>-2.5659587289408936</v>
      </c>
      <c r="I540" s="63" t="s">
        <v>318</v>
      </c>
    </row>
    <row r="541" spans="1:9" ht="15" customHeight="1" x14ac:dyDescent="0.25">
      <c r="A541" s="62">
        <v>46317.806967592594</v>
      </c>
      <c r="B541" s="59">
        <v>1</v>
      </c>
      <c r="C541" s="59" t="s">
        <v>312</v>
      </c>
      <c r="D541" s="59" t="s">
        <v>2894</v>
      </c>
      <c r="E541" s="59" t="s">
        <v>1812</v>
      </c>
      <c r="F541" s="59" t="s">
        <v>172</v>
      </c>
      <c r="G541" s="155">
        <v>-1.7495173151869727E-4</v>
      </c>
      <c r="H541" s="59">
        <v>-2.5659587289408936</v>
      </c>
      <c r="I541" s="63" t="s">
        <v>318</v>
      </c>
    </row>
    <row r="542" spans="1:9" ht="15" customHeight="1" x14ac:dyDescent="0.25">
      <c r="A542" s="62">
        <v>46317.806967592594</v>
      </c>
      <c r="B542" s="59">
        <v>1</v>
      </c>
      <c r="C542" s="59" t="s">
        <v>312</v>
      </c>
      <c r="D542" s="59" t="s">
        <v>2894</v>
      </c>
      <c r="E542" s="59" t="s">
        <v>1813</v>
      </c>
      <c r="F542" s="59" t="s">
        <v>172</v>
      </c>
      <c r="G542" s="155">
        <v>-1.7495173151869727E-4</v>
      </c>
      <c r="H542" s="59">
        <v>-2.5659587289408936</v>
      </c>
      <c r="I542" s="63" t="s">
        <v>318</v>
      </c>
    </row>
    <row r="543" spans="1:9" ht="15" customHeight="1" x14ac:dyDescent="0.25">
      <c r="A543" s="62">
        <v>46317.806967592594</v>
      </c>
      <c r="B543" s="59">
        <v>1</v>
      </c>
      <c r="C543" s="59" t="s">
        <v>312</v>
      </c>
      <c r="D543" s="59" t="s">
        <v>2894</v>
      </c>
      <c r="E543" s="59" t="s">
        <v>1814</v>
      </c>
      <c r="F543" s="59" t="s">
        <v>172</v>
      </c>
      <c r="G543" s="155">
        <v>-1.7495173151869727E-4</v>
      </c>
      <c r="H543" s="59">
        <v>-2.5659587289408936</v>
      </c>
      <c r="I543" s="63" t="s">
        <v>318</v>
      </c>
    </row>
    <row r="544" spans="1:9" ht="15" customHeight="1" x14ac:dyDescent="0.25">
      <c r="A544" s="62">
        <v>46317.806967592594</v>
      </c>
      <c r="B544" s="59">
        <v>1</v>
      </c>
      <c r="C544" s="59" t="s">
        <v>312</v>
      </c>
      <c r="D544" s="59" t="s">
        <v>2894</v>
      </c>
      <c r="E544" s="59" t="s">
        <v>1815</v>
      </c>
      <c r="F544" s="59" t="s">
        <v>172</v>
      </c>
      <c r="G544" s="155">
        <v>-1.7495173151869727E-4</v>
      </c>
      <c r="H544" s="59">
        <v>-2.5659587289408936</v>
      </c>
      <c r="I544" s="63" t="s">
        <v>318</v>
      </c>
    </row>
    <row r="545" spans="1:9" ht="15" customHeight="1" x14ac:dyDescent="0.25">
      <c r="A545" s="62">
        <v>46317.806967592594</v>
      </c>
      <c r="B545" s="59">
        <v>1</v>
      </c>
      <c r="C545" s="59" t="s">
        <v>312</v>
      </c>
      <c r="D545" s="59" t="s">
        <v>2894</v>
      </c>
      <c r="E545" s="59" t="s">
        <v>1816</v>
      </c>
      <c r="F545" s="59" t="s">
        <v>172</v>
      </c>
      <c r="G545" s="155">
        <v>-1.8971399567484451E-4</v>
      </c>
      <c r="H545" s="59">
        <v>-2.7824719365643866</v>
      </c>
      <c r="I545" s="63" t="s">
        <v>318</v>
      </c>
    </row>
    <row r="546" spans="1:9" ht="15" customHeight="1" x14ac:dyDescent="0.25">
      <c r="A546" s="62">
        <v>46317.806967592594</v>
      </c>
      <c r="B546" s="59">
        <v>1</v>
      </c>
      <c r="C546" s="59" t="s">
        <v>312</v>
      </c>
      <c r="D546" s="59" t="s">
        <v>2894</v>
      </c>
      <c r="E546" s="59" t="s">
        <v>1817</v>
      </c>
      <c r="F546" s="59" t="s">
        <v>172</v>
      </c>
      <c r="G546" s="155">
        <v>-1.8971399567484451E-4</v>
      </c>
      <c r="H546" s="59">
        <v>-2.7824719365643866</v>
      </c>
      <c r="I546" s="63" t="s">
        <v>318</v>
      </c>
    </row>
    <row r="547" spans="1:9" ht="15" customHeight="1" x14ac:dyDescent="0.25">
      <c r="A547" s="62">
        <v>46317.806967592594</v>
      </c>
      <c r="B547" s="59">
        <v>1</v>
      </c>
      <c r="C547" s="59" t="s">
        <v>312</v>
      </c>
      <c r="D547" s="59" t="s">
        <v>2894</v>
      </c>
      <c r="E547" s="59" t="s">
        <v>1818</v>
      </c>
      <c r="F547" s="59" t="s">
        <v>172</v>
      </c>
      <c r="G547" s="155">
        <v>-1.6018946736255006E-4</v>
      </c>
      <c r="H547" s="59">
        <v>-2.3494455213174015</v>
      </c>
      <c r="I547" s="63" t="s">
        <v>318</v>
      </c>
    </row>
    <row r="548" spans="1:9" ht="15" customHeight="1" x14ac:dyDescent="0.25">
      <c r="A548" s="62">
        <v>46317.806967592594</v>
      </c>
      <c r="B548" s="59">
        <v>1</v>
      </c>
      <c r="C548" s="59" t="s">
        <v>312</v>
      </c>
      <c r="D548" s="59" t="s">
        <v>2894</v>
      </c>
      <c r="E548" s="59" t="s">
        <v>1819</v>
      </c>
      <c r="F548" s="59" t="s">
        <v>172</v>
      </c>
      <c r="G548" s="155">
        <v>-1.6018946736255006E-4</v>
      </c>
      <c r="H548" s="59">
        <v>-2.3494455213174015</v>
      </c>
      <c r="I548" s="63" t="s">
        <v>318</v>
      </c>
    </row>
    <row r="549" spans="1:9" ht="15" customHeight="1" x14ac:dyDescent="0.25">
      <c r="A549" s="62">
        <v>46317.806967592594</v>
      </c>
      <c r="B549" s="59">
        <v>1</v>
      </c>
      <c r="C549" s="59" t="s">
        <v>312</v>
      </c>
      <c r="D549" s="59" t="s">
        <v>2894</v>
      </c>
      <c r="E549" s="59" t="s">
        <v>1820</v>
      </c>
      <c r="F549" s="59" t="s">
        <v>172</v>
      </c>
      <c r="G549" s="155">
        <v>-1.1590267489410838E-4</v>
      </c>
      <c r="H549" s="59">
        <v>-1.6999058984469233</v>
      </c>
      <c r="I549" s="63" t="s">
        <v>318</v>
      </c>
    </row>
    <row r="550" spans="1:9" ht="15" customHeight="1" x14ac:dyDescent="0.25">
      <c r="A550" s="62">
        <v>46317.806967592594</v>
      </c>
      <c r="B550" s="59">
        <v>1</v>
      </c>
      <c r="C550" s="59" t="s">
        <v>312</v>
      </c>
      <c r="D550" s="59" t="s">
        <v>2894</v>
      </c>
      <c r="E550" s="59" t="s">
        <v>1821</v>
      </c>
      <c r="F550" s="59" t="s">
        <v>172</v>
      </c>
      <c r="G550" s="155">
        <v>-1.1590267489410838E-4</v>
      </c>
      <c r="H550" s="59">
        <v>-1.6999058984469233</v>
      </c>
      <c r="I550" s="63" t="s">
        <v>318</v>
      </c>
    </row>
    <row r="551" spans="1:9" ht="15" customHeight="1" x14ac:dyDescent="0.25">
      <c r="A551" s="62">
        <v>46317.806967592594</v>
      </c>
      <c r="B551" s="59">
        <v>1</v>
      </c>
      <c r="C551" s="59" t="s">
        <v>312</v>
      </c>
      <c r="D551" s="59" t="s">
        <v>2894</v>
      </c>
      <c r="E551" s="59" t="s">
        <v>1822</v>
      </c>
      <c r="F551" s="59" t="s">
        <v>172</v>
      </c>
      <c r="G551" s="155">
        <v>-1.1590267489410838E-4</v>
      </c>
      <c r="H551" s="59">
        <v>-1.6999058984469233</v>
      </c>
      <c r="I551" s="63" t="s">
        <v>318</v>
      </c>
    </row>
    <row r="552" spans="1:9" ht="15" customHeight="1" x14ac:dyDescent="0.25">
      <c r="A552" s="62">
        <v>46317.806967592594</v>
      </c>
      <c r="B552" s="59">
        <v>1</v>
      </c>
      <c r="C552" s="59" t="s">
        <v>312</v>
      </c>
      <c r="D552" s="59" t="s">
        <v>2894</v>
      </c>
      <c r="E552" s="59" t="s">
        <v>1823</v>
      </c>
      <c r="F552" s="59" t="s">
        <v>172</v>
      </c>
      <c r="G552" s="155">
        <v>-1.1590267489410838E-4</v>
      </c>
      <c r="H552" s="59">
        <v>-1.6999058984469233</v>
      </c>
      <c r="I552" s="63" t="s">
        <v>318</v>
      </c>
    </row>
    <row r="553" spans="1:9" ht="15" customHeight="1" x14ac:dyDescent="0.25">
      <c r="A553" s="62">
        <v>46317.806967592594</v>
      </c>
      <c r="B553" s="59">
        <v>1</v>
      </c>
      <c r="C553" s="59" t="s">
        <v>312</v>
      </c>
      <c r="D553" s="59" t="s">
        <v>2894</v>
      </c>
      <c r="E553" s="59" t="s">
        <v>1824</v>
      </c>
      <c r="F553" s="59" t="s">
        <v>172</v>
      </c>
      <c r="G553" s="155">
        <v>-1.1590267489410838E-4</v>
      </c>
      <c r="H553" s="59">
        <v>-1.6999058984469233</v>
      </c>
      <c r="I553" s="63" t="s">
        <v>318</v>
      </c>
    </row>
    <row r="554" spans="1:9" ht="15" customHeight="1" x14ac:dyDescent="0.25">
      <c r="A554" s="62">
        <v>46317.806967592594</v>
      </c>
      <c r="B554" s="59">
        <v>1</v>
      </c>
      <c r="C554" s="59" t="s">
        <v>312</v>
      </c>
      <c r="D554" s="59" t="s">
        <v>2894</v>
      </c>
      <c r="E554" s="59" t="s">
        <v>1825</v>
      </c>
      <c r="F554" s="59" t="s">
        <v>172</v>
      </c>
      <c r="G554" s="155">
        <v>-1.1590267489410838E-4</v>
      </c>
      <c r="H554" s="59">
        <v>-1.6999058984469233</v>
      </c>
      <c r="I554" s="63" t="s">
        <v>318</v>
      </c>
    </row>
    <row r="555" spans="1:9" ht="15" customHeight="1" x14ac:dyDescent="0.25">
      <c r="A555" s="62">
        <v>46317.806967592594</v>
      </c>
      <c r="B555" s="59">
        <v>1</v>
      </c>
      <c r="C555" s="59" t="s">
        <v>312</v>
      </c>
      <c r="D555" s="59" t="s">
        <v>2894</v>
      </c>
      <c r="E555" s="59" t="s">
        <v>1826</v>
      </c>
      <c r="F555" s="59" t="s">
        <v>172</v>
      </c>
      <c r="G555" s="155">
        <v>-1.1590267489410838E-4</v>
      </c>
      <c r="H555" s="59">
        <v>-1.6999058984469233</v>
      </c>
      <c r="I555" s="63" t="s">
        <v>318</v>
      </c>
    </row>
    <row r="556" spans="1:9" ht="15" customHeight="1" x14ac:dyDescent="0.25">
      <c r="A556" s="62">
        <v>46317.806967592594</v>
      </c>
      <c r="B556" s="59">
        <v>1</v>
      </c>
      <c r="C556" s="59" t="s">
        <v>312</v>
      </c>
      <c r="D556" s="59" t="s">
        <v>2894</v>
      </c>
      <c r="E556" s="59" t="s">
        <v>1827</v>
      </c>
      <c r="F556" s="59" t="s">
        <v>172</v>
      </c>
      <c r="G556" s="155">
        <v>-1.1590267489410838E-4</v>
      </c>
      <c r="H556" s="59">
        <v>-1.6999058984469233</v>
      </c>
      <c r="I556" s="63" t="s">
        <v>318</v>
      </c>
    </row>
    <row r="557" spans="1:9" ht="15" customHeight="1" x14ac:dyDescent="0.25">
      <c r="A557" s="62">
        <v>46317.806967592594</v>
      </c>
      <c r="B557" s="59">
        <v>1</v>
      </c>
      <c r="C557" s="59" t="s">
        <v>312</v>
      </c>
      <c r="D557" s="59" t="s">
        <v>2894</v>
      </c>
      <c r="E557" s="59" t="s">
        <v>1828</v>
      </c>
      <c r="F557" s="59" t="s">
        <v>172</v>
      </c>
      <c r="G557" s="155">
        <v>-1.1590267489410838E-4</v>
      </c>
      <c r="H557" s="59">
        <v>-1.6999058984469233</v>
      </c>
      <c r="I557" s="63" t="s">
        <v>318</v>
      </c>
    </row>
    <row r="558" spans="1:9" ht="15" customHeight="1" x14ac:dyDescent="0.25">
      <c r="A558" s="62">
        <v>46317.806967592594</v>
      </c>
      <c r="B558" s="59">
        <v>1</v>
      </c>
      <c r="C558" s="59" t="s">
        <v>312</v>
      </c>
      <c r="D558" s="59" t="s">
        <v>2894</v>
      </c>
      <c r="E558" s="59" t="s">
        <v>1829</v>
      </c>
      <c r="F558" s="59" t="s">
        <v>172</v>
      </c>
      <c r="G558" s="155">
        <v>-1.1590267489410838E-4</v>
      </c>
      <c r="H558" s="59">
        <v>-1.6999058984469233</v>
      </c>
      <c r="I558" s="63" t="s">
        <v>318</v>
      </c>
    </row>
    <row r="559" spans="1:9" ht="15" customHeight="1" x14ac:dyDescent="0.25">
      <c r="A559" s="62">
        <v>46317.806967592594</v>
      </c>
      <c r="B559" s="59">
        <v>1</v>
      </c>
      <c r="C559" s="59" t="s">
        <v>312</v>
      </c>
      <c r="D559" s="59" t="s">
        <v>2894</v>
      </c>
      <c r="E559" s="59" t="s">
        <v>1830</v>
      </c>
      <c r="F559" s="59" t="s">
        <v>172</v>
      </c>
      <c r="G559" s="155">
        <v>-5.6853618269519463E-5</v>
      </c>
      <c r="H559" s="59">
        <v>-0.83385306795295255</v>
      </c>
      <c r="I559" s="63" t="s">
        <v>318</v>
      </c>
    </row>
    <row r="560" spans="1:9" ht="15" customHeight="1" x14ac:dyDescent="0.25">
      <c r="A560" s="62">
        <v>46317.806967592594</v>
      </c>
      <c r="B560" s="59">
        <v>1</v>
      </c>
      <c r="C560" s="59" t="s">
        <v>312</v>
      </c>
      <c r="D560" s="59" t="s">
        <v>2894</v>
      </c>
      <c r="E560" s="59" t="s">
        <v>1831</v>
      </c>
      <c r="F560" s="59" t="s">
        <v>172</v>
      </c>
      <c r="G560" s="155">
        <v>-5.6853618269519463E-5</v>
      </c>
      <c r="H560" s="59">
        <v>-0.83385306795295255</v>
      </c>
      <c r="I560" s="63" t="s">
        <v>318</v>
      </c>
    </row>
    <row r="561" spans="1:9" ht="15" customHeight="1" x14ac:dyDescent="0.25">
      <c r="A561" s="62">
        <v>46317.806967592594</v>
      </c>
      <c r="B561" s="59">
        <v>1</v>
      </c>
      <c r="C561" s="59" t="s">
        <v>312</v>
      </c>
      <c r="D561" s="59" t="s">
        <v>2894</v>
      </c>
      <c r="E561" s="59" t="s">
        <v>1832</v>
      </c>
      <c r="F561" s="59" t="s">
        <v>172</v>
      </c>
      <c r="G561" s="155">
        <v>-5.6853618269519463E-5</v>
      </c>
      <c r="H561" s="59">
        <v>-0.83385306795295255</v>
      </c>
      <c r="I561" s="63" t="s">
        <v>318</v>
      </c>
    </row>
    <row r="562" spans="1:9" ht="15" customHeight="1" x14ac:dyDescent="0.25">
      <c r="A562" s="62">
        <v>46317.806967592594</v>
      </c>
      <c r="B562" s="59">
        <v>1</v>
      </c>
      <c r="C562" s="59" t="s">
        <v>312</v>
      </c>
      <c r="D562" s="59" t="s">
        <v>2894</v>
      </c>
      <c r="E562" s="59" t="s">
        <v>1833</v>
      </c>
      <c r="F562" s="59" t="s">
        <v>172</v>
      </c>
      <c r="G562" s="155">
        <v>-7.1615882425666688E-5</v>
      </c>
      <c r="H562" s="59">
        <v>-1.0503662755764451</v>
      </c>
      <c r="I562" s="63" t="s">
        <v>318</v>
      </c>
    </row>
    <row r="563" spans="1:9" ht="15" customHeight="1" x14ac:dyDescent="0.25">
      <c r="A563" s="62">
        <v>46317.806967592594</v>
      </c>
      <c r="B563" s="59">
        <v>1</v>
      </c>
      <c r="C563" s="59" t="s">
        <v>312</v>
      </c>
      <c r="D563" s="59" t="s">
        <v>2894</v>
      </c>
      <c r="E563" s="59" t="s">
        <v>1834</v>
      </c>
      <c r="F563" s="59" t="s">
        <v>172</v>
      </c>
      <c r="G563" s="155">
        <v>-7.1615882425666688E-5</v>
      </c>
      <c r="H563" s="59">
        <v>-1.0503662755764451</v>
      </c>
      <c r="I563" s="63" t="s">
        <v>318</v>
      </c>
    </row>
    <row r="564" spans="1:9" ht="15" customHeight="1" x14ac:dyDescent="0.25">
      <c r="A564" s="62">
        <v>46317.806967592594</v>
      </c>
      <c r="B564" s="59">
        <v>1</v>
      </c>
      <c r="C564" s="59" t="s">
        <v>312</v>
      </c>
      <c r="D564" s="59" t="s">
        <v>2894</v>
      </c>
      <c r="E564" s="59" t="s">
        <v>1835</v>
      </c>
      <c r="F564" s="59" t="s">
        <v>172</v>
      </c>
      <c r="G564" s="155">
        <v>-4.2091354113372239E-5</v>
      </c>
      <c r="H564" s="59">
        <v>-0.61733986032945998</v>
      </c>
      <c r="I564" s="63" t="s">
        <v>318</v>
      </c>
    </row>
    <row r="565" spans="1:9" ht="15" customHeight="1" x14ac:dyDescent="0.25">
      <c r="A565" s="62">
        <v>46317.806967592594</v>
      </c>
      <c r="B565" s="59">
        <v>1</v>
      </c>
      <c r="C565" s="59" t="s">
        <v>312</v>
      </c>
      <c r="D565" s="59" t="s">
        <v>2894</v>
      </c>
      <c r="E565" s="59" t="s">
        <v>1836</v>
      </c>
      <c r="F565" s="59" t="s">
        <v>172</v>
      </c>
      <c r="G565" s="155">
        <v>-7.1615882425666688E-5</v>
      </c>
      <c r="H565" s="59">
        <v>-1.0503662755764451</v>
      </c>
      <c r="I565" s="63" t="s">
        <v>318</v>
      </c>
    </row>
    <row r="566" spans="1:9" ht="15" customHeight="1" x14ac:dyDescent="0.25">
      <c r="A566" s="62">
        <v>46317.806967592594</v>
      </c>
      <c r="B566" s="59">
        <v>1</v>
      </c>
      <c r="C566" s="59" t="s">
        <v>312</v>
      </c>
      <c r="D566" s="59" t="s">
        <v>2894</v>
      </c>
      <c r="E566" s="59" t="s">
        <v>1837</v>
      </c>
      <c r="F566" s="59" t="s">
        <v>172</v>
      </c>
      <c r="G566" s="155">
        <v>-7.1615882425666688E-5</v>
      </c>
      <c r="H566" s="59">
        <v>-1.0503662755764451</v>
      </c>
      <c r="I566" s="63" t="s">
        <v>318</v>
      </c>
    </row>
    <row r="567" spans="1:9" ht="15" customHeight="1" x14ac:dyDescent="0.25">
      <c r="A567" s="62">
        <v>46317.806967592594</v>
      </c>
      <c r="B567" s="59">
        <v>1</v>
      </c>
      <c r="C567" s="59" t="s">
        <v>312</v>
      </c>
      <c r="D567" s="59" t="s">
        <v>2894</v>
      </c>
      <c r="E567" s="59" t="s">
        <v>1838</v>
      </c>
      <c r="F567" s="59" t="s">
        <v>172</v>
      </c>
      <c r="G567" s="155">
        <v>-7.1615882425666688E-5</v>
      </c>
      <c r="H567" s="59">
        <v>-1.0503662755764451</v>
      </c>
      <c r="I567" s="63" t="s">
        <v>318</v>
      </c>
    </row>
    <row r="568" spans="1:9" ht="15" customHeight="1" x14ac:dyDescent="0.25">
      <c r="A568" s="62">
        <v>46317.806967592594</v>
      </c>
      <c r="B568" s="59">
        <v>1</v>
      </c>
      <c r="C568" s="59" t="s">
        <v>312</v>
      </c>
      <c r="D568" s="59" t="s">
        <v>2894</v>
      </c>
      <c r="E568" s="59" t="s">
        <v>1839</v>
      </c>
      <c r="F568" s="59" t="s">
        <v>172</v>
      </c>
      <c r="G568" s="155">
        <v>-7.1615882425666688E-5</v>
      </c>
      <c r="H568" s="59">
        <v>-1.0503662755764451</v>
      </c>
      <c r="I568" s="63" t="s">
        <v>318</v>
      </c>
    </row>
    <row r="569" spans="1:9" ht="15" customHeight="1" x14ac:dyDescent="0.25">
      <c r="A569" s="62">
        <v>46317.806967592594</v>
      </c>
      <c r="B569" s="59">
        <v>1</v>
      </c>
      <c r="C569" s="59" t="s">
        <v>312</v>
      </c>
      <c r="D569" s="59" t="s">
        <v>2894</v>
      </c>
      <c r="E569" s="59" t="s">
        <v>1840</v>
      </c>
      <c r="F569" s="59" t="s">
        <v>172</v>
      </c>
      <c r="G569" s="155">
        <v>-7.1615882425666688E-5</v>
      </c>
      <c r="H569" s="59">
        <v>-1.0503662755764451</v>
      </c>
      <c r="I569" s="63" t="s">
        <v>318</v>
      </c>
    </row>
    <row r="570" spans="1:9" ht="15" customHeight="1" x14ac:dyDescent="0.25">
      <c r="A570" s="62">
        <v>46317.806967592594</v>
      </c>
      <c r="B570" s="59">
        <v>1</v>
      </c>
      <c r="C570" s="59" t="s">
        <v>312</v>
      </c>
      <c r="D570" s="59" t="s">
        <v>2894</v>
      </c>
      <c r="E570" s="59" t="s">
        <v>1841</v>
      </c>
      <c r="F570" s="59" t="s">
        <v>172</v>
      </c>
      <c r="G570" s="155">
        <v>-7.1615882425666688E-5</v>
      </c>
      <c r="H570" s="59">
        <v>-1.0503662755764451</v>
      </c>
      <c r="I570" s="63" t="s">
        <v>318</v>
      </c>
    </row>
    <row r="571" spans="1:9" ht="15" customHeight="1" x14ac:dyDescent="0.25">
      <c r="A571" s="62">
        <v>46317.806967592594</v>
      </c>
      <c r="B571" s="59">
        <v>1</v>
      </c>
      <c r="C571" s="59" t="s">
        <v>312</v>
      </c>
      <c r="D571" s="59" t="s">
        <v>2894</v>
      </c>
      <c r="E571" s="59" t="s">
        <v>1842</v>
      </c>
      <c r="F571" s="59" t="s">
        <v>172</v>
      </c>
      <c r="G571" s="155">
        <v>-4.2091354113372239E-5</v>
      </c>
      <c r="H571" s="59">
        <v>-0.61733986032945998</v>
      </c>
      <c r="I571" s="63" t="s">
        <v>318</v>
      </c>
    </row>
    <row r="572" spans="1:9" ht="15" customHeight="1" x14ac:dyDescent="0.25">
      <c r="A572" s="62">
        <v>46317.806967592594</v>
      </c>
      <c r="B572" s="59">
        <v>1</v>
      </c>
      <c r="C572" s="59" t="s">
        <v>312</v>
      </c>
      <c r="D572" s="59" t="s">
        <v>2894</v>
      </c>
      <c r="E572" s="59" t="s">
        <v>1843</v>
      </c>
      <c r="F572" s="59" t="s">
        <v>172</v>
      </c>
      <c r="G572" s="155">
        <v>-5.685361826951947E-5</v>
      </c>
      <c r="H572" s="59">
        <v>-0.83385306795295266</v>
      </c>
      <c r="I572" s="63" t="s">
        <v>318</v>
      </c>
    </row>
    <row r="573" spans="1:9" ht="15" customHeight="1" x14ac:dyDescent="0.25">
      <c r="A573" s="62">
        <v>46317.806967592594</v>
      </c>
      <c r="B573" s="59">
        <v>1</v>
      </c>
      <c r="C573" s="59" t="s">
        <v>312</v>
      </c>
      <c r="D573" s="59" t="s">
        <v>2894</v>
      </c>
      <c r="E573" s="59" t="s">
        <v>1844</v>
      </c>
      <c r="F573" s="59" t="s">
        <v>172</v>
      </c>
      <c r="G573" s="155">
        <v>-5.685361826951947E-5</v>
      </c>
      <c r="H573" s="59">
        <v>-0.83385306795295266</v>
      </c>
      <c r="I573" s="63" t="s">
        <v>318</v>
      </c>
    </row>
    <row r="574" spans="1:9" ht="15" customHeight="1" x14ac:dyDescent="0.25">
      <c r="A574" s="62">
        <v>46317.806967592594</v>
      </c>
      <c r="B574" s="59">
        <v>1</v>
      </c>
      <c r="C574" s="59" t="s">
        <v>312</v>
      </c>
      <c r="D574" s="59" t="s">
        <v>2894</v>
      </c>
      <c r="E574" s="59" t="s">
        <v>1845</v>
      </c>
      <c r="F574" s="59" t="s">
        <v>172</v>
      </c>
      <c r="G574" s="155">
        <v>-5.685361826951947E-5</v>
      </c>
      <c r="H574" s="59">
        <v>-0.83385306795295266</v>
      </c>
      <c r="I574" s="63" t="s">
        <v>318</v>
      </c>
    </row>
    <row r="575" spans="1:9" ht="15" customHeight="1" x14ac:dyDescent="0.25">
      <c r="A575" s="62">
        <v>46317.806967592594</v>
      </c>
      <c r="B575" s="59">
        <v>1</v>
      </c>
      <c r="C575" s="59" t="s">
        <v>312</v>
      </c>
      <c r="D575" s="59" t="s">
        <v>2894</v>
      </c>
      <c r="E575" s="59" t="s">
        <v>1846</v>
      </c>
      <c r="F575" s="59" t="s">
        <v>172</v>
      </c>
      <c r="G575" s="155">
        <v>2.1954383550694462E-6</v>
      </c>
      <c r="H575" s="59">
        <v>0</v>
      </c>
      <c r="I575" s="63" t="s">
        <v>2440</v>
      </c>
    </row>
    <row r="576" spans="1:9" ht="15" customHeight="1" x14ac:dyDescent="0.25">
      <c r="A576" s="62">
        <v>46317.806967592594</v>
      </c>
      <c r="B576" s="59">
        <v>1</v>
      </c>
      <c r="C576" s="59" t="s">
        <v>312</v>
      </c>
      <c r="D576" s="59" t="s">
        <v>2894</v>
      </c>
      <c r="E576" s="59" t="s">
        <v>1847</v>
      </c>
      <c r="F576" s="59" t="s">
        <v>172</v>
      </c>
      <c r="G576" s="155">
        <v>2.1954383550694454E-6</v>
      </c>
      <c r="H576" s="59">
        <v>0</v>
      </c>
      <c r="I576" s="63" t="s">
        <v>2440</v>
      </c>
    </row>
    <row r="577" spans="1:9" ht="15" customHeight="1" x14ac:dyDescent="0.25">
      <c r="A577" s="62">
        <v>46317.806967592594</v>
      </c>
      <c r="B577" s="59">
        <v>1</v>
      </c>
      <c r="C577" s="59" t="s">
        <v>312</v>
      </c>
      <c r="D577" s="59" t="s">
        <v>2894</v>
      </c>
      <c r="E577" s="59" t="s">
        <v>1848</v>
      </c>
      <c r="F577" s="59" t="s">
        <v>172</v>
      </c>
      <c r="G577" s="155">
        <v>2.1954383550694449E-6</v>
      </c>
      <c r="H577" s="59">
        <v>0</v>
      </c>
      <c r="I577" s="63" t="s">
        <v>2440</v>
      </c>
    </row>
    <row r="578" spans="1:9" ht="15" customHeight="1" x14ac:dyDescent="0.25">
      <c r="A578" s="62">
        <v>46317.806967592594</v>
      </c>
      <c r="B578" s="59">
        <v>1</v>
      </c>
      <c r="C578" s="59" t="s">
        <v>312</v>
      </c>
      <c r="D578" s="59" t="s">
        <v>2894</v>
      </c>
      <c r="E578" s="59" t="s">
        <v>1849</v>
      </c>
      <c r="F578" s="59" t="s">
        <v>172</v>
      </c>
      <c r="G578" s="155">
        <v>-1.2566825801077783E-5</v>
      </c>
      <c r="H578" s="59">
        <v>-0.18431344508247458</v>
      </c>
      <c r="I578" s="63" t="s">
        <v>318</v>
      </c>
    </row>
    <row r="579" spans="1:9" ht="15" customHeight="1" x14ac:dyDescent="0.25">
      <c r="A579" s="62">
        <v>46317.806967592594</v>
      </c>
      <c r="B579" s="59">
        <v>1</v>
      </c>
      <c r="C579" s="59" t="s">
        <v>312</v>
      </c>
      <c r="D579" s="59" t="s">
        <v>2894</v>
      </c>
      <c r="E579" s="59" t="s">
        <v>1850</v>
      </c>
      <c r="F579" s="59" t="s">
        <v>172</v>
      </c>
      <c r="G579" s="155">
        <v>1.6957702511216673E-5</v>
      </c>
      <c r="H579" s="59">
        <v>0</v>
      </c>
      <c r="I579" s="63" t="s">
        <v>2440</v>
      </c>
    </row>
    <row r="580" spans="1:9" ht="15" customHeight="1" x14ac:dyDescent="0.25">
      <c r="A580" s="62">
        <v>46317.806967592594</v>
      </c>
      <c r="B580" s="59">
        <v>1</v>
      </c>
      <c r="C580" s="59" t="s">
        <v>312</v>
      </c>
      <c r="D580" s="59" t="s">
        <v>2894</v>
      </c>
      <c r="E580" s="59" t="s">
        <v>1851</v>
      </c>
      <c r="F580" s="59" t="s">
        <v>172</v>
      </c>
      <c r="G580" s="155">
        <v>-1.2566825801077784E-5</v>
      </c>
      <c r="H580" s="59">
        <v>-0.1843134450824746</v>
      </c>
      <c r="I580" s="63" t="s">
        <v>318</v>
      </c>
    </row>
    <row r="581" spans="1:9" ht="15" customHeight="1" x14ac:dyDescent="0.25">
      <c r="A581" s="62">
        <v>46317.806967592594</v>
      </c>
      <c r="B581" s="59">
        <v>1</v>
      </c>
      <c r="C581" s="59" t="s">
        <v>312</v>
      </c>
      <c r="D581" s="59" t="s">
        <v>2894</v>
      </c>
      <c r="E581" s="59" t="s">
        <v>1852</v>
      </c>
      <c r="F581" s="59" t="s">
        <v>172</v>
      </c>
      <c r="G581" s="155">
        <v>1.695770251121667E-5</v>
      </c>
      <c r="H581" s="59">
        <v>0</v>
      </c>
      <c r="I581" s="63" t="s">
        <v>2440</v>
      </c>
    </row>
    <row r="582" spans="1:9" ht="15" customHeight="1" x14ac:dyDescent="0.25">
      <c r="A582" s="62">
        <v>46317.806967592594</v>
      </c>
      <c r="B582" s="59">
        <v>1</v>
      </c>
      <c r="C582" s="59" t="s">
        <v>312</v>
      </c>
      <c r="D582" s="59" t="s">
        <v>2894</v>
      </c>
      <c r="E582" s="59" t="s">
        <v>1853</v>
      </c>
      <c r="F582" s="59" t="s">
        <v>172</v>
      </c>
      <c r="G582" s="155">
        <v>2.195438355069442E-6</v>
      </c>
      <c r="H582" s="59">
        <v>0</v>
      </c>
      <c r="I582" s="63" t="s">
        <v>2440</v>
      </c>
    </row>
    <row r="583" spans="1:9" ht="15" customHeight="1" x14ac:dyDescent="0.25">
      <c r="A583" s="62">
        <v>46317.806967592594</v>
      </c>
      <c r="B583" s="59">
        <v>1</v>
      </c>
      <c r="C583" s="59" t="s">
        <v>312</v>
      </c>
      <c r="D583" s="59" t="s">
        <v>2894</v>
      </c>
      <c r="E583" s="59" t="s">
        <v>1854</v>
      </c>
      <c r="F583" s="59" t="s">
        <v>172</v>
      </c>
      <c r="G583" s="155">
        <v>2.1954383550694415E-6</v>
      </c>
      <c r="H583" s="59">
        <v>0</v>
      </c>
      <c r="I583" s="63" t="s">
        <v>2440</v>
      </c>
    </row>
    <row r="584" spans="1:9" ht="15" customHeight="1" x14ac:dyDescent="0.25">
      <c r="A584" s="62">
        <v>46317.806967592594</v>
      </c>
      <c r="B584" s="59">
        <v>1</v>
      </c>
      <c r="C584" s="59" t="s">
        <v>312</v>
      </c>
      <c r="D584" s="59" t="s">
        <v>2894</v>
      </c>
      <c r="E584" s="59" t="s">
        <v>1855</v>
      </c>
      <c r="F584" s="59" t="s">
        <v>172</v>
      </c>
      <c r="G584" s="155">
        <v>2.1954383550694407E-6</v>
      </c>
      <c r="H584" s="59">
        <v>0</v>
      </c>
      <c r="I584" s="63" t="s">
        <v>2440</v>
      </c>
    </row>
    <row r="585" spans="1:9" ht="15" customHeight="1" x14ac:dyDescent="0.25">
      <c r="A585" s="62">
        <v>46317.806967592594</v>
      </c>
      <c r="B585" s="59">
        <v>1</v>
      </c>
      <c r="C585" s="59" t="s">
        <v>312</v>
      </c>
      <c r="D585" s="59" t="s">
        <v>2894</v>
      </c>
      <c r="E585" s="59" t="s">
        <v>1856</v>
      </c>
      <c r="F585" s="59" t="s">
        <v>172</v>
      </c>
      <c r="G585" s="155">
        <v>6.1244494979658361E-5</v>
      </c>
      <c r="H585" s="59">
        <v>0</v>
      </c>
      <c r="I585" s="63" t="s">
        <v>2440</v>
      </c>
    </row>
    <row r="586" spans="1:9" ht="15" customHeight="1" x14ac:dyDescent="0.25">
      <c r="A586" s="62">
        <v>46317.806967592594</v>
      </c>
      <c r="B586" s="59">
        <v>1</v>
      </c>
      <c r="C586" s="59" t="s">
        <v>312</v>
      </c>
      <c r="D586" s="59" t="s">
        <v>2894</v>
      </c>
      <c r="E586" s="59" t="s">
        <v>1857</v>
      </c>
      <c r="F586" s="59" t="s">
        <v>172</v>
      </c>
      <c r="G586" s="155">
        <v>6.1244494979658361E-5</v>
      </c>
      <c r="H586" s="59">
        <v>0</v>
      </c>
      <c r="I586" s="63" t="s">
        <v>2440</v>
      </c>
    </row>
    <row r="587" spans="1:9" ht="15" customHeight="1" x14ac:dyDescent="0.25">
      <c r="A587" s="62">
        <v>46317.806967592594</v>
      </c>
      <c r="B587" s="59">
        <v>1</v>
      </c>
      <c r="C587" s="59" t="s">
        <v>312</v>
      </c>
      <c r="D587" s="59" t="s">
        <v>2894</v>
      </c>
      <c r="E587" s="59" t="s">
        <v>1858</v>
      </c>
      <c r="F587" s="59" t="s">
        <v>172</v>
      </c>
      <c r="G587" s="155">
        <v>6.1244494979658361E-5</v>
      </c>
      <c r="H587" s="59">
        <v>0</v>
      </c>
      <c r="I587" s="63" t="s">
        <v>2440</v>
      </c>
    </row>
    <row r="588" spans="1:9" ht="15" customHeight="1" x14ac:dyDescent="0.25">
      <c r="A588" s="62">
        <v>46317.806967592594</v>
      </c>
      <c r="B588" s="59">
        <v>1</v>
      </c>
      <c r="C588" s="59" t="s">
        <v>312</v>
      </c>
      <c r="D588" s="59" t="s">
        <v>2894</v>
      </c>
      <c r="E588" s="59" t="s">
        <v>1859</v>
      </c>
      <c r="F588" s="59" t="s">
        <v>172</v>
      </c>
      <c r="G588" s="155">
        <v>4.6482230823511129E-5</v>
      </c>
      <c r="H588" s="59">
        <v>0</v>
      </c>
      <c r="I588" s="63" t="s">
        <v>2440</v>
      </c>
    </row>
    <row r="589" spans="1:9" ht="15" customHeight="1" x14ac:dyDescent="0.25">
      <c r="A589" s="62">
        <v>46317.806967592594</v>
      </c>
      <c r="B589" s="59">
        <v>1</v>
      </c>
      <c r="C589" s="59" t="s">
        <v>312</v>
      </c>
      <c r="D589" s="59" t="s">
        <v>2894</v>
      </c>
      <c r="E589" s="59" t="s">
        <v>1860</v>
      </c>
      <c r="F589" s="59" t="s">
        <v>172</v>
      </c>
      <c r="G589" s="155">
        <v>7.6006759135805585E-5</v>
      </c>
      <c r="H589" s="59">
        <v>0</v>
      </c>
      <c r="I589" s="63" t="s">
        <v>2440</v>
      </c>
    </row>
    <row r="590" spans="1:9" ht="15" customHeight="1" x14ac:dyDescent="0.25">
      <c r="A590" s="62">
        <v>46317.806967592594</v>
      </c>
      <c r="B590" s="59">
        <v>1</v>
      </c>
      <c r="C590" s="59" t="s">
        <v>312</v>
      </c>
      <c r="D590" s="59" t="s">
        <v>2894</v>
      </c>
      <c r="E590" s="59" t="s">
        <v>1861</v>
      </c>
      <c r="F590" s="59" t="s">
        <v>172</v>
      </c>
      <c r="G590" s="155">
        <v>4.6482230823511122E-5</v>
      </c>
      <c r="H590" s="59">
        <v>0</v>
      </c>
      <c r="I590" s="63" t="s">
        <v>2440</v>
      </c>
    </row>
    <row r="591" spans="1:9" ht="15" customHeight="1" x14ac:dyDescent="0.25">
      <c r="A591" s="62">
        <v>46317.806967592594</v>
      </c>
      <c r="B591" s="59">
        <v>1</v>
      </c>
      <c r="C591" s="59" t="s">
        <v>312</v>
      </c>
      <c r="D591" s="59" t="s">
        <v>2894</v>
      </c>
      <c r="E591" s="59" t="s">
        <v>1862</v>
      </c>
      <c r="F591" s="59" t="s">
        <v>172</v>
      </c>
      <c r="G591" s="155">
        <v>7.6006759135805585E-5</v>
      </c>
      <c r="H591" s="59">
        <v>0</v>
      </c>
      <c r="I591" s="63" t="s">
        <v>2440</v>
      </c>
    </row>
    <row r="592" spans="1:9" ht="15" customHeight="1" x14ac:dyDescent="0.25">
      <c r="A592" s="62">
        <v>46317.806967592594</v>
      </c>
      <c r="B592" s="59">
        <v>1</v>
      </c>
      <c r="C592" s="59" t="s">
        <v>312</v>
      </c>
      <c r="D592" s="59" t="s">
        <v>2894</v>
      </c>
      <c r="E592" s="59" t="s">
        <v>1863</v>
      </c>
      <c r="F592" s="59" t="s">
        <v>172</v>
      </c>
      <c r="G592" s="155">
        <v>6.1244494979658347E-5</v>
      </c>
      <c r="H592" s="59">
        <v>0</v>
      </c>
      <c r="I592" s="63" t="s">
        <v>2440</v>
      </c>
    </row>
    <row r="593" spans="1:9" ht="15" customHeight="1" x14ac:dyDescent="0.25">
      <c r="A593" s="62">
        <v>46317.806967592594</v>
      </c>
      <c r="B593" s="59">
        <v>1</v>
      </c>
      <c r="C593" s="59" t="s">
        <v>312</v>
      </c>
      <c r="D593" s="59" t="s">
        <v>2894</v>
      </c>
      <c r="E593" s="59" t="s">
        <v>1864</v>
      </c>
      <c r="F593" s="59" t="s">
        <v>172</v>
      </c>
      <c r="G593" s="155">
        <v>6.1244494979658347E-5</v>
      </c>
      <c r="H593" s="59">
        <v>0</v>
      </c>
      <c r="I593" s="63" t="s">
        <v>2440</v>
      </c>
    </row>
    <row r="594" spans="1:9" ht="15" customHeight="1" x14ac:dyDescent="0.25">
      <c r="A594" s="62">
        <v>46317.806967592594</v>
      </c>
      <c r="B594" s="59">
        <v>1</v>
      </c>
      <c r="C594" s="59" t="s">
        <v>312</v>
      </c>
      <c r="D594" s="59" t="s">
        <v>2894</v>
      </c>
      <c r="E594" s="59" t="s">
        <v>1865</v>
      </c>
      <c r="F594" s="59" t="s">
        <v>172</v>
      </c>
      <c r="G594" s="155">
        <v>6.1244494979658347E-5</v>
      </c>
      <c r="H594" s="59">
        <v>0</v>
      </c>
      <c r="I594" s="63" t="s">
        <v>2440</v>
      </c>
    </row>
    <row r="595" spans="1:9" ht="15" customHeight="1" x14ac:dyDescent="0.25">
      <c r="A595" s="62">
        <v>46317.806967592594</v>
      </c>
      <c r="B595" s="59">
        <v>1</v>
      </c>
      <c r="C595" s="59" t="s">
        <v>312</v>
      </c>
      <c r="D595" s="59" t="s">
        <v>2894</v>
      </c>
      <c r="E595" s="59" t="s">
        <v>1866</v>
      </c>
      <c r="F595" s="59" t="s">
        <v>172</v>
      </c>
      <c r="G595" s="155">
        <v>1.2029355160424726E-4</v>
      </c>
      <c r="H595" s="59">
        <v>0</v>
      </c>
      <c r="I595" s="63" t="s">
        <v>2440</v>
      </c>
    </row>
    <row r="596" spans="1:9" ht="15" customHeight="1" x14ac:dyDescent="0.25">
      <c r="A596" s="62">
        <v>46317.806967592594</v>
      </c>
      <c r="B596" s="59">
        <v>1</v>
      </c>
      <c r="C596" s="59" t="s">
        <v>312</v>
      </c>
      <c r="D596" s="59" t="s">
        <v>2894</v>
      </c>
      <c r="E596" s="59" t="s">
        <v>1867</v>
      </c>
      <c r="F596" s="59" t="s">
        <v>172</v>
      </c>
      <c r="G596" s="155">
        <v>1.2029355160424726E-4</v>
      </c>
      <c r="H596" s="59">
        <v>0</v>
      </c>
      <c r="I596" s="63" t="s">
        <v>2440</v>
      </c>
    </row>
    <row r="597" spans="1:9" ht="15" customHeight="1" x14ac:dyDescent="0.25">
      <c r="A597" s="62">
        <v>46317.806967592594</v>
      </c>
      <c r="B597" s="59">
        <v>1</v>
      </c>
      <c r="C597" s="59" t="s">
        <v>312</v>
      </c>
      <c r="D597" s="59" t="s">
        <v>2894</v>
      </c>
      <c r="E597" s="59" t="s">
        <v>1868</v>
      </c>
      <c r="F597" s="59" t="s">
        <v>172</v>
      </c>
      <c r="G597" s="155">
        <v>1.2029355160424726E-4</v>
      </c>
      <c r="H597" s="59">
        <v>0</v>
      </c>
      <c r="I597" s="63" t="s">
        <v>2440</v>
      </c>
    </row>
    <row r="598" spans="1:9" ht="15" customHeight="1" x14ac:dyDescent="0.25">
      <c r="A598" s="62">
        <v>46317.806967592594</v>
      </c>
      <c r="B598" s="59">
        <v>1</v>
      </c>
      <c r="C598" s="59" t="s">
        <v>312</v>
      </c>
      <c r="D598" s="59" t="s">
        <v>2894</v>
      </c>
      <c r="E598" s="59" t="s">
        <v>1869</v>
      </c>
      <c r="F598" s="59" t="s">
        <v>172</v>
      </c>
      <c r="G598" s="155">
        <v>1.0553128744810003E-4</v>
      </c>
      <c r="H598" s="59">
        <v>0</v>
      </c>
      <c r="I598" s="63" t="s">
        <v>2440</v>
      </c>
    </row>
    <row r="599" spans="1:9" ht="15" customHeight="1" x14ac:dyDescent="0.25">
      <c r="A599" s="62">
        <v>46317.806967592594</v>
      </c>
      <c r="B599" s="59">
        <v>1</v>
      </c>
      <c r="C599" s="59" t="s">
        <v>312</v>
      </c>
      <c r="D599" s="59" t="s">
        <v>2894</v>
      </c>
      <c r="E599" s="59" t="s">
        <v>1870</v>
      </c>
      <c r="F599" s="59" t="s">
        <v>172</v>
      </c>
      <c r="G599" s="155">
        <v>1.3505581576039448E-4</v>
      </c>
      <c r="H599" s="59">
        <v>0</v>
      </c>
      <c r="I599" s="63" t="s">
        <v>2440</v>
      </c>
    </row>
    <row r="600" spans="1:9" ht="15" customHeight="1" x14ac:dyDescent="0.25">
      <c r="A600" s="62">
        <v>46317.806967592594</v>
      </c>
      <c r="B600" s="59">
        <v>1</v>
      </c>
      <c r="C600" s="59" t="s">
        <v>312</v>
      </c>
      <c r="D600" s="59" t="s">
        <v>2894</v>
      </c>
      <c r="E600" s="59" t="s">
        <v>1871</v>
      </c>
      <c r="F600" s="59" t="s">
        <v>172</v>
      </c>
      <c r="G600" s="155">
        <v>1.3505581576039448E-4</v>
      </c>
      <c r="H600" s="59">
        <v>0</v>
      </c>
      <c r="I600" s="63" t="s">
        <v>2440</v>
      </c>
    </row>
    <row r="601" spans="1:9" ht="15" customHeight="1" x14ac:dyDescent="0.25">
      <c r="A601" s="62">
        <v>46317.806967592594</v>
      </c>
      <c r="B601" s="59">
        <v>1</v>
      </c>
      <c r="C601" s="59" t="s">
        <v>312</v>
      </c>
      <c r="D601" s="59" t="s">
        <v>2894</v>
      </c>
      <c r="E601" s="59" t="s">
        <v>1872</v>
      </c>
      <c r="F601" s="59" t="s">
        <v>172</v>
      </c>
      <c r="G601" s="155">
        <v>1.3505581576039448E-4</v>
      </c>
      <c r="H601" s="59">
        <v>0</v>
      </c>
      <c r="I601" s="63" t="s">
        <v>2440</v>
      </c>
    </row>
    <row r="602" spans="1:9" ht="15" customHeight="1" x14ac:dyDescent="0.25">
      <c r="A602" s="62">
        <v>46317.806967592594</v>
      </c>
      <c r="B602" s="59">
        <v>1</v>
      </c>
      <c r="C602" s="59" t="s">
        <v>312</v>
      </c>
      <c r="D602" s="59" t="s">
        <v>2894</v>
      </c>
      <c r="E602" s="59" t="s">
        <v>1873</v>
      </c>
      <c r="F602" s="59" t="s">
        <v>172</v>
      </c>
      <c r="G602" s="155">
        <v>1.3505581576039448E-4</v>
      </c>
      <c r="H602" s="59">
        <v>0</v>
      </c>
      <c r="I602" s="63" t="s">
        <v>2440</v>
      </c>
    </row>
    <row r="603" spans="1:9" ht="15" customHeight="1" x14ac:dyDescent="0.25">
      <c r="A603" s="62">
        <v>46317.806967592594</v>
      </c>
      <c r="B603" s="59">
        <v>1</v>
      </c>
      <c r="C603" s="59" t="s">
        <v>312</v>
      </c>
      <c r="D603" s="59" t="s">
        <v>2894</v>
      </c>
      <c r="E603" s="59" t="s">
        <v>1874</v>
      </c>
      <c r="F603" s="59" t="s">
        <v>172</v>
      </c>
      <c r="G603" s="155">
        <v>1.3505581576039448E-4</v>
      </c>
      <c r="H603" s="59">
        <v>0</v>
      </c>
      <c r="I603" s="63" t="s">
        <v>2440</v>
      </c>
    </row>
    <row r="604" spans="1:9" ht="15" customHeight="1" x14ac:dyDescent="0.25">
      <c r="A604" s="62">
        <v>46317.806967592594</v>
      </c>
      <c r="B604" s="59">
        <v>1</v>
      </c>
      <c r="C604" s="59" t="s">
        <v>312</v>
      </c>
      <c r="D604" s="59" t="s">
        <v>2894</v>
      </c>
      <c r="E604" s="59" t="s">
        <v>1875</v>
      </c>
      <c r="F604" s="59" t="s">
        <v>172</v>
      </c>
      <c r="G604" s="155">
        <v>1.3505581576039448E-4</v>
      </c>
      <c r="H604" s="59">
        <v>0</v>
      </c>
      <c r="I604" s="63" t="s">
        <v>2440</v>
      </c>
    </row>
    <row r="605" spans="1:9" ht="15" customHeight="1" x14ac:dyDescent="0.25">
      <c r="A605" s="62">
        <v>46317.806967592594</v>
      </c>
      <c r="B605" s="59">
        <v>1</v>
      </c>
      <c r="C605" s="59" t="s">
        <v>312</v>
      </c>
      <c r="D605" s="59" t="s">
        <v>2894</v>
      </c>
      <c r="E605" s="59" t="s">
        <v>1876</v>
      </c>
      <c r="F605" s="59" t="s">
        <v>172</v>
      </c>
      <c r="G605" s="155">
        <v>1.0553128744810003E-4</v>
      </c>
      <c r="H605" s="59">
        <v>0</v>
      </c>
      <c r="I605" s="63" t="s">
        <v>2440</v>
      </c>
    </row>
    <row r="606" spans="1:9" ht="15" customHeight="1" x14ac:dyDescent="0.25">
      <c r="A606" s="62">
        <v>46317.806967592594</v>
      </c>
      <c r="B606" s="59">
        <v>1</v>
      </c>
      <c r="C606" s="59" t="s">
        <v>312</v>
      </c>
      <c r="D606" s="59" t="s">
        <v>2894</v>
      </c>
      <c r="E606" s="59" t="s">
        <v>1877</v>
      </c>
      <c r="F606" s="59" t="s">
        <v>172</v>
      </c>
      <c r="G606" s="155">
        <v>1.3505581576039448E-4</v>
      </c>
      <c r="H606" s="59">
        <v>0</v>
      </c>
      <c r="I606" s="63" t="s">
        <v>2440</v>
      </c>
    </row>
    <row r="607" spans="1:9" ht="15" customHeight="1" x14ac:dyDescent="0.25">
      <c r="A607" s="62">
        <v>46317.806967592594</v>
      </c>
      <c r="B607" s="59">
        <v>1</v>
      </c>
      <c r="C607" s="59" t="s">
        <v>312</v>
      </c>
      <c r="D607" s="59" t="s">
        <v>2894</v>
      </c>
      <c r="E607" s="59" t="s">
        <v>1878</v>
      </c>
      <c r="F607" s="59" t="s">
        <v>172</v>
      </c>
      <c r="G607" s="155">
        <v>1.3505581576039448E-4</v>
      </c>
      <c r="H607" s="59">
        <v>0</v>
      </c>
      <c r="I607" s="63" t="s">
        <v>2440</v>
      </c>
    </row>
    <row r="608" spans="1:9" ht="15" customHeight="1" x14ac:dyDescent="0.25">
      <c r="A608" s="62">
        <v>46317.806967592594</v>
      </c>
      <c r="B608" s="59">
        <v>1</v>
      </c>
      <c r="C608" s="59" t="s">
        <v>312</v>
      </c>
      <c r="D608" s="59" t="s">
        <v>2894</v>
      </c>
      <c r="E608" s="59" t="s">
        <v>1879</v>
      </c>
      <c r="F608" s="59" t="s">
        <v>172</v>
      </c>
      <c r="G608" s="155">
        <v>1.2029355160424726E-4</v>
      </c>
      <c r="H608" s="59">
        <v>0</v>
      </c>
      <c r="I608" s="63" t="s">
        <v>2440</v>
      </c>
    </row>
    <row r="609" spans="1:9" ht="15" customHeight="1" x14ac:dyDescent="0.25">
      <c r="A609" s="62">
        <v>46317.806967592594</v>
      </c>
      <c r="B609" s="59">
        <v>1</v>
      </c>
      <c r="C609" s="59" t="s">
        <v>312</v>
      </c>
      <c r="D609" s="59" t="s">
        <v>2894</v>
      </c>
      <c r="E609" s="59" t="s">
        <v>1880</v>
      </c>
      <c r="F609" s="59" t="s">
        <v>172</v>
      </c>
      <c r="G609" s="155">
        <v>1.2029355160424726E-4</v>
      </c>
      <c r="H609" s="59">
        <v>0</v>
      </c>
      <c r="I609" s="63" t="s">
        <v>2440</v>
      </c>
    </row>
    <row r="610" spans="1:9" ht="15" customHeight="1" x14ac:dyDescent="0.25">
      <c r="A610" s="62">
        <v>46317.806967592594</v>
      </c>
      <c r="B610" s="59">
        <v>1</v>
      </c>
      <c r="C610" s="59" t="s">
        <v>312</v>
      </c>
      <c r="D610" s="59" t="s">
        <v>2894</v>
      </c>
      <c r="E610" s="59" t="s">
        <v>1881</v>
      </c>
      <c r="F610" s="59" t="s">
        <v>172</v>
      </c>
      <c r="G610" s="155">
        <v>1.2029355160424726E-4</v>
      </c>
      <c r="H610" s="59">
        <v>0</v>
      </c>
      <c r="I610" s="63" t="s">
        <v>2440</v>
      </c>
    </row>
    <row r="611" spans="1:9" ht="15" customHeight="1" x14ac:dyDescent="0.25">
      <c r="A611" s="62">
        <v>46317.806967592594</v>
      </c>
      <c r="B611" s="59">
        <v>1</v>
      </c>
      <c r="C611" s="59" t="s">
        <v>312</v>
      </c>
      <c r="D611" s="59" t="s">
        <v>2894</v>
      </c>
      <c r="E611" s="59" t="s">
        <v>1882</v>
      </c>
      <c r="F611" s="59" t="s">
        <v>172</v>
      </c>
      <c r="G611" s="155">
        <v>1.7934260822883617E-4</v>
      </c>
      <c r="H611" s="59">
        <v>0</v>
      </c>
      <c r="I611" s="63" t="s">
        <v>2440</v>
      </c>
    </row>
    <row r="612" spans="1:9" ht="15" customHeight="1" x14ac:dyDescent="0.25">
      <c r="A612" s="62">
        <v>46317.806967592594</v>
      </c>
      <c r="B612" s="59">
        <v>1</v>
      </c>
      <c r="C612" s="59" t="s">
        <v>312</v>
      </c>
      <c r="D612" s="59" t="s">
        <v>2894</v>
      </c>
      <c r="E612" s="59" t="s">
        <v>1883</v>
      </c>
      <c r="F612" s="59" t="s">
        <v>172</v>
      </c>
      <c r="G612" s="155">
        <v>1.7934260822883617E-4</v>
      </c>
      <c r="H612" s="59">
        <v>0</v>
      </c>
      <c r="I612" s="63" t="s">
        <v>2440</v>
      </c>
    </row>
    <row r="613" spans="1:9" ht="15" customHeight="1" x14ac:dyDescent="0.25">
      <c r="A613" s="62">
        <v>46317.806967592594</v>
      </c>
      <c r="B613" s="59">
        <v>1</v>
      </c>
      <c r="C613" s="59" t="s">
        <v>312</v>
      </c>
      <c r="D613" s="59" t="s">
        <v>2894</v>
      </c>
      <c r="E613" s="59" t="s">
        <v>1884</v>
      </c>
      <c r="F613" s="59" t="s">
        <v>172</v>
      </c>
      <c r="G613" s="155">
        <v>1.7934260822883617E-4</v>
      </c>
      <c r="H613" s="59">
        <v>0</v>
      </c>
      <c r="I613" s="63" t="s">
        <v>2440</v>
      </c>
    </row>
    <row r="614" spans="1:9" ht="15" customHeight="1" x14ac:dyDescent="0.25">
      <c r="A614" s="62">
        <v>46317.806967592594</v>
      </c>
      <c r="B614" s="59">
        <v>1</v>
      </c>
      <c r="C614" s="59" t="s">
        <v>312</v>
      </c>
      <c r="D614" s="59" t="s">
        <v>2894</v>
      </c>
      <c r="E614" s="59" t="s">
        <v>1885</v>
      </c>
      <c r="F614" s="59" t="s">
        <v>172</v>
      </c>
      <c r="G614" s="155">
        <v>1.7934260822883617E-4</v>
      </c>
      <c r="H614" s="59">
        <v>0</v>
      </c>
      <c r="I614" s="63" t="s">
        <v>2440</v>
      </c>
    </row>
    <row r="615" spans="1:9" ht="15" customHeight="1" x14ac:dyDescent="0.25">
      <c r="A615" s="62">
        <v>46317.806967592594</v>
      </c>
      <c r="B615" s="59">
        <v>1</v>
      </c>
      <c r="C615" s="59" t="s">
        <v>312</v>
      </c>
      <c r="D615" s="59" t="s">
        <v>2894</v>
      </c>
      <c r="E615" s="59" t="s">
        <v>1886</v>
      </c>
      <c r="F615" s="59" t="s">
        <v>172</v>
      </c>
      <c r="G615" s="155">
        <v>1.7934260822883617E-4</v>
      </c>
      <c r="H615" s="59">
        <v>0</v>
      </c>
      <c r="I615" s="63" t="s">
        <v>2440</v>
      </c>
    </row>
    <row r="616" spans="1:9" ht="15" customHeight="1" x14ac:dyDescent="0.25">
      <c r="A616" s="62">
        <v>46317.806967592594</v>
      </c>
      <c r="B616" s="59">
        <v>1</v>
      </c>
      <c r="C616" s="59" t="s">
        <v>312</v>
      </c>
      <c r="D616" s="59" t="s">
        <v>2894</v>
      </c>
      <c r="E616" s="59" t="s">
        <v>1887</v>
      </c>
      <c r="F616" s="59" t="s">
        <v>172</v>
      </c>
      <c r="G616" s="155">
        <v>1.7934260822883617E-4</v>
      </c>
      <c r="H616" s="59">
        <v>0</v>
      </c>
      <c r="I616" s="63" t="s">
        <v>2440</v>
      </c>
    </row>
    <row r="617" spans="1:9" ht="15" customHeight="1" x14ac:dyDescent="0.25">
      <c r="A617" s="62">
        <v>46317.806967592594</v>
      </c>
      <c r="B617" s="59">
        <v>1</v>
      </c>
      <c r="C617" s="59" t="s">
        <v>312</v>
      </c>
      <c r="D617" s="59" t="s">
        <v>2894</v>
      </c>
      <c r="E617" s="59" t="s">
        <v>1888</v>
      </c>
      <c r="F617" s="59" t="s">
        <v>172</v>
      </c>
      <c r="G617" s="155">
        <v>1.7934260822883617E-4</v>
      </c>
      <c r="H617" s="59">
        <v>0</v>
      </c>
      <c r="I617" s="63" t="s">
        <v>2440</v>
      </c>
    </row>
    <row r="618" spans="1:9" ht="15" customHeight="1" x14ac:dyDescent="0.25">
      <c r="A618" s="62">
        <v>46317.806967592594</v>
      </c>
      <c r="B618" s="59">
        <v>1</v>
      </c>
      <c r="C618" s="59" t="s">
        <v>312</v>
      </c>
      <c r="D618" s="59" t="s">
        <v>2894</v>
      </c>
      <c r="E618" s="59" t="s">
        <v>1889</v>
      </c>
      <c r="F618" s="59" t="s">
        <v>172</v>
      </c>
      <c r="G618" s="155">
        <v>1.7934260822883617E-4</v>
      </c>
      <c r="H618" s="59">
        <v>0</v>
      </c>
      <c r="I618" s="63" t="s">
        <v>2440</v>
      </c>
    </row>
    <row r="619" spans="1:9" ht="15" customHeight="1" x14ac:dyDescent="0.25">
      <c r="A619" s="62">
        <v>46317.806967592594</v>
      </c>
      <c r="B619" s="59">
        <v>1</v>
      </c>
      <c r="C619" s="59" t="s">
        <v>312</v>
      </c>
      <c r="D619" s="59" t="s">
        <v>2894</v>
      </c>
      <c r="E619" s="59" t="s">
        <v>1890</v>
      </c>
      <c r="F619" s="59" t="s">
        <v>172</v>
      </c>
      <c r="G619" s="155">
        <v>1.7934260822883617E-4</v>
      </c>
      <c r="H619" s="59">
        <v>0</v>
      </c>
      <c r="I619" s="63" t="s">
        <v>2440</v>
      </c>
    </row>
    <row r="620" spans="1:9" ht="15" customHeight="1" x14ac:dyDescent="0.25">
      <c r="A620" s="62">
        <v>46317.806967592594</v>
      </c>
      <c r="B620" s="59">
        <v>1</v>
      </c>
      <c r="C620" s="59" t="s">
        <v>312</v>
      </c>
      <c r="D620" s="59" t="s">
        <v>2894</v>
      </c>
      <c r="E620" s="59" t="s">
        <v>1891</v>
      </c>
      <c r="F620" s="59" t="s">
        <v>172</v>
      </c>
      <c r="G620" s="155">
        <v>1.7934260822883617E-4</v>
      </c>
      <c r="H620" s="59">
        <v>0</v>
      </c>
      <c r="I620" s="63" t="s">
        <v>2440</v>
      </c>
    </row>
    <row r="621" spans="1:9" ht="15" customHeight="1" x14ac:dyDescent="0.25">
      <c r="A621" s="62">
        <v>46317.806967592594</v>
      </c>
      <c r="B621" s="59">
        <v>1</v>
      </c>
      <c r="C621" s="59" t="s">
        <v>312</v>
      </c>
      <c r="D621" s="59" t="s">
        <v>2894</v>
      </c>
      <c r="E621" s="59" t="s">
        <v>1892</v>
      </c>
      <c r="F621" s="59" t="s">
        <v>172</v>
      </c>
      <c r="G621" s="155">
        <v>2.2362940069727786E-4</v>
      </c>
      <c r="H621" s="59">
        <v>0</v>
      </c>
      <c r="I621" s="63" t="s">
        <v>2440</v>
      </c>
    </row>
    <row r="622" spans="1:9" ht="15" customHeight="1" x14ac:dyDescent="0.25">
      <c r="A622" s="62">
        <v>46317.806967592594</v>
      </c>
      <c r="B622" s="59">
        <v>1</v>
      </c>
      <c r="C622" s="59" t="s">
        <v>312</v>
      </c>
      <c r="D622" s="59" t="s">
        <v>2894</v>
      </c>
      <c r="E622" s="59" t="s">
        <v>1893</v>
      </c>
      <c r="F622" s="59" t="s">
        <v>172</v>
      </c>
      <c r="G622" s="155">
        <v>2.2362940069727786E-4</v>
      </c>
      <c r="H622" s="59">
        <v>0</v>
      </c>
      <c r="I622" s="63" t="s">
        <v>2440</v>
      </c>
    </row>
    <row r="623" spans="1:9" ht="15" customHeight="1" x14ac:dyDescent="0.25">
      <c r="A623" s="62">
        <v>46317.806967592594</v>
      </c>
      <c r="B623" s="59">
        <v>1</v>
      </c>
      <c r="C623" s="59" t="s">
        <v>312</v>
      </c>
      <c r="D623" s="59" t="s">
        <v>2894</v>
      </c>
      <c r="E623" s="59" t="s">
        <v>1894</v>
      </c>
      <c r="F623" s="59" t="s">
        <v>172</v>
      </c>
      <c r="G623" s="155">
        <v>2.5315392900957233E-4</v>
      </c>
      <c r="H623" s="59">
        <v>0</v>
      </c>
      <c r="I623" s="63" t="s">
        <v>2440</v>
      </c>
    </row>
    <row r="624" spans="1:9" ht="15" customHeight="1" x14ac:dyDescent="0.25">
      <c r="A624" s="62">
        <v>46317.806967592594</v>
      </c>
      <c r="B624" s="59">
        <v>1</v>
      </c>
      <c r="C624" s="59" t="s">
        <v>312</v>
      </c>
      <c r="D624" s="59" t="s">
        <v>2894</v>
      </c>
      <c r="E624" s="59" t="s">
        <v>1895</v>
      </c>
      <c r="F624" s="59" t="s">
        <v>172</v>
      </c>
      <c r="G624" s="155">
        <v>2.5315392900957233E-4</v>
      </c>
      <c r="H624" s="59">
        <v>0</v>
      </c>
      <c r="I624" s="63" t="s">
        <v>2440</v>
      </c>
    </row>
    <row r="625" spans="1:9" ht="15" customHeight="1" x14ac:dyDescent="0.25">
      <c r="A625" s="62">
        <v>46317.806967592594</v>
      </c>
      <c r="B625" s="59">
        <v>1</v>
      </c>
      <c r="C625" s="59" t="s">
        <v>312</v>
      </c>
      <c r="D625" s="59" t="s">
        <v>2894</v>
      </c>
      <c r="E625" s="59" t="s">
        <v>1896</v>
      </c>
      <c r="F625" s="59" t="s">
        <v>172</v>
      </c>
      <c r="G625" s="155">
        <v>2.3839166485342507E-4</v>
      </c>
      <c r="H625" s="59">
        <v>0</v>
      </c>
      <c r="I625" s="63" t="s">
        <v>2440</v>
      </c>
    </row>
    <row r="626" spans="1:9" ht="15" customHeight="1" x14ac:dyDescent="0.25">
      <c r="A626" s="62">
        <v>46317.806967592594</v>
      </c>
      <c r="B626" s="59">
        <v>1</v>
      </c>
      <c r="C626" s="59" t="s">
        <v>312</v>
      </c>
      <c r="D626" s="59" t="s">
        <v>2894</v>
      </c>
      <c r="E626" s="59" t="s">
        <v>1897</v>
      </c>
      <c r="F626" s="59" t="s">
        <v>172</v>
      </c>
      <c r="G626" s="155">
        <v>2.3839166485342507E-4</v>
      </c>
      <c r="H626" s="59">
        <v>0</v>
      </c>
      <c r="I626" s="63" t="s">
        <v>2440</v>
      </c>
    </row>
    <row r="627" spans="1:9" ht="15" customHeight="1" x14ac:dyDescent="0.25">
      <c r="A627" s="62">
        <v>46317.806967592594</v>
      </c>
      <c r="B627" s="59">
        <v>1</v>
      </c>
      <c r="C627" s="59" t="s">
        <v>312</v>
      </c>
      <c r="D627" s="59" t="s">
        <v>2894</v>
      </c>
      <c r="E627" s="59" t="s">
        <v>1898</v>
      </c>
      <c r="F627" s="59" t="s">
        <v>172</v>
      </c>
      <c r="G627" s="155">
        <v>2.3839166485342507E-4</v>
      </c>
      <c r="H627" s="59">
        <v>0</v>
      </c>
      <c r="I627" s="63" t="s">
        <v>2440</v>
      </c>
    </row>
    <row r="628" spans="1:9" ht="15" customHeight="1" x14ac:dyDescent="0.25">
      <c r="A628" s="62">
        <v>46317.806967592594</v>
      </c>
      <c r="B628" s="59">
        <v>1</v>
      </c>
      <c r="C628" s="59" t="s">
        <v>312</v>
      </c>
      <c r="D628" s="59" t="s">
        <v>2894</v>
      </c>
      <c r="E628" s="59" t="s">
        <v>1899</v>
      </c>
      <c r="F628" s="59" t="s">
        <v>172</v>
      </c>
      <c r="G628" s="155">
        <v>2.3839166485342507E-4</v>
      </c>
      <c r="H628" s="59">
        <v>0</v>
      </c>
      <c r="I628" s="63" t="s">
        <v>2440</v>
      </c>
    </row>
    <row r="629" spans="1:9" ht="15" customHeight="1" x14ac:dyDescent="0.25">
      <c r="A629" s="62">
        <v>46317.806967592594</v>
      </c>
      <c r="B629" s="59">
        <v>1</v>
      </c>
      <c r="C629" s="59" t="s">
        <v>312</v>
      </c>
      <c r="D629" s="59" t="s">
        <v>2894</v>
      </c>
      <c r="E629" s="59" t="s">
        <v>1900</v>
      </c>
      <c r="F629" s="59" t="s">
        <v>172</v>
      </c>
      <c r="G629" s="155">
        <v>2.3839166485342507E-4</v>
      </c>
      <c r="H629" s="59">
        <v>0</v>
      </c>
      <c r="I629" s="63" t="s">
        <v>2440</v>
      </c>
    </row>
    <row r="630" spans="1:9" ht="15" customHeight="1" x14ac:dyDescent="0.25">
      <c r="A630" s="62">
        <v>46317.806967592594</v>
      </c>
      <c r="B630" s="59">
        <v>1</v>
      </c>
      <c r="C630" s="59" t="s">
        <v>312</v>
      </c>
      <c r="D630" s="59" t="s">
        <v>2894</v>
      </c>
      <c r="E630" s="59" t="s">
        <v>1901</v>
      </c>
      <c r="F630" s="59" t="s">
        <v>172</v>
      </c>
      <c r="G630" s="155">
        <v>2.3839166485342507E-4</v>
      </c>
      <c r="H630" s="59">
        <v>0</v>
      </c>
      <c r="I630" s="63" t="s">
        <v>2440</v>
      </c>
    </row>
    <row r="631" spans="1:9" ht="15" customHeight="1" x14ac:dyDescent="0.25">
      <c r="A631" s="62">
        <v>46317.806967592594</v>
      </c>
      <c r="B631" s="59">
        <v>1</v>
      </c>
      <c r="C631" s="59" t="s">
        <v>312</v>
      </c>
      <c r="D631" s="59" t="s">
        <v>2894</v>
      </c>
      <c r="E631" s="59" t="s">
        <v>1902</v>
      </c>
      <c r="F631" s="59" t="s">
        <v>172</v>
      </c>
      <c r="G631" s="155">
        <v>2.3839166485342507E-4</v>
      </c>
      <c r="H631" s="59">
        <v>0</v>
      </c>
      <c r="I631" s="63" t="s">
        <v>2440</v>
      </c>
    </row>
    <row r="632" spans="1:9" ht="15" customHeight="1" x14ac:dyDescent="0.25">
      <c r="A632" s="62">
        <v>46317.806967592594</v>
      </c>
      <c r="B632" s="59">
        <v>1</v>
      </c>
      <c r="C632" s="59" t="s">
        <v>312</v>
      </c>
      <c r="D632" s="59" t="s">
        <v>2894</v>
      </c>
      <c r="E632" s="59" t="s">
        <v>1903</v>
      </c>
      <c r="F632" s="59" t="s">
        <v>172</v>
      </c>
      <c r="G632" s="155">
        <v>2.3839166485342507E-4</v>
      </c>
      <c r="H632" s="59">
        <v>0</v>
      </c>
      <c r="I632" s="63" t="s">
        <v>2440</v>
      </c>
    </row>
    <row r="633" spans="1:9" ht="15" customHeight="1" x14ac:dyDescent="0.25">
      <c r="A633" s="62">
        <v>46317.806967592594</v>
      </c>
      <c r="B633" s="59">
        <v>1</v>
      </c>
      <c r="C633" s="59" t="s">
        <v>312</v>
      </c>
      <c r="D633" s="59" t="s">
        <v>2894</v>
      </c>
      <c r="E633" s="59" t="s">
        <v>1904</v>
      </c>
      <c r="F633" s="59" t="s">
        <v>172</v>
      </c>
      <c r="G633" s="155">
        <v>2.2362940069727786E-4</v>
      </c>
      <c r="H633" s="59">
        <v>0</v>
      </c>
      <c r="I633" s="63" t="s">
        <v>2440</v>
      </c>
    </row>
    <row r="634" spans="1:9" ht="15" customHeight="1" x14ac:dyDescent="0.25">
      <c r="A634" s="62">
        <v>46317.806967592594</v>
      </c>
      <c r="B634" s="59">
        <v>1</v>
      </c>
      <c r="C634" s="59" t="s">
        <v>312</v>
      </c>
      <c r="D634" s="59" t="s">
        <v>2894</v>
      </c>
      <c r="E634" s="59" t="s">
        <v>1905</v>
      </c>
      <c r="F634" s="59" t="s">
        <v>172</v>
      </c>
      <c r="G634" s="155">
        <v>2.2362940069727786E-4</v>
      </c>
      <c r="H634" s="59">
        <v>0</v>
      </c>
      <c r="I634" s="63" t="s">
        <v>2440</v>
      </c>
    </row>
    <row r="635" spans="1:9" ht="15" customHeight="1" x14ac:dyDescent="0.25">
      <c r="A635" s="62">
        <v>46317.806967592594</v>
      </c>
      <c r="B635" s="59">
        <v>1</v>
      </c>
      <c r="C635" s="59" t="s">
        <v>312</v>
      </c>
      <c r="D635" s="59" t="s">
        <v>2894</v>
      </c>
      <c r="E635" s="59" t="s">
        <v>1906</v>
      </c>
      <c r="F635" s="59" t="s">
        <v>172</v>
      </c>
      <c r="G635" s="155">
        <v>2.5315392900957228E-4</v>
      </c>
      <c r="H635" s="59">
        <v>0</v>
      </c>
      <c r="I635" s="63" t="s">
        <v>2440</v>
      </c>
    </row>
    <row r="636" spans="1:9" ht="15" customHeight="1" x14ac:dyDescent="0.25">
      <c r="A636" s="62">
        <v>46317.806967592594</v>
      </c>
      <c r="B636" s="59">
        <v>1</v>
      </c>
      <c r="C636" s="59" t="s">
        <v>312</v>
      </c>
      <c r="D636" s="59" t="s">
        <v>2894</v>
      </c>
      <c r="E636" s="59" t="s">
        <v>1907</v>
      </c>
      <c r="F636" s="59" t="s">
        <v>172</v>
      </c>
      <c r="G636" s="155">
        <v>2.5315392900957228E-4</v>
      </c>
      <c r="H636" s="59">
        <v>0</v>
      </c>
      <c r="I636" s="63" t="s">
        <v>2440</v>
      </c>
    </row>
    <row r="637" spans="1:9" ht="15" customHeight="1" x14ac:dyDescent="0.25">
      <c r="A637" s="62">
        <v>46317.806967592594</v>
      </c>
      <c r="B637" s="59">
        <v>1</v>
      </c>
      <c r="C637" s="59" t="s">
        <v>312</v>
      </c>
      <c r="D637" s="59" t="s">
        <v>2894</v>
      </c>
      <c r="E637" s="59" t="s">
        <v>2736</v>
      </c>
      <c r="F637" s="59" t="s">
        <v>172</v>
      </c>
      <c r="G637" s="155">
        <v>2.8267845732186676E-4</v>
      </c>
      <c r="H637" s="59">
        <v>0</v>
      </c>
      <c r="I637" s="63" t="s">
        <v>2440</v>
      </c>
    </row>
    <row r="638" spans="1:9" ht="15" customHeight="1" x14ac:dyDescent="0.25">
      <c r="A638" s="62">
        <v>46317.806967592594</v>
      </c>
      <c r="B638" s="59">
        <v>1</v>
      </c>
      <c r="C638" s="59" t="s">
        <v>312</v>
      </c>
      <c r="D638" s="59" t="s">
        <v>2894</v>
      </c>
      <c r="E638" s="59" t="s">
        <v>2738</v>
      </c>
      <c r="F638" s="59" t="s">
        <v>172</v>
      </c>
      <c r="G638" s="155">
        <v>2.8267845732186676E-4</v>
      </c>
      <c r="H638" s="59">
        <v>0</v>
      </c>
      <c r="I638" s="63" t="s">
        <v>2440</v>
      </c>
    </row>
    <row r="639" spans="1:9" ht="15" customHeight="1" x14ac:dyDescent="0.25">
      <c r="A639" s="62">
        <v>46317.806967592594</v>
      </c>
      <c r="B639" s="59">
        <v>1</v>
      </c>
      <c r="C639" s="59" t="s">
        <v>312</v>
      </c>
      <c r="D639" s="59" t="s">
        <v>2894</v>
      </c>
      <c r="E639" s="59" t="s">
        <v>2740</v>
      </c>
      <c r="F639" s="59" t="s">
        <v>172</v>
      </c>
      <c r="G639" s="155">
        <v>2.8267845732186676E-4</v>
      </c>
      <c r="H639" s="59">
        <v>0</v>
      </c>
      <c r="I639" s="63" t="s">
        <v>2440</v>
      </c>
    </row>
    <row r="640" spans="1:9" ht="15" customHeight="1" x14ac:dyDescent="0.25">
      <c r="A640" s="62">
        <v>46317.806967592594</v>
      </c>
      <c r="B640" s="59">
        <v>1</v>
      </c>
      <c r="C640" s="59" t="s">
        <v>312</v>
      </c>
      <c r="D640" s="59" t="s">
        <v>2894</v>
      </c>
      <c r="E640" s="59" t="s">
        <v>2742</v>
      </c>
      <c r="F640" s="59" t="s">
        <v>172</v>
      </c>
      <c r="G640" s="155">
        <v>3.1220298563416123E-4</v>
      </c>
      <c r="H640" s="59">
        <v>0</v>
      </c>
      <c r="I640" s="63" t="s">
        <v>2440</v>
      </c>
    </row>
    <row r="641" spans="1:9" ht="15" customHeight="1" x14ac:dyDescent="0.25">
      <c r="A641" s="62">
        <v>46317.806967592594</v>
      </c>
      <c r="B641" s="59">
        <v>1</v>
      </c>
      <c r="C641" s="59" t="s">
        <v>312</v>
      </c>
      <c r="D641" s="59" t="s">
        <v>2894</v>
      </c>
      <c r="E641" s="59" t="s">
        <v>2744</v>
      </c>
      <c r="F641" s="59" t="s">
        <v>172</v>
      </c>
      <c r="G641" s="155">
        <v>3.1220298563416123E-4</v>
      </c>
      <c r="H641" s="59">
        <v>0</v>
      </c>
      <c r="I641" s="63" t="s">
        <v>2440</v>
      </c>
    </row>
    <row r="642" spans="1:9" ht="15" customHeight="1" x14ac:dyDescent="0.25">
      <c r="A642" s="62">
        <v>46317.806967592594</v>
      </c>
      <c r="B642" s="59">
        <v>1</v>
      </c>
      <c r="C642" s="59" t="s">
        <v>312</v>
      </c>
      <c r="D642" s="59" t="s">
        <v>2894</v>
      </c>
      <c r="E642" s="59" t="s">
        <v>2746</v>
      </c>
      <c r="F642" s="59" t="s">
        <v>172</v>
      </c>
      <c r="G642" s="155">
        <v>2.9744072147801399E-4</v>
      </c>
      <c r="H642" s="59">
        <v>0</v>
      </c>
      <c r="I642" s="63" t="s">
        <v>2440</v>
      </c>
    </row>
    <row r="643" spans="1:9" ht="15" customHeight="1" x14ac:dyDescent="0.25">
      <c r="A643" s="62">
        <v>46317.806967592594</v>
      </c>
      <c r="B643" s="59">
        <v>1</v>
      </c>
      <c r="C643" s="59" t="s">
        <v>312</v>
      </c>
      <c r="D643" s="59" t="s">
        <v>2894</v>
      </c>
      <c r="E643" s="59" t="s">
        <v>2748</v>
      </c>
      <c r="F643" s="59" t="s">
        <v>172</v>
      </c>
      <c r="G643" s="155">
        <v>2.9744072147801399E-4</v>
      </c>
      <c r="H643" s="59">
        <v>0</v>
      </c>
      <c r="I643" s="63" t="s">
        <v>2440</v>
      </c>
    </row>
    <row r="644" spans="1:9" ht="15" customHeight="1" x14ac:dyDescent="0.25">
      <c r="A644" s="62">
        <v>46317.806967592594</v>
      </c>
      <c r="B644" s="59">
        <v>1</v>
      </c>
      <c r="C644" s="59" t="s">
        <v>312</v>
      </c>
      <c r="D644" s="59" t="s">
        <v>2894</v>
      </c>
      <c r="E644" s="59" t="s">
        <v>2750</v>
      </c>
      <c r="F644" s="59" t="s">
        <v>172</v>
      </c>
      <c r="G644" s="155">
        <v>2.9744072147801399E-4</v>
      </c>
      <c r="H644" s="59">
        <v>0</v>
      </c>
      <c r="I644" s="63" t="s">
        <v>2440</v>
      </c>
    </row>
    <row r="645" spans="1:9" ht="15" customHeight="1" x14ac:dyDescent="0.25">
      <c r="A645" s="62">
        <v>46317.806967592594</v>
      </c>
      <c r="B645" s="59">
        <v>1</v>
      </c>
      <c r="C645" s="59" t="s">
        <v>312</v>
      </c>
      <c r="D645" s="59" t="s">
        <v>2894</v>
      </c>
      <c r="E645" s="59" t="s">
        <v>2752</v>
      </c>
      <c r="F645" s="59" t="s">
        <v>172</v>
      </c>
      <c r="G645" s="155">
        <v>2.9744072147801399E-4</v>
      </c>
      <c r="H645" s="59">
        <v>0</v>
      </c>
      <c r="I645" s="63" t="s">
        <v>2440</v>
      </c>
    </row>
    <row r="646" spans="1:9" ht="15" customHeight="1" x14ac:dyDescent="0.25">
      <c r="A646" s="62">
        <v>46317.806967592594</v>
      </c>
      <c r="B646" s="59">
        <v>1</v>
      </c>
      <c r="C646" s="59" t="s">
        <v>312</v>
      </c>
      <c r="D646" s="59" t="s">
        <v>2894</v>
      </c>
      <c r="E646" s="59" t="s">
        <v>2754</v>
      </c>
      <c r="F646" s="59" t="s">
        <v>172</v>
      </c>
      <c r="G646" s="155">
        <v>2.9744072147801399E-4</v>
      </c>
      <c r="H646" s="59">
        <v>0</v>
      </c>
      <c r="I646" s="63" t="s">
        <v>2440</v>
      </c>
    </row>
    <row r="647" spans="1:9" ht="15" customHeight="1" x14ac:dyDescent="0.25">
      <c r="A647" s="62">
        <v>46317.806967592594</v>
      </c>
      <c r="B647" s="59">
        <v>1</v>
      </c>
      <c r="C647" s="59" t="s">
        <v>312</v>
      </c>
      <c r="D647" s="59" t="s">
        <v>2894</v>
      </c>
      <c r="E647" s="59" t="s">
        <v>2756</v>
      </c>
      <c r="F647" s="59" t="s">
        <v>172</v>
      </c>
      <c r="G647" s="155">
        <v>2.9744072147801399E-4</v>
      </c>
      <c r="H647" s="59">
        <v>0</v>
      </c>
      <c r="I647" s="63" t="s">
        <v>2440</v>
      </c>
    </row>
    <row r="648" spans="1:9" ht="15" customHeight="1" x14ac:dyDescent="0.25">
      <c r="A648" s="62">
        <v>46317.806967592594</v>
      </c>
      <c r="B648" s="59">
        <v>1</v>
      </c>
      <c r="C648" s="59" t="s">
        <v>312</v>
      </c>
      <c r="D648" s="59" t="s">
        <v>2894</v>
      </c>
      <c r="E648" s="59" t="s">
        <v>2758</v>
      </c>
      <c r="F648" s="59" t="s">
        <v>172</v>
      </c>
      <c r="G648" s="155">
        <v>2.8267845732186676E-4</v>
      </c>
      <c r="H648" s="59">
        <v>0</v>
      </c>
      <c r="I648" s="63" t="s">
        <v>2440</v>
      </c>
    </row>
    <row r="649" spans="1:9" ht="15" customHeight="1" x14ac:dyDescent="0.25">
      <c r="A649" s="62">
        <v>46317.806967592594</v>
      </c>
      <c r="B649" s="59">
        <v>1</v>
      </c>
      <c r="C649" s="59" t="s">
        <v>312</v>
      </c>
      <c r="D649" s="59" t="s">
        <v>2894</v>
      </c>
      <c r="E649" s="59" t="s">
        <v>2760</v>
      </c>
      <c r="F649" s="59" t="s">
        <v>172</v>
      </c>
      <c r="G649" s="155">
        <v>2.8267845732186676E-4</v>
      </c>
      <c r="H649" s="59">
        <v>0</v>
      </c>
      <c r="I649" s="63" t="s">
        <v>2440</v>
      </c>
    </row>
    <row r="650" spans="1:9" ht="15" customHeight="1" x14ac:dyDescent="0.25">
      <c r="A650" s="62">
        <v>46317.806967592594</v>
      </c>
      <c r="B650" s="59">
        <v>1</v>
      </c>
      <c r="C650" s="59" t="s">
        <v>312</v>
      </c>
      <c r="D650" s="59" t="s">
        <v>2894</v>
      </c>
      <c r="E650" s="59" t="s">
        <v>2762</v>
      </c>
      <c r="F650" s="59" t="s">
        <v>172</v>
      </c>
      <c r="G650" s="155">
        <v>3.1220298563416123E-4</v>
      </c>
      <c r="H650" s="59">
        <v>0</v>
      </c>
      <c r="I650" s="63" t="s">
        <v>2440</v>
      </c>
    </row>
    <row r="651" spans="1:9" ht="15" customHeight="1" x14ac:dyDescent="0.25">
      <c r="A651" s="62">
        <v>46317.806967592594</v>
      </c>
      <c r="B651" s="59">
        <v>1</v>
      </c>
      <c r="C651" s="59" t="s">
        <v>312</v>
      </c>
      <c r="D651" s="59" t="s">
        <v>2894</v>
      </c>
      <c r="E651" s="59" t="s">
        <v>2764</v>
      </c>
      <c r="F651" s="59" t="s">
        <v>172</v>
      </c>
      <c r="G651" s="155">
        <v>3.1220298563416123E-4</v>
      </c>
      <c r="H651" s="59">
        <v>0</v>
      </c>
      <c r="I651" s="63" t="s">
        <v>2440</v>
      </c>
    </row>
    <row r="652" spans="1:9" ht="15" customHeight="1" x14ac:dyDescent="0.25">
      <c r="A652" s="62">
        <v>46317.806967592594</v>
      </c>
      <c r="B652" s="59">
        <v>1</v>
      </c>
      <c r="C652" s="59" t="s">
        <v>312</v>
      </c>
      <c r="D652" s="59" t="s">
        <v>2894</v>
      </c>
      <c r="E652" s="59" t="s">
        <v>2766</v>
      </c>
      <c r="F652" s="59" t="s">
        <v>172</v>
      </c>
      <c r="G652" s="155">
        <v>2.8267845732186676E-4</v>
      </c>
      <c r="H652" s="59">
        <v>0</v>
      </c>
      <c r="I652" s="63" t="s">
        <v>2440</v>
      </c>
    </row>
    <row r="653" spans="1:9" ht="15" customHeight="1" x14ac:dyDescent="0.25">
      <c r="A653" s="62">
        <v>46317.806967592594</v>
      </c>
      <c r="B653" s="59">
        <v>1</v>
      </c>
      <c r="C653" s="59" t="s">
        <v>312</v>
      </c>
      <c r="D653" s="59" t="s">
        <v>2894</v>
      </c>
      <c r="E653" s="59" t="s">
        <v>1908</v>
      </c>
      <c r="F653" s="59" t="s">
        <v>1909</v>
      </c>
      <c r="G653" s="155">
        <v>2.6457575826100522E-4</v>
      </c>
      <c r="H653" s="59">
        <v>52.915151652201047</v>
      </c>
      <c r="I653" s="63" t="s">
        <v>319</v>
      </c>
    </row>
    <row r="654" spans="1:9" ht="15" customHeight="1" x14ac:dyDescent="0.25">
      <c r="A654" s="62">
        <v>46317.806967592594</v>
      </c>
      <c r="B654" s="59">
        <v>1</v>
      </c>
      <c r="C654" s="59" t="s">
        <v>312</v>
      </c>
      <c r="D654" s="59" t="s">
        <v>2894</v>
      </c>
      <c r="E654" s="59" t="s">
        <v>1910</v>
      </c>
      <c r="F654" s="59" t="s">
        <v>1909</v>
      </c>
      <c r="G654" s="155">
        <v>2.797260044906373E-4</v>
      </c>
      <c r="H654" s="59">
        <v>55.94520089812746</v>
      </c>
      <c r="I654" s="63" t="s">
        <v>319</v>
      </c>
    </row>
    <row r="655" spans="1:9" ht="15" customHeight="1" x14ac:dyDescent="0.25">
      <c r="A655" s="62">
        <v>46317.806967592594</v>
      </c>
      <c r="B655" s="59">
        <v>1</v>
      </c>
      <c r="C655" s="59" t="s">
        <v>312</v>
      </c>
      <c r="D655" s="59" t="s">
        <v>2894</v>
      </c>
      <c r="E655" s="59" t="s">
        <v>1911</v>
      </c>
      <c r="F655" s="59" t="s">
        <v>1909</v>
      </c>
      <c r="G655" s="155">
        <v>2.797260044906373E-4</v>
      </c>
      <c r="H655" s="59">
        <v>55.94520089812746</v>
      </c>
      <c r="I655" s="63" t="s">
        <v>319</v>
      </c>
    </row>
    <row r="656" spans="1:9" ht="15" customHeight="1" x14ac:dyDescent="0.25">
      <c r="A656" s="62">
        <v>46317.806967592594</v>
      </c>
      <c r="B656" s="59">
        <v>1</v>
      </c>
      <c r="C656" s="59" t="s">
        <v>312</v>
      </c>
      <c r="D656" s="59" t="s">
        <v>2894</v>
      </c>
      <c r="E656" s="59" t="s">
        <v>1912</v>
      </c>
      <c r="F656" s="59" t="s">
        <v>1909</v>
      </c>
      <c r="G656" s="155">
        <v>2.797260044906373E-4</v>
      </c>
      <c r="H656" s="59">
        <v>55.94520089812746</v>
      </c>
      <c r="I656" s="63" t="s">
        <v>319</v>
      </c>
    </row>
    <row r="657" spans="1:9" ht="15" customHeight="1" x14ac:dyDescent="0.25">
      <c r="A657" s="62">
        <v>46317.806967592594</v>
      </c>
      <c r="B657" s="59">
        <v>1</v>
      </c>
      <c r="C657" s="59" t="s">
        <v>312</v>
      </c>
      <c r="D657" s="59" t="s">
        <v>2894</v>
      </c>
      <c r="E657" s="59" t="s">
        <v>1913</v>
      </c>
      <c r="F657" s="59" t="s">
        <v>1909</v>
      </c>
      <c r="G657" s="155">
        <v>2.797260044906373E-4</v>
      </c>
      <c r="H657" s="59">
        <v>55.94520089812746</v>
      </c>
      <c r="I657" s="63" t="s">
        <v>319</v>
      </c>
    </row>
    <row r="658" spans="1:9" ht="15" customHeight="1" x14ac:dyDescent="0.25">
      <c r="A658" s="62">
        <v>46317.806967592594</v>
      </c>
      <c r="B658" s="59">
        <v>1</v>
      </c>
      <c r="C658" s="59" t="s">
        <v>312</v>
      </c>
      <c r="D658" s="59" t="s">
        <v>2894</v>
      </c>
      <c r="E658" s="59" t="s">
        <v>1914</v>
      </c>
      <c r="F658" s="59" t="s">
        <v>1909</v>
      </c>
      <c r="G658" s="155">
        <v>2.797260044906373E-4</v>
      </c>
      <c r="H658" s="59">
        <v>55.94520089812746</v>
      </c>
      <c r="I658" s="63" t="s">
        <v>319</v>
      </c>
    </row>
    <row r="659" spans="1:9" ht="15" customHeight="1" x14ac:dyDescent="0.25">
      <c r="A659" s="62">
        <v>46317.806967592594</v>
      </c>
      <c r="B659" s="59">
        <v>1</v>
      </c>
      <c r="C659" s="59" t="s">
        <v>312</v>
      </c>
      <c r="D659" s="59" t="s">
        <v>2894</v>
      </c>
      <c r="E659" s="59" t="s">
        <v>1915</v>
      </c>
      <c r="F659" s="59" t="s">
        <v>1909</v>
      </c>
      <c r="G659" s="155">
        <v>2.797260044906373E-4</v>
      </c>
      <c r="H659" s="59">
        <v>55.94520089812746</v>
      </c>
      <c r="I659" s="63" t="s">
        <v>319</v>
      </c>
    </row>
    <row r="660" spans="1:9" ht="15" customHeight="1" x14ac:dyDescent="0.25">
      <c r="A660" s="62">
        <v>46317.806967592594</v>
      </c>
      <c r="B660" s="59">
        <v>1</v>
      </c>
      <c r="C660" s="59" t="s">
        <v>312</v>
      </c>
      <c r="D660" s="59" t="s">
        <v>2894</v>
      </c>
      <c r="E660" s="59" t="s">
        <v>1916</v>
      </c>
      <c r="F660" s="59" t="s">
        <v>1909</v>
      </c>
      <c r="G660" s="155">
        <v>2.6457575826100517E-4</v>
      </c>
      <c r="H660" s="59">
        <v>52.915151652201033</v>
      </c>
      <c r="I660" s="63" t="s">
        <v>319</v>
      </c>
    </row>
    <row r="661" spans="1:9" ht="15" customHeight="1" x14ac:dyDescent="0.25">
      <c r="A661" s="62">
        <v>46317.806967592594</v>
      </c>
      <c r="B661" s="59">
        <v>1</v>
      </c>
      <c r="C661" s="59" t="s">
        <v>312</v>
      </c>
      <c r="D661" s="59" t="s">
        <v>2894</v>
      </c>
      <c r="E661" s="59" t="s">
        <v>1917</v>
      </c>
      <c r="F661" s="59" t="s">
        <v>1909</v>
      </c>
      <c r="G661" s="155">
        <v>-2.011358249262774E-4</v>
      </c>
      <c r="H661" s="59">
        <v>-40.227164985255499</v>
      </c>
      <c r="I661" s="63" t="s">
        <v>318</v>
      </c>
    </row>
    <row r="662" spans="1:9" ht="15" customHeight="1" x14ac:dyDescent="0.25">
      <c r="A662" s="62">
        <v>46317.806967592594</v>
      </c>
      <c r="B662" s="59">
        <v>1</v>
      </c>
      <c r="C662" s="59" t="s">
        <v>312</v>
      </c>
      <c r="D662" s="59" t="s">
        <v>2894</v>
      </c>
      <c r="E662" s="59" t="s">
        <v>1918</v>
      </c>
      <c r="F662" s="59" t="s">
        <v>1909</v>
      </c>
      <c r="G662" s="155">
        <v>-2.1628607115590953E-4</v>
      </c>
      <c r="H662" s="59">
        <v>-43.257214231181926</v>
      </c>
      <c r="I662" s="63" t="s">
        <v>318</v>
      </c>
    </row>
    <row r="663" spans="1:9" ht="15" customHeight="1" x14ac:dyDescent="0.25">
      <c r="A663" s="62">
        <v>46317.806967592594</v>
      </c>
      <c r="B663" s="59">
        <v>1</v>
      </c>
      <c r="C663" s="59" t="s">
        <v>312</v>
      </c>
      <c r="D663" s="59" t="s">
        <v>2894</v>
      </c>
      <c r="E663" s="59" t="s">
        <v>1919</v>
      </c>
      <c r="F663" s="59" t="s">
        <v>1909</v>
      </c>
      <c r="G663" s="155">
        <v>-2.1628607115590953E-4</v>
      </c>
      <c r="H663" s="59">
        <v>-43.257214231181926</v>
      </c>
      <c r="I663" s="63" t="s">
        <v>318</v>
      </c>
    </row>
    <row r="664" spans="1:9" ht="15" customHeight="1" x14ac:dyDescent="0.25">
      <c r="A664" s="62">
        <v>46317.806967592594</v>
      </c>
      <c r="B664" s="59">
        <v>1</v>
      </c>
      <c r="C664" s="59" t="s">
        <v>312</v>
      </c>
      <c r="D664" s="59" t="s">
        <v>2894</v>
      </c>
      <c r="E664" s="59" t="s">
        <v>1920</v>
      </c>
      <c r="F664" s="59" t="s">
        <v>1909</v>
      </c>
      <c r="G664" s="155">
        <v>-2.1628607115590953E-4</v>
      </c>
      <c r="H664" s="59">
        <v>-43.257214231181926</v>
      </c>
      <c r="I664" s="63" t="s">
        <v>318</v>
      </c>
    </row>
    <row r="665" spans="1:9" ht="15" customHeight="1" x14ac:dyDescent="0.25">
      <c r="A665" s="62">
        <v>46317.806967592594</v>
      </c>
      <c r="B665" s="59">
        <v>1</v>
      </c>
      <c r="C665" s="59" t="s">
        <v>312</v>
      </c>
      <c r="D665" s="59" t="s">
        <v>2894</v>
      </c>
      <c r="E665" s="59" t="s">
        <v>1921</v>
      </c>
      <c r="F665" s="59" t="s">
        <v>1909</v>
      </c>
      <c r="G665" s="155">
        <v>-2.1628607115590953E-4</v>
      </c>
      <c r="H665" s="59">
        <v>-43.257214231181926</v>
      </c>
      <c r="I665" s="63" t="s">
        <v>318</v>
      </c>
    </row>
    <row r="666" spans="1:9" ht="15" customHeight="1" x14ac:dyDescent="0.25">
      <c r="A666" s="62">
        <v>46317.806967592594</v>
      </c>
      <c r="B666" s="59">
        <v>1</v>
      </c>
      <c r="C666" s="59" t="s">
        <v>312</v>
      </c>
      <c r="D666" s="59" t="s">
        <v>2894</v>
      </c>
      <c r="E666" s="59" t="s">
        <v>1922</v>
      </c>
      <c r="F666" s="59" t="s">
        <v>1909</v>
      </c>
      <c r="G666" s="155">
        <v>-2.1628607115590953E-4</v>
      </c>
      <c r="H666" s="59">
        <v>-43.257214231181926</v>
      </c>
      <c r="I666" s="63" t="s">
        <v>318</v>
      </c>
    </row>
    <row r="667" spans="1:9" ht="15" customHeight="1" x14ac:dyDescent="0.25">
      <c r="A667" s="62">
        <v>46317.806967592594</v>
      </c>
      <c r="B667" s="59">
        <v>1</v>
      </c>
      <c r="C667" s="59" t="s">
        <v>312</v>
      </c>
      <c r="D667" s="59" t="s">
        <v>2894</v>
      </c>
      <c r="E667" s="59" t="s">
        <v>1923</v>
      </c>
      <c r="F667" s="59" t="s">
        <v>1909</v>
      </c>
      <c r="G667" s="155">
        <v>-2.1628607115590953E-4</v>
      </c>
      <c r="H667" s="59">
        <v>-43.257214231181926</v>
      </c>
      <c r="I667" s="63" t="s">
        <v>318</v>
      </c>
    </row>
    <row r="668" spans="1:9" ht="15" customHeight="1" x14ac:dyDescent="0.25">
      <c r="A668" s="62">
        <v>46317.806967592594</v>
      </c>
      <c r="B668" s="59">
        <v>1</v>
      </c>
      <c r="C668" s="59" t="s">
        <v>312</v>
      </c>
      <c r="D668" s="59" t="s">
        <v>2894</v>
      </c>
      <c r="E668" s="59" t="s">
        <v>1924</v>
      </c>
      <c r="F668" s="59" t="s">
        <v>1909</v>
      </c>
      <c r="G668" s="155">
        <v>-2.0113582492627737E-4</v>
      </c>
      <c r="H668" s="59">
        <v>-40.227164985255492</v>
      </c>
      <c r="I668" s="63" t="s">
        <v>318</v>
      </c>
    </row>
    <row r="669" spans="1:9" ht="15" customHeight="1" x14ac:dyDescent="0.25">
      <c r="A669" s="62">
        <v>46317.806967592594</v>
      </c>
      <c r="B669" s="59">
        <v>1</v>
      </c>
      <c r="C669" s="59" t="s">
        <v>312</v>
      </c>
      <c r="D669" s="59" t="s">
        <v>2894</v>
      </c>
      <c r="E669" s="59" t="s">
        <v>1925</v>
      </c>
      <c r="F669" s="59" t="s">
        <v>1909</v>
      </c>
      <c r="G669" s="155">
        <v>-1.4542720320640282E-4</v>
      </c>
      <c r="H669" s="59">
        <v>-29.085440641280584</v>
      </c>
      <c r="I669" s="63" t="s">
        <v>318</v>
      </c>
    </row>
    <row r="670" spans="1:9" ht="15" customHeight="1" x14ac:dyDescent="0.25">
      <c r="A670" s="62">
        <v>46317.806967592594</v>
      </c>
      <c r="B670" s="59">
        <v>1</v>
      </c>
      <c r="C670" s="59" t="s">
        <v>312</v>
      </c>
      <c r="D670" s="59" t="s">
        <v>2894</v>
      </c>
      <c r="E670" s="59" t="s">
        <v>1926</v>
      </c>
      <c r="F670" s="59" t="s">
        <v>1909</v>
      </c>
      <c r="G670" s="155">
        <v>-7.4568335256896133E-5</v>
      </c>
      <c r="H670" s="59">
        <v>-14.913667051379244</v>
      </c>
      <c r="I670" s="63" t="s">
        <v>318</v>
      </c>
    </row>
    <row r="671" spans="1:9" ht="15" customHeight="1" x14ac:dyDescent="0.25">
      <c r="A671" s="62">
        <v>46317.806967592594</v>
      </c>
      <c r="B671" s="59">
        <v>1</v>
      </c>
      <c r="C671" s="59" t="s">
        <v>312</v>
      </c>
      <c r="D671" s="59" t="s">
        <v>2894</v>
      </c>
      <c r="E671" s="59" t="s">
        <v>1927</v>
      </c>
      <c r="F671" s="59" t="s">
        <v>1909</v>
      </c>
      <c r="G671" s="155">
        <v>-3.7094673073894364E-6</v>
      </c>
      <c r="H671" s="59">
        <v>-0.74189346147790514</v>
      </c>
      <c r="I671" s="63" t="s">
        <v>318</v>
      </c>
    </row>
    <row r="672" spans="1:9" ht="15" customHeight="1" x14ac:dyDescent="0.25">
      <c r="A672" s="62">
        <v>46317.806967592594</v>
      </c>
      <c r="B672" s="59">
        <v>1</v>
      </c>
      <c r="C672" s="59" t="s">
        <v>312</v>
      </c>
      <c r="D672" s="59" t="s">
        <v>2894</v>
      </c>
      <c r="E672" s="59" t="s">
        <v>1928</v>
      </c>
      <c r="F672" s="59" t="s">
        <v>1909</v>
      </c>
      <c r="G672" s="155">
        <v>6.7149400642117237E-5</v>
      </c>
      <c r="H672" s="59">
        <v>13.429880128423447</v>
      </c>
      <c r="I672" s="63" t="s">
        <v>319</v>
      </c>
    </row>
    <row r="673" spans="1:9" ht="15" customHeight="1" x14ac:dyDescent="0.25">
      <c r="A673" s="62">
        <v>46317.806967592594</v>
      </c>
      <c r="B673" s="59">
        <v>1</v>
      </c>
      <c r="C673" s="59" t="s">
        <v>312</v>
      </c>
      <c r="D673" s="59" t="s">
        <v>2894</v>
      </c>
      <c r="E673" s="59" t="s">
        <v>1929</v>
      </c>
      <c r="F673" s="59" t="s">
        <v>1909</v>
      </c>
      <c r="G673" s="155">
        <v>1.3800826859162394E-4</v>
      </c>
      <c r="H673" s="59">
        <v>27.601653718324787</v>
      </c>
      <c r="I673" s="63" t="s">
        <v>319</v>
      </c>
    </row>
    <row r="674" spans="1:9" ht="15" customHeight="1" x14ac:dyDescent="0.25">
      <c r="A674" s="62">
        <v>46317.806967592594</v>
      </c>
      <c r="B674" s="59">
        <v>1</v>
      </c>
      <c r="C674" s="59" t="s">
        <v>312</v>
      </c>
      <c r="D674" s="59" t="s">
        <v>2894</v>
      </c>
      <c r="E674" s="59" t="s">
        <v>1930</v>
      </c>
      <c r="F674" s="59" t="s">
        <v>1909</v>
      </c>
      <c r="G674" s="155">
        <v>2.0886713654113062E-4</v>
      </c>
      <c r="H674" s="59">
        <v>41.773427308226125</v>
      </c>
      <c r="I674" s="63" t="s">
        <v>319</v>
      </c>
    </row>
    <row r="675" spans="1:9" ht="15" customHeight="1" x14ac:dyDescent="0.25">
      <c r="A675" s="62">
        <v>46317.806967592594</v>
      </c>
      <c r="B675" s="59">
        <v>1</v>
      </c>
      <c r="C675" s="59" t="s">
        <v>312</v>
      </c>
      <c r="D675" s="59" t="s">
        <v>2894</v>
      </c>
      <c r="E675" s="59" t="s">
        <v>1931</v>
      </c>
      <c r="F675" s="59" t="s">
        <v>1909</v>
      </c>
      <c r="G675" s="155">
        <v>-1.4542720320640282E-4</v>
      </c>
      <c r="H675" s="59">
        <v>-29.085440641280584</v>
      </c>
      <c r="I675" s="63" t="s">
        <v>318</v>
      </c>
    </row>
    <row r="676" spans="1:9" ht="15" customHeight="1" x14ac:dyDescent="0.25">
      <c r="A676" s="62">
        <v>46317.806967592594</v>
      </c>
      <c r="B676" s="59">
        <v>1</v>
      </c>
      <c r="C676" s="59" t="s">
        <v>312</v>
      </c>
      <c r="D676" s="59" t="s">
        <v>2894</v>
      </c>
      <c r="E676" s="59" t="s">
        <v>1932</v>
      </c>
      <c r="F676" s="59" t="s">
        <v>1909</v>
      </c>
      <c r="G676" s="155">
        <v>-7.4568335256896146E-5</v>
      </c>
      <c r="H676" s="59">
        <v>-14.913667051379248</v>
      </c>
      <c r="I676" s="63" t="s">
        <v>318</v>
      </c>
    </row>
    <row r="677" spans="1:9" ht="15" customHeight="1" x14ac:dyDescent="0.25">
      <c r="A677" s="62">
        <v>46317.806967592594</v>
      </c>
      <c r="B677" s="59">
        <v>1</v>
      </c>
      <c r="C677" s="59" t="s">
        <v>312</v>
      </c>
      <c r="D677" s="59" t="s">
        <v>2894</v>
      </c>
      <c r="E677" s="59" t="s">
        <v>1933</v>
      </c>
      <c r="F677" s="59" t="s">
        <v>1909</v>
      </c>
      <c r="G677" s="155">
        <v>-3.7094673073894415E-6</v>
      </c>
      <c r="H677" s="59">
        <v>-0.74189346147790625</v>
      </c>
      <c r="I677" s="63" t="s">
        <v>318</v>
      </c>
    </row>
    <row r="678" spans="1:9" ht="15" customHeight="1" x14ac:dyDescent="0.25">
      <c r="A678" s="62">
        <v>46317.806967592594</v>
      </c>
      <c r="B678" s="59">
        <v>1</v>
      </c>
      <c r="C678" s="59" t="s">
        <v>312</v>
      </c>
      <c r="D678" s="59" t="s">
        <v>2894</v>
      </c>
      <c r="E678" s="59" t="s">
        <v>1934</v>
      </c>
      <c r="F678" s="59" t="s">
        <v>1909</v>
      </c>
      <c r="G678" s="155">
        <v>6.7149400642117237E-5</v>
      </c>
      <c r="H678" s="59">
        <v>13.429880128423447</v>
      </c>
      <c r="I678" s="63" t="s">
        <v>319</v>
      </c>
    </row>
    <row r="679" spans="1:9" ht="15" customHeight="1" x14ac:dyDescent="0.25">
      <c r="A679" s="62">
        <v>46317.806967592594</v>
      </c>
      <c r="B679" s="59">
        <v>1</v>
      </c>
      <c r="C679" s="59" t="s">
        <v>312</v>
      </c>
      <c r="D679" s="59" t="s">
        <v>2894</v>
      </c>
      <c r="E679" s="59" t="s">
        <v>2798</v>
      </c>
      <c r="F679" s="59" t="s">
        <v>1909</v>
      </c>
      <c r="G679" s="155">
        <v>1.3800826859162394E-4</v>
      </c>
      <c r="H679" s="59">
        <v>27.601653718324787</v>
      </c>
      <c r="I679" s="63" t="s">
        <v>319</v>
      </c>
    </row>
    <row r="680" spans="1:9" ht="15" customHeight="1" x14ac:dyDescent="0.25">
      <c r="A680" s="62">
        <v>46317.806967592594</v>
      </c>
      <c r="B680" s="59">
        <v>1</v>
      </c>
      <c r="C680" s="59" t="s">
        <v>312</v>
      </c>
      <c r="D680" s="59" t="s">
        <v>2894</v>
      </c>
      <c r="E680" s="59" t="s">
        <v>2800</v>
      </c>
      <c r="F680" s="59" t="s">
        <v>1909</v>
      </c>
      <c r="G680" s="155">
        <v>2.0886713654113062E-4</v>
      </c>
      <c r="H680" s="59">
        <v>41.773427308226125</v>
      </c>
      <c r="I680" s="63" t="s">
        <v>319</v>
      </c>
    </row>
    <row r="681" spans="1:9" ht="15" customHeight="1" x14ac:dyDescent="0.25">
      <c r="A681" s="62">
        <v>46317.806967592594</v>
      </c>
      <c r="B681" s="59">
        <v>1</v>
      </c>
      <c r="C681" s="59" t="s">
        <v>312</v>
      </c>
      <c r="D681" s="59" t="s">
        <v>2894</v>
      </c>
      <c r="E681" s="59" t="s">
        <v>2802</v>
      </c>
      <c r="F681" s="59" t="s">
        <v>1909</v>
      </c>
      <c r="G681" s="155">
        <v>1.3101066081341815E-4</v>
      </c>
      <c r="H681" s="59">
        <v>26.202132162683629</v>
      </c>
      <c r="I681" s="63" t="s">
        <v>319</v>
      </c>
    </row>
    <row r="682" spans="1:9" ht="15" customHeight="1" x14ac:dyDescent="0.25">
      <c r="A682" s="62">
        <v>46317.806967592594</v>
      </c>
      <c r="B682" s="59">
        <v>1</v>
      </c>
      <c r="C682" s="59" t="s">
        <v>312</v>
      </c>
      <c r="D682" s="59" t="s">
        <v>2894</v>
      </c>
      <c r="E682" s="59" t="s">
        <v>2805</v>
      </c>
      <c r="F682" s="59" t="s">
        <v>1909</v>
      </c>
      <c r="G682" s="155">
        <v>1.5000464593397259E-4</v>
      </c>
      <c r="H682" s="59">
        <v>30.000929186794519</v>
      </c>
      <c r="I682" s="63" t="s">
        <v>319</v>
      </c>
    </row>
    <row r="683" spans="1:9" ht="15" customHeight="1" x14ac:dyDescent="0.25">
      <c r="A683" s="62">
        <v>46317.806967592594</v>
      </c>
      <c r="B683" s="59">
        <v>1</v>
      </c>
      <c r="C683" s="59" t="s">
        <v>312</v>
      </c>
      <c r="D683" s="59" t="s">
        <v>2894</v>
      </c>
      <c r="E683" s="59" t="s">
        <v>2807</v>
      </c>
      <c r="F683" s="59" t="s">
        <v>1909</v>
      </c>
      <c r="G683" s="155">
        <v>1.6753279690391839E-4</v>
      </c>
      <c r="H683" s="59">
        <v>33.506559380783678</v>
      </c>
      <c r="I683" s="63" t="s">
        <v>319</v>
      </c>
    </row>
    <row r="684" spans="1:9" ht="15" customHeight="1" x14ac:dyDescent="0.25">
      <c r="A684" s="62">
        <v>46317.806967592594</v>
      </c>
      <c r="B684" s="59">
        <v>1</v>
      </c>
      <c r="C684" s="59" t="s">
        <v>312</v>
      </c>
      <c r="D684" s="59" t="s">
        <v>2894</v>
      </c>
      <c r="E684" s="59" t="s">
        <v>2809</v>
      </c>
      <c r="F684" s="59" t="s">
        <v>1909</v>
      </c>
      <c r="G684" s="155">
        <v>1.6753279690391839E-4</v>
      </c>
      <c r="H684" s="59">
        <v>33.506559380783678</v>
      </c>
      <c r="I684" s="63" t="s">
        <v>319</v>
      </c>
    </row>
    <row r="685" spans="1:9" ht="15" customHeight="1" x14ac:dyDescent="0.25">
      <c r="A685" s="62">
        <v>46317.806967592594</v>
      </c>
      <c r="B685" s="59">
        <v>1</v>
      </c>
      <c r="C685" s="59" t="s">
        <v>312</v>
      </c>
      <c r="D685" s="59" t="s">
        <v>2894</v>
      </c>
      <c r="E685" s="59" t="s">
        <v>2811</v>
      </c>
      <c r="F685" s="59" t="s">
        <v>1909</v>
      </c>
      <c r="G685" s="155">
        <v>1.5000464593397254E-4</v>
      </c>
      <c r="H685" s="59">
        <v>30.000929186794508</v>
      </c>
      <c r="I685" s="63" t="s">
        <v>319</v>
      </c>
    </row>
    <row r="686" spans="1:9" ht="15" customHeight="1" x14ac:dyDescent="0.25">
      <c r="A686" s="62">
        <v>46317.806967592594</v>
      </c>
      <c r="B686" s="59">
        <v>1</v>
      </c>
      <c r="C686" s="59" t="s">
        <v>312</v>
      </c>
      <c r="D686" s="59" t="s">
        <v>2894</v>
      </c>
      <c r="E686" s="59" t="s">
        <v>2813</v>
      </c>
      <c r="F686" s="59" t="s">
        <v>1909</v>
      </c>
      <c r="G686" s="155">
        <v>1.3101066081341823E-4</v>
      </c>
      <c r="H686" s="59">
        <v>26.202132162683647</v>
      </c>
      <c r="I686" s="63" t="s">
        <v>319</v>
      </c>
    </row>
    <row r="687" spans="1:9" ht="15" customHeight="1" x14ac:dyDescent="0.25">
      <c r="A687" s="62">
        <v>46317.806967592594</v>
      </c>
      <c r="B687" s="59">
        <v>1</v>
      </c>
      <c r="C687" s="59" t="s">
        <v>312</v>
      </c>
      <c r="D687" s="59" t="s">
        <v>2894</v>
      </c>
      <c r="E687" s="59" t="s">
        <v>2815</v>
      </c>
      <c r="F687" s="59" t="s">
        <v>1909</v>
      </c>
      <c r="G687" s="155">
        <v>-6.7570727478690357E-5</v>
      </c>
      <c r="H687" s="59">
        <v>-13.51414549573809</v>
      </c>
      <c r="I687" s="63" t="s">
        <v>318</v>
      </c>
    </row>
    <row r="688" spans="1:9" ht="15" customHeight="1" x14ac:dyDescent="0.25">
      <c r="A688" s="62">
        <v>46317.806967592594</v>
      </c>
      <c r="B688" s="59">
        <v>1</v>
      </c>
      <c r="C688" s="59" t="s">
        <v>312</v>
      </c>
      <c r="D688" s="59" t="s">
        <v>2894</v>
      </c>
      <c r="E688" s="59" t="s">
        <v>2818</v>
      </c>
      <c r="F688" s="59" t="s">
        <v>1909</v>
      </c>
      <c r="G688" s="155">
        <v>-8.6564712599244783E-5</v>
      </c>
      <c r="H688" s="59">
        <v>-17.312942519848974</v>
      </c>
      <c r="I688" s="63" t="s">
        <v>318</v>
      </c>
    </row>
    <row r="689" spans="1:9" ht="15" customHeight="1" x14ac:dyDescent="0.25">
      <c r="A689" s="62">
        <v>46317.806967592594</v>
      </c>
      <c r="B689" s="59">
        <v>1</v>
      </c>
      <c r="C689" s="59" t="s">
        <v>312</v>
      </c>
      <c r="D689" s="59" t="s">
        <v>2894</v>
      </c>
      <c r="E689" s="59" t="s">
        <v>2820</v>
      </c>
      <c r="F689" s="59" t="s">
        <v>1909</v>
      </c>
      <c r="G689" s="155">
        <v>-1.040928635691906E-4</v>
      </c>
      <c r="H689" s="59">
        <v>-20.818572713838137</v>
      </c>
      <c r="I689" s="63" t="s">
        <v>318</v>
      </c>
    </row>
    <row r="690" spans="1:9" ht="15" customHeight="1" x14ac:dyDescent="0.25">
      <c r="A690" s="62">
        <v>46317.806967592594</v>
      </c>
      <c r="B690" s="59">
        <v>1</v>
      </c>
      <c r="C690" s="59" t="s">
        <v>312</v>
      </c>
      <c r="D690" s="59" t="s">
        <v>2894</v>
      </c>
      <c r="E690" s="59" t="s">
        <v>2822</v>
      </c>
      <c r="F690" s="59" t="s">
        <v>1909</v>
      </c>
      <c r="G690" s="155">
        <v>-1.040928635691906E-4</v>
      </c>
      <c r="H690" s="59">
        <v>-20.818572713838137</v>
      </c>
      <c r="I690" s="63" t="s">
        <v>318</v>
      </c>
    </row>
    <row r="691" spans="1:9" ht="15" customHeight="1" x14ac:dyDescent="0.25">
      <c r="A691" s="62">
        <v>46317.806967592594</v>
      </c>
      <c r="B691" s="59">
        <v>1</v>
      </c>
      <c r="C691" s="59" t="s">
        <v>312</v>
      </c>
      <c r="D691" s="59" t="s">
        <v>2894</v>
      </c>
      <c r="E691" s="59" t="s">
        <v>2824</v>
      </c>
      <c r="F691" s="59" t="s">
        <v>1909</v>
      </c>
      <c r="G691" s="155">
        <v>-8.6564712599244756E-5</v>
      </c>
      <c r="H691" s="59">
        <v>-17.312942519848971</v>
      </c>
      <c r="I691" s="63" t="s">
        <v>318</v>
      </c>
    </row>
    <row r="692" spans="1:9" ht="15" customHeight="1" x14ac:dyDescent="0.25">
      <c r="A692" s="62">
        <v>46317.806967592594</v>
      </c>
      <c r="B692" s="59">
        <v>1</v>
      </c>
      <c r="C692" s="59" t="s">
        <v>312</v>
      </c>
      <c r="D692" s="59" t="s">
        <v>2894</v>
      </c>
      <c r="E692" s="59" t="s">
        <v>2826</v>
      </c>
      <c r="F692" s="59" t="s">
        <v>1909</v>
      </c>
      <c r="G692" s="155">
        <v>-6.7570727478690398E-5</v>
      </c>
      <c r="H692" s="59">
        <v>-13.514145495738097</v>
      </c>
      <c r="I692" s="63" t="s">
        <v>318</v>
      </c>
    </row>
    <row r="693" spans="1:9" ht="15" customHeight="1" x14ac:dyDescent="0.25">
      <c r="A693" s="62">
        <v>46317.806967592594</v>
      </c>
      <c r="B693" s="59">
        <v>1</v>
      </c>
      <c r="C693" s="59" t="s">
        <v>312</v>
      </c>
      <c r="D693" s="59" t="s">
        <v>2894</v>
      </c>
      <c r="E693" s="59" t="s">
        <v>2828</v>
      </c>
      <c r="F693" s="59" t="s">
        <v>1909</v>
      </c>
      <c r="G693" s="155">
        <v>-3.7094673073894377E-6</v>
      </c>
      <c r="H693" s="59">
        <v>-0.74189346147790547</v>
      </c>
      <c r="I693" s="63" t="s">
        <v>318</v>
      </c>
    </row>
    <row r="694" spans="1:9" ht="15" customHeight="1" x14ac:dyDescent="0.25">
      <c r="A694" s="62">
        <v>46317.806967592594</v>
      </c>
      <c r="B694" s="59">
        <v>1</v>
      </c>
      <c r="C694" s="59" t="s">
        <v>312</v>
      </c>
      <c r="D694" s="59" t="s">
        <v>2894</v>
      </c>
      <c r="E694" s="59" t="s">
        <v>2831</v>
      </c>
      <c r="F694" s="59" t="s">
        <v>1909</v>
      </c>
      <c r="G694" s="155">
        <v>6.7149400642117223E-5</v>
      </c>
      <c r="H694" s="59">
        <v>13.429880128423445</v>
      </c>
      <c r="I694" s="63" t="s">
        <v>319</v>
      </c>
    </row>
    <row r="695" spans="1:9" ht="15" customHeight="1" x14ac:dyDescent="0.25">
      <c r="A695" s="62">
        <v>46317.806967592594</v>
      </c>
      <c r="B695" s="59">
        <v>1</v>
      </c>
      <c r="C695" s="59" t="s">
        <v>312</v>
      </c>
      <c r="D695" s="59" t="s">
        <v>2894</v>
      </c>
      <c r="E695" s="59" t="s">
        <v>2833</v>
      </c>
      <c r="F695" s="59" t="s">
        <v>1909</v>
      </c>
      <c r="G695" s="155">
        <v>-3.7094673073894402E-6</v>
      </c>
      <c r="H695" s="59">
        <v>-0.74189346147790591</v>
      </c>
      <c r="I695" s="63" t="s">
        <v>318</v>
      </c>
    </row>
    <row r="696" spans="1:9" ht="15" customHeight="1" x14ac:dyDescent="0.25">
      <c r="A696" s="62">
        <v>46317.806967592594</v>
      </c>
      <c r="B696" s="59">
        <v>1</v>
      </c>
      <c r="C696" s="59" t="s">
        <v>312</v>
      </c>
      <c r="D696" s="59" t="s">
        <v>2894</v>
      </c>
      <c r="E696" s="59" t="s">
        <v>2836</v>
      </c>
      <c r="F696" s="59" t="s">
        <v>1909</v>
      </c>
      <c r="G696" s="155">
        <v>6.7149400642117223E-5</v>
      </c>
      <c r="H696" s="59">
        <v>13.429880128423445</v>
      </c>
      <c r="I696" s="63" t="s">
        <v>319</v>
      </c>
    </row>
    <row r="697" spans="1:9" ht="15" customHeight="1" x14ac:dyDescent="0.25">
      <c r="A697" s="62">
        <v>46317.806967592594</v>
      </c>
      <c r="B697" s="59">
        <v>1</v>
      </c>
      <c r="C697" s="59" t="s">
        <v>312</v>
      </c>
      <c r="D697" s="59" t="s">
        <v>2895</v>
      </c>
      <c r="E697" s="59" t="s">
        <v>1788</v>
      </c>
      <c r="F697" s="59" t="s">
        <v>172</v>
      </c>
      <c r="G697" s="155">
        <v>-1.2772897913332002E-4</v>
      </c>
      <c r="H697" s="59">
        <v>-4.1511918218329011</v>
      </c>
      <c r="I697" s="63" t="s">
        <v>318</v>
      </c>
    </row>
    <row r="698" spans="1:9" ht="15" customHeight="1" x14ac:dyDescent="0.25">
      <c r="A698" s="62">
        <v>46317.806967592594</v>
      </c>
      <c r="B698" s="59">
        <v>1</v>
      </c>
      <c r="C698" s="59" t="s">
        <v>312</v>
      </c>
      <c r="D698" s="59" t="s">
        <v>2895</v>
      </c>
      <c r="E698" s="59" t="s">
        <v>1789</v>
      </c>
      <c r="F698" s="59" t="s">
        <v>172</v>
      </c>
      <c r="G698" s="155">
        <v>-1.4315836686294847E-4</v>
      </c>
      <c r="H698" s="59">
        <v>-4.6526469230458254</v>
      </c>
      <c r="I698" s="63" t="s">
        <v>318</v>
      </c>
    </row>
    <row r="699" spans="1:9" ht="15" customHeight="1" x14ac:dyDescent="0.25">
      <c r="A699" s="62">
        <v>46317.806967592594</v>
      </c>
      <c r="B699" s="59">
        <v>1</v>
      </c>
      <c r="C699" s="59" t="s">
        <v>312</v>
      </c>
      <c r="D699" s="59" t="s">
        <v>2895</v>
      </c>
      <c r="E699" s="59" t="s">
        <v>1790</v>
      </c>
      <c r="F699" s="59" t="s">
        <v>172</v>
      </c>
      <c r="G699" s="155">
        <v>-1.4315836686294844E-4</v>
      </c>
      <c r="H699" s="59">
        <v>-4.6526469230458245</v>
      </c>
      <c r="I699" s="63" t="s">
        <v>318</v>
      </c>
    </row>
    <row r="700" spans="1:9" ht="15" customHeight="1" x14ac:dyDescent="0.25">
      <c r="A700" s="62">
        <v>46317.806967592594</v>
      </c>
      <c r="B700" s="59">
        <v>1</v>
      </c>
      <c r="C700" s="59" t="s">
        <v>312</v>
      </c>
      <c r="D700" s="59" t="s">
        <v>2895</v>
      </c>
      <c r="E700" s="59" t="s">
        <v>1791</v>
      </c>
      <c r="F700" s="59" t="s">
        <v>172</v>
      </c>
      <c r="G700" s="155">
        <v>-1.2772897913332002E-4</v>
      </c>
      <c r="H700" s="59">
        <v>-4.1511918218329011</v>
      </c>
      <c r="I700" s="63" t="s">
        <v>318</v>
      </c>
    </row>
    <row r="701" spans="1:9" ht="15" customHeight="1" x14ac:dyDescent="0.25">
      <c r="A701" s="62">
        <v>46317.806967592594</v>
      </c>
      <c r="B701" s="59">
        <v>1</v>
      </c>
      <c r="C701" s="59" t="s">
        <v>312</v>
      </c>
      <c r="D701" s="59" t="s">
        <v>2895</v>
      </c>
      <c r="E701" s="59" t="s">
        <v>1792</v>
      </c>
      <c r="F701" s="59" t="s">
        <v>172</v>
      </c>
      <c r="G701" s="155">
        <v>-1.2772897913331999E-4</v>
      </c>
      <c r="H701" s="59">
        <v>-4.1511918218329003</v>
      </c>
      <c r="I701" s="63" t="s">
        <v>318</v>
      </c>
    </row>
    <row r="702" spans="1:9" ht="15" customHeight="1" x14ac:dyDescent="0.25">
      <c r="A702" s="62">
        <v>46317.806967592594</v>
      </c>
      <c r="B702" s="59">
        <v>1</v>
      </c>
      <c r="C702" s="59" t="s">
        <v>312</v>
      </c>
      <c r="D702" s="59" t="s">
        <v>2895</v>
      </c>
      <c r="E702" s="59" t="s">
        <v>1793</v>
      </c>
      <c r="F702" s="59" t="s">
        <v>172</v>
      </c>
      <c r="G702" s="155">
        <v>-1.354436729981342E-4</v>
      </c>
      <c r="H702" s="59">
        <v>-4.4019193724393615</v>
      </c>
      <c r="I702" s="63" t="s">
        <v>318</v>
      </c>
    </row>
    <row r="703" spans="1:9" ht="15" customHeight="1" x14ac:dyDescent="0.25">
      <c r="A703" s="62">
        <v>46317.806967592594</v>
      </c>
      <c r="B703" s="59">
        <v>1</v>
      </c>
      <c r="C703" s="59" t="s">
        <v>312</v>
      </c>
      <c r="D703" s="59" t="s">
        <v>2895</v>
      </c>
      <c r="E703" s="59" t="s">
        <v>1794</v>
      </c>
      <c r="F703" s="59" t="s">
        <v>172</v>
      </c>
      <c r="G703" s="155">
        <v>-1.354436729981342E-4</v>
      </c>
      <c r="H703" s="59">
        <v>-4.4019193724393615</v>
      </c>
      <c r="I703" s="63" t="s">
        <v>318</v>
      </c>
    </row>
    <row r="704" spans="1:9" ht="15" customHeight="1" x14ac:dyDescent="0.25">
      <c r="A704" s="62">
        <v>46317.806967592594</v>
      </c>
      <c r="B704" s="59">
        <v>1</v>
      </c>
      <c r="C704" s="59" t="s">
        <v>312</v>
      </c>
      <c r="D704" s="59" t="s">
        <v>2895</v>
      </c>
      <c r="E704" s="59" t="s">
        <v>1795</v>
      </c>
      <c r="F704" s="59" t="s">
        <v>172</v>
      </c>
      <c r="G704" s="155">
        <v>-1.3544367299813417E-4</v>
      </c>
      <c r="H704" s="59">
        <v>-4.4019193724393606</v>
      </c>
      <c r="I704" s="63" t="s">
        <v>318</v>
      </c>
    </row>
    <row r="705" spans="1:9" ht="15" customHeight="1" x14ac:dyDescent="0.25">
      <c r="A705" s="62">
        <v>46317.806967592594</v>
      </c>
      <c r="B705" s="59">
        <v>1</v>
      </c>
      <c r="C705" s="59" t="s">
        <v>312</v>
      </c>
      <c r="D705" s="59" t="s">
        <v>2895</v>
      </c>
      <c r="E705" s="59" t="s">
        <v>1796</v>
      </c>
      <c r="F705" s="59" t="s">
        <v>172</v>
      </c>
      <c r="G705" s="155">
        <v>-1.3544367299813417E-4</v>
      </c>
      <c r="H705" s="59">
        <v>-4.4019193724393606</v>
      </c>
      <c r="I705" s="63" t="s">
        <v>318</v>
      </c>
    </row>
    <row r="706" spans="1:9" ht="15" customHeight="1" x14ac:dyDescent="0.25">
      <c r="A706" s="62">
        <v>46317.806967592594</v>
      </c>
      <c r="B706" s="59">
        <v>1</v>
      </c>
      <c r="C706" s="59" t="s">
        <v>312</v>
      </c>
      <c r="D706" s="59" t="s">
        <v>2895</v>
      </c>
      <c r="E706" s="59" t="s">
        <v>1797</v>
      </c>
      <c r="F706" s="59" t="s">
        <v>172</v>
      </c>
      <c r="G706" s="155">
        <v>-1.3544367299813415E-4</v>
      </c>
      <c r="H706" s="59">
        <v>-4.4019193724393597</v>
      </c>
      <c r="I706" s="63" t="s">
        <v>318</v>
      </c>
    </row>
    <row r="707" spans="1:9" ht="15" customHeight="1" x14ac:dyDescent="0.25">
      <c r="A707" s="62">
        <v>46317.806967592594</v>
      </c>
      <c r="B707" s="59">
        <v>1</v>
      </c>
      <c r="C707" s="59" t="s">
        <v>312</v>
      </c>
      <c r="D707" s="59" t="s">
        <v>2895</v>
      </c>
      <c r="E707" s="59" t="s">
        <v>1798</v>
      </c>
      <c r="F707" s="59" t="s">
        <v>172</v>
      </c>
      <c r="G707" s="155">
        <v>-1.3544367299813412E-4</v>
      </c>
      <c r="H707" s="59">
        <v>-4.4019193724393588</v>
      </c>
      <c r="I707" s="63" t="s">
        <v>318</v>
      </c>
    </row>
    <row r="708" spans="1:9" ht="15" customHeight="1" x14ac:dyDescent="0.25">
      <c r="A708" s="62">
        <v>46317.806967592594</v>
      </c>
      <c r="B708" s="59">
        <v>1</v>
      </c>
      <c r="C708" s="59" t="s">
        <v>312</v>
      </c>
      <c r="D708" s="59" t="s">
        <v>2895</v>
      </c>
      <c r="E708" s="59" t="s">
        <v>1799</v>
      </c>
      <c r="F708" s="59" t="s">
        <v>172</v>
      </c>
      <c r="G708" s="155">
        <v>-1.4315836686294833E-4</v>
      </c>
      <c r="H708" s="59">
        <v>-4.6526469230458209</v>
      </c>
      <c r="I708" s="63" t="s">
        <v>318</v>
      </c>
    </row>
    <row r="709" spans="1:9" ht="15" customHeight="1" x14ac:dyDescent="0.25">
      <c r="A709" s="62">
        <v>46317.806967592594</v>
      </c>
      <c r="B709" s="59">
        <v>1</v>
      </c>
      <c r="C709" s="59" t="s">
        <v>312</v>
      </c>
      <c r="D709" s="59" t="s">
        <v>2895</v>
      </c>
      <c r="E709" s="59" t="s">
        <v>1800</v>
      </c>
      <c r="F709" s="59" t="s">
        <v>172</v>
      </c>
      <c r="G709" s="155">
        <v>-1.4315836686294833E-4</v>
      </c>
      <c r="H709" s="59">
        <v>-4.6526469230458209</v>
      </c>
      <c r="I709" s="63" t="s">
        <v>318</v>
      </c>
    </row>
    <row r="710" spans="1:9" ht="15" customHeight="1" x14ac:dyDescent="0.25">
      <c r="A710" s="62">
        <v>46317.806967592594</v>
      </c>
      <c r="B710" s="59">
        <v>1</v>
      </c>
      <c r="C710" s="59" t="s">
        <v>312</v>
      </c>
      <c r="D710" s="59" t="s">
        <v>2895</v>
      </c>
      <c r="E710" s="59" t="s">
        <v>1801</v>
      </c>
      <c r="F710" s="59" t="s">
        <v>172</v>
      </c>
      <c r="G710" s="155">
        <v>-1.2772897913331988E-4</v>
      </c>
      <c r="H710" s="59">
        <v>-4.1511918218328967</v>
      </c>
      <c r="I710" s="63" t="s">
        <v>318</v>
      </c>
    </row>
    <row r="711" spans="1:9" ht="15" customHeight="1" x14ac:dyDescent="0.25">
      <c r="A711" s="62">
        <v>46317.806967592594</v>
      </c>
      <c r="B711" s="59">
        <v>1</v>
      </c>
      <c r="C711" s="59" t="s">
        <v>312</v>
      </c>
      <c r="D711" s="59" t="s">
        <v>2895</v>
      </c>
      <c r="E711" s="59" t="s">
        <v>1802</v>
      </c>
      <c r="F711" s="59" t="s">
        <v>172</v>
      </c>
      <c r="G711" s="155">
        <v>-1.2772897913331988E-4</v>
      </c>
      <c r="H711" s="59">
        <v>-4.1511918218328967</v>
      </c>
      <c r="I711" s="63" t="s">
        <v>318</v>
      </c>
    </row>
    <row r="712" spans="1:9" ht="15" customHeight="1" x14ac:dyDescent="0.25">
      <c r="A712" s="62">
        <v>46317.806967592594</v>
      </c>
      <c r="B712" s="59">
        <v>1</v>
      </c>
      <c r="C712" s="59" t="s">
        <v>312</v>
      </c>
      <c r="D712" s="59" t="s">
        <v>2895</v>
      </c>
      <c r="E712" s="59" t="s">
        <v>1803</v>
      </c>
      <c r="F712" s="59" t="s">
        <v>172</v>
      </c>
      <c r="G712" s="155">
        <v>-1.2772897913331988E-4</v>
      </c>
      <c r="H712" s="59">
        <v>-4.1511918218328967</v>
      </c>
      <c r="I712" s="63" t="s">
        <v>318</v>
      </c>
    </row>
    <row r="713" spans="1:9" ht="15" customHeight="1" x14ac:dyDescent="0.25">
      <c r="A713" s="62">
        <v>46317.806967592594</v>
      </c>
      <c r="B713" s="59">
        <v>1</v>
      </c>
      <c r="C713" s="59" t="s">
        <v>312</v>
      </c>
      <c r="D713" s="59" t="s">
        <v>2895</v>
      </c>
      <c r="E713" s="59" t="s">
        <v>1804</v>
      </c>
      <c r="F713" s="59" t="s">
        <v>172</v>
      </c>
      <c r="G713" s="155">
        <v>-1.1229959140369157E-4</v>
      </c>
      <c r="H713" s="59">
        <v>-3.649736720619976</v>
      </c>
      <c r="I713" s="63" t="s">
        <v>318</v>
      </c>
    </row>
    <row r="714" spans="1:9" ht="15" customHeight="1" x14ac:dyDescent="0.25">
      <c r="A714" s="62">
        <v>46317.806967592594</v>
      </c>
      <c r="B714" s="59">
        <v>1</v>
      </c>
      <c r="C714" s="59" t="s">
        <v>312</v>
      </c>
      <c r="D714" s="59" t="s">
        <v>2895</v>
      </c>
      <c r="E714" s="59" t="s">
        <v>1805</v>
      </c>
      <c r="F714" s="59" t="s">
        <v>172</v>
      </c>
      <c r="G714" s="155">
        <v>-1.1229959140369157E-4</v>
      </c>
      <c r="H714" s="59">
        <v>-3.649736720619976</v>
      </c>
      <c r="I714" s="63" t="s">
        <v>318</v>
      </c>
    </row>
    <row r="715" spans="1:9" ht="15" customHeight="1" x14ac:dyDescent="0.25">
      <c r="A715" s="62">
        <v>46317.806967592594</v>
      </c>
      <c r="B715" s="59">
        <v>1</v>
      </c>
      <c r="C715" s="59" t="s">
        <v>312</v>
      </c>
      <c r="D715" s="59" t="s">
        <v>2895</v>
      </c>
      <c r="E715" s="59" t="s">
        <v>1806</v>
      </c>
      <c r="F715" s="59" t="s">
        <v>172</v>
      </c>
      <c r="G715" s="155">
        <v>-9.6870203674063115E-5</v>
      </c>
      <c r="H715" s="59">
        <v>-3.1482816194070513</v>
      </c>
      <c r="I715" s="63" t="s">
        <v>318</v>
      </c>
    </row>
    <row r="716" spans="1:9" ht="15" customHeight="1" x14ac:dyDescent="0.25">
      <c r="A716" s="62">
        <v>46317.806967592594</v>
      </c>
      <c r="B716" s="59">
        <v>1</v>
      </c>
      <c r="C716" s="59" t="s">
        <v>312</v>
      </c>
      <c r="D716" s="59" t="s">
        <v>2895</v>
      </c>
      <c r="E716" s="59" t="s">
        <v>1807</v>
      </c>
      <c r="F716" s="59" t="s">
        <v>172</v>
      </c>
      <c r="G716" s="155">
        <v>-9.6870203674063115E-5</v>
      </c>
      <c r="H716" s="59">
        <v>-3.1482816194070513</v>
      </c>
      <c r="I716" s="63" t="s">
        <v>318</v>
      </c>
    </row>
    <row r="717" spans="1:9" ht="15" customHeight="1" x14ac:dyDescent="0.25">
      <c r="A717" s="62">
        <v>46317.806967592594</v>
      </c>
      <c r="B717" s="59">
        <v>1</v>
      </c>
      <c r="C717" s="59" t="s">
        <v>312</v>
      </c>
      <c r="D717" s="59" t="s">
        <v>2895</v>
      </c>
      <c r="E717" s="59" t="s">
        <v>1808</v>
      </c>
      <c r="F717" s="59" t="s">
        <v>172</v>
      </c>
      <c r="G717" s="155">
        <v>-1.0458489753887733E-4</v>
      </c>
      <c r="H717" s="59">
        <v>-3.3990091700135134</v>
      </c>
      <c r="I717" s="63" t="s">
        <v>318</v>
      </c>
    </row>
    <row r="718" spans="1:9" ht="15" customHeight="1" x14ac:dyDescent="0.25">
      <c r="A718" s="62">
        <v>46317.806967592594</v>
      </c>
      <c r="B718" s="59">
        <v>1</v>
      </c>
      <c r="C718" s="59" t="s">
        <v>312</v>
      </c>
      <c r="D718" s="59" t="s">
        <v>2895</v>
      </c>
      <c r="E718" s="59" t="s">
        <v>1809</v>
      </c>
      <c r="F718" s="59" t="s">
        <v>172</v>
      </c>
      <c r="G718" s="155">
        <v>-1.045848975388773E-4</v>
      </c>
      <c r="H718" s="59">
        <v>-3.3990091700135125</v>
      </c>
      <c r="I718" s="63" t="s">
        <v>318</v>
      </c>
    </row>
    <row r="719" spans="1:9" ht="15" customHeight="1" x14ac:dyDescent="0.25">
      <c r="A719" s="62">
        <v>46317.806967592594</v>
      </c>
      <c r="B719" s="59">
        <v>1</v>
      </c>
      <c r="C719" s="59" t="s">
        <v>312</v>
      </c>
      <c r="D719" s="59" t="s">
        <v>2895</v>
      </c>
      <c r="E719" s="59" t="s">
        <v>1810</v>
      </c>
      <c r="F719" s="59" t="s">
        <v>172</v>
      </c>
      <c r="G719" s="155">
        <v>-1.0458489753887729E-4</v>
      </c>
      <c r="H719" s="59">
        <v>-3.3990091700135121</v>
      </c>
      <c r="I719" s="63" t="s">
        <v>318</v>
      </c>
    </row>
    <row r="720" spans="1:9" ht="15" customHeight="1" x14ac:dyDescent="0.25">
      <c r="A720" s="62">
        <v>46317.806967592594</v>
      </c>
      <c r="B720" s="59">
        <v>1</v>
      </c>
      <c r="C720" s="59" t="s">
        <v>312</v>
      </c>
      <c r="D720" s="59" t="s">
        <v>2895</v>
      </c>
      <c r="E720" s="59" t="s">
        <v>1811</v>
      </c>
      <c r="F720" s="59" t="s">
        <v>172</v>
      </c>
      <c r="G720" s="155">
        <v>-1.0458489753887727E-4</v>
      </c>
      <c r="H720" s="59">
        <v>-3.3990091700135117</v>
      </c>
      <c r="I720" s="63" t="s">
        <v>318</v>
      </c>
    </row>
    <row r="721" spans="1:9" ht="15" customHeight="1" x14ac:dyDescent="0.25">
      <c r="A721" s="62">
        <v>46317.806967592594</v>
      </c>
      <c r="B721" s="59">
        <v>1</v>
      </c>
      <c r="C721" s="59" t="s">
        <v>312</v>
      </c>
      <c r="D721" s="59" t="s">
        <v>2895</v>
      </c>
      <c r="E721" s="59" t="s">
        <v>1812</v>
      </c>
      <c r="F721" s="59" t="s">
        <v>172</v>
      </c>
      <c r="G721" s="155">
        <v>-1.0458489753887726E-4</v>
      </c>
      <c r="H721" s="59">
        <v>-3.3990091700135112</v>
      </c>
      <c r="I721" s="63" t="s">
        <v>318</v>
      </c>
    </row>
    <row r="722" spans="1:9" ht="15" customHeight="1" x14ac:dyDescent="0.25">
      <c r="A722" s="62">
        <v>46317.806967592594</v>
      </c>
      <c r="B722" s="59">
        <v>1</v>
      </c>
      <c r="C722" s="59" t="s">
        <v>312</v>
      </c>
      <c r="D722" s="59" t="s">
        <v>2895</v>
      </c>
      <c r="E722" s="59" t="s">
        <v>1813</v>
      </c>
      <c r="F722" s="59" t="s">
        <v>172</v>
      </c>
      <c r="G722" s="155">
        <v>-1.0458489753887725E-4</v>
      </c>
      <c r="H722" s="59">
        <v>-3.3990091700135108</v>
      </c>
      <c r="I722" s="63" t="s">
        <v>318</v>
      </c>
    </row>
    <row r="723" spans="1:9" ht="15" customHeight="1" x14ac:dyDescent="0.25">
      <c r="A723" s="62">
        <v>46317.806967592594</v>
      </c>
      <c r="B723" s="59">
        <v>1</v>
      </c>
      <c r="C723" s="59" t="s">
        <v>312</v>
      </c>
      <c r="D723" s="59" t="s">
        <v>2895</v>
      </c>
      <c r="E723" s="59" t="s">
        <v>1814</v>
      </c>
      <c r="F723" s="59" t="s">
        <v>172</v>
      </c>
      <c r="G723" s="155">
        <v>-1.0458489753887722E-4</v>
      </c>
      <c r="H723" s="59">
        <v>-3.3990091700135099</v>
      </c>
      <c r="I723" s="63" t="s">
        <v>318</v>
      </c>
    </row>
    <row r="724" spans="1:9" ht="15" customHeight="1" x14ac:dyDescent="0.25">
      <c r="A724" s="62">
        <v>46317.806967592594</v>
      </c>
      <c r="B724" s="59">
        <v>1</v>
      </c>
      <c r="C724" s="59" t="s">
        <v>312</v>
      </c>
      <c r="D724" s="59" t="s">
        <v>2895</v>
      </c>
      <c r="E724" s="59" t="s">
        <v>1815</v>
      </c>
      <c r="F724" s="59" t="s">
        <v>172</v>
      </c>
      <c r="G724" s="155">
        <v>-1.045848975388772E-4</v>
      </c>
      <c r="H724" s="59">
        <v>-3.3990091700135094</v>
      </c>
      <c r="I724" s="63" t="s">
        <v>318</v>
      </c>
    </row>
    <row r="725" spans="1:9" ht="15" customHeight="1" x14ac:dyDescent="0.25">
      <c r="A725" s="62">
        <v>46317.806967592594</v>
      </c>
      <c r="B725" s="59">
        <v>1</v>
      </c>
      <c r="C725" s="59" t="s">
        <v>312</v>
      </c>
      <c r="D725" s="59" t="s">
        <v>2895</v>
      </c>
      <c r="E725" s="59" t="s">
        <v>1816</v>
      </c>
      <c r="F725" s="59" t="s">
        <v>172</v>
      </c>
      <c r="G725" s="155">
        <v>-1.1229959140369142E-4</v>
      </c>
      <c r="H725" s="59">
        <v>-3.6497367206199711</v>
      </c>
      <c r="I725" s="63" t="s">
        <v>318</v>
      </c>
    </row>
    <row r="726" spans="1:9" ht="15" customHeight="1" x14ac:dyDescent="0.25">
      <c r="A726" s="62">
        <v>46317.806967592594</v>
      </c>
      <c r="B726" s="59">
        <v>1</v>
      </c>
      <c r="C726" s="59" t="s">
        <v>312</v>
      </c>
      <c r="D726" s="59" t="s">
        <v>2895</v>
      </c>
      <c r="E726" s="59" t="s">
        <v>1817</v>
      </c>
      <c r="F726" s="59" t="s">
        <v>172</v>
      </c>
      <c r="G726" s="155">
        <v>-1.1229959140369142E-4</v>
      </c>
      <c r="H726" s="59">
        <v>-3.6497367206199711</v>
      </c>
      <c r="I726" s="63" t="s">
        <v>318</v>
      </c>
    </row>
    <row r="727" spans="1:9" ht="15" customHeight="1" x14ac:dyDescent="0.25">
      <c r="A727" s="62">
        <v>46317.806967592594</v>
      </c>
      <c r="B727" s="59">
        <v>1</v>
      </c>
      <c r="C727" s="59" t="s">
        <v>312</v>
      </c>
      <c r="D727" s="59" t="s">
        <v>2895</v>
      </c>
      <c r="E727" s="59" t="s">
        <v>1818</v>
      </c>
      <c r="F727" s="59" t="s">
        <v>172</v>
      </c>
      <c r="G727" s="155">
        <v>-9.6870203674062966E-5</v>
      </c>
      <c r="H727" s="59">
        <v>-3.1482816194070464</v>
      </c>
      <c r="I727" s="63" t="s">
        <v>318</v>
      </c>
    </row>
    <row r="728" spans="1:9" ht="15" customHeight="1" x14ac:dyDescent="0.25">
      <c r="A728" s="62">
        <v>46317.806967592594</v>
      </c>
      <c r="B728" s="59">
        <v>1</v>
      </c>
      <c r="C728" s="59" t="s">
        <v>312</v>
      </c>
      <c r="D728" s="59" t="s">
        <v>2895</v>
      </c>
      <c r="E728" s="59" t="s">
        <v>1819</v>
      </c>
      <c r="F728" s="59" t="s">
        <v>172</v>
      </c>
      <c r="G728" s="155">
        <v>-9.6870203674062966E-5</v>
      </c>
      <c r="H728" s="59">
        <v>-3.1482816194070464</v>
      </c>
      <c r="I728" s="63" t="s">
        <v>318</v>
      </c>
    </row>
    <row r="729" spans="1:9" ht="15" customHeight="1" x14ac:dyDescent="0.25">
      <c r="A729" s="62">
        <v>46317.806967592594</v>
      </c>
      <c r="B729" s="59">
        <v>1</v>
      </c>
      <c r="C729" s="59" t="s">
        <v>312</v>
      </c>
      <c r="D729" s="59" t="s">
        <v>2895</v>
      </c>
      <c r="E729" s="59" t="s">
        <v>1820</v>
      </c>
      <c r="F729" s="59" t="s">
        <v>172</v>
      </c>
      <c r="G729" s="155">
        <v>-7.3726122079620439E-5</v>
      </c>
      <c r="H729" s="59">
        <v>-2.3960989675876645</v>
      </c>
      <c r="I729" s="63" t="s">
        <v>318</v>
      </c>
    </row>
    <row r="730" spans="1:9" ht="15" customHeight="1" x14ac:dyDescent="0.25">
      <c r="A730" s="62">
        <v>46317.806967592594</v>
      </c>
      <c r="B730" s="59">
        <v>1</v>
      </c>
      <c r="C730" s="59" t="s">
        <v>312</v>
      </c>
      <c r="D730" s="59" t="s">
        <v>2895</v>
      </c>
      <c r="E730" s="59" t="s">
        <v>1821</v>
      </c>
      <c r="F730" s="59" t="s">
        <v>172</v>
      </c>
      <c r="G730" s="155">
        <v>-7.3726122079620412E-5</v>
      </c>
      <c r="H730" s="59">
        <v>-2.3960989675876636</v>
      </c>
      <c r="I730" s="63" t="s">
        <v>318</v>
      </c>
    </row>
    <row r="731" spans="1:9" ht="15" customHeight="1" x14ac:dyDescent="0.25">
      <c r="A731" s="62">
        <v>46317.806967592594</v>
      </c>
      <c r="B731" s="59">
        <v>1</v>
      </c>
      <c r="C731" s="59" t="s">
        <v>312</v>
      </c>
      <c r="D731" s="59" t="s">
        <v>2895</v>
      </c>
      <c r="E731" s="59" t="s">
        <v>1822</v>
      </c>
      <c r="F731" s="59" t="s">
        <v>172</v>
      </c>
      <c r="G731" s="155">
        <v>-7.3726122079620398E-5</v>
      </c>
      <c r="H731" s="59">
        <v>-2.3960989675876632</v>
      </c>
      <c r="I731" s="63" t="s">
        <v>318</v>
      </c>
    </row>
    <row r="732" spans="1:9" ht="15" customHeight="1" x14ac:dyDescent="0.25">
      <c r="A732" s="62">
        <v>46317.806967592594</v>
      </c>
      <c r="B732" s="59">
        <v>1</v>
      </c>
      <c r="C732" s="59" t="s">
        <v>312</v>
      </c>
      <c r="D732" s="59" t="s">
        <v>2895</v>
      </c>
      <c r="E732" s="59" t="s">
        <v>1823</v>
      </c>
      <c r="F732" s="59" t="s">
        <v>172</v>
      </c>
      <c r="G732" s="155">
        <v>-7.3726122079620384E-5</v>
      </c>
      <c r="H732" s="59">
        <v>-2.3960989675876627</v>
      </c>
      <c r="I732" s="63" t="s">
        <v>318</v>
      </c>
    </row>
    <row r="733" spans="1:9" ht="15" customHeight="1" x14ac:dyDescent="0.25">
      <c r="A733" s="62">
        <v>46317.806967592594</v>
      </c>
      <c r="B733" s="59">
        <v>1</v>
      </c>
      <c r="C733" s="59" t="s">
        <v>312</v>
      </c>
      <c r="D733" s="59" t="s">
        <v>2895</v>
      </c>
      <c r="E733" s="59" t="s">
        <v>1824</v>
      </c>
      <c r="F733" s="59" t="s">
        <v>172</v>
      </c>
      <c r="G733" s="155">
        <v>-7.3726122079620371E-5</v>
      </c>
      <c r="H733" s="59">
        <v>-2.3960989675876623</v>
      </c>
      <c r="I733" s="63" t="s">
        <v>318</v>
      </c>
    </row>
    <row r="734" spans="1:9" ht="15" customHeight="1" x14ac:dyDescent="0.25">
      <c r="A734" s="62">
        <v>46317.806967592594</v>
      </c>
      <c r="B734" s="59">
        <v>1</v>
      </c>
      <c r="C734" s="59" t="s">
        <v>312</v>
      </c>
      <c r="D734" s="59" t="s">
        <v>2895</v>
      </c>
      <c r="E734" s="59" t="s">
        <v>1825</v>
      </c>
      <c r="F734" s="59" t="s">
        <v>172</v>
      </c>
      <c r="G734" s="155">
        <v>-7.3726122079620357E-5</v>
      </c>
      <c r="H734" s="59">
        <v>-2.3960989675876618</v>
      </c>
      <c r="I734" s="63" t="s">
        <v>318</v>
      </c>
    </row>
    <row r="735" spans="1:9" ht="15" customHeight="1" x14ac:dyDescent="0.25">
      <c r="A735" s="62">
        <v>46317.806967592594</v>
      </c>
      <c r="B735" s="59">
        <v>1</v>
      </c>
      <c r="C735" s="59" t="s">
        <v>312</v>
      </c>
      <c r="D735" s="59" t="s">
        <v>2895</v>
      </c>
      <c r="E735" s="59" t="s">
        <v>1826</v>
      </c>
      <c r="F735" s="59" t="s">
        <v>172</v>
      </c>
      <c r="G735" s="155">
        <v>-7.372612207962033E-5</v>
      </c>
      <c r="H735" s="59">
        <v>-2.3960989675876609</v>
      </c>
      <c r="I735" s="63" t="s">
        <v>318</v>
      </c>
    </row>
    <row r="736" spans="1:9" ht="15" customHeight="1" x14ac:dyDescent="0.25">
      <c r="A736" s="62">
        <v>46317.806967592594</v>
      </c>
      <c r="B736" s="59">
        <v>1</v>
      </c>
      <c r="C736" s="59" t="s">
        <v>312</v>
      </c>
      <c r="D736" s="59" t="s">
        <v>2895</v>
      </c>
      <c r="E736" s="59" t="s">
        <v>1827</v>
      </c>
      <c r="F736" s="59" t="s">
        <v>172</v>
      </c>
      <c r="G736" s="155">
        <v>-7.3726122079620317E-5</v>
      </c>
      <c r="H736" s="59">
        <v>-2.3960989675876605</v>
      </c>
      <c r="I736" s="63" t="s">
        <v>318</v>
      </c>
    </row>
    <row r="737" spans="1:9" ht="15" customHeight="1" x14ac:dyDescent="0.25">
      <c r="A737" s="62">
        <v>46317.806967592594</v>
      </c>
      <c r="B737" s="59">
        <v>1</v>
      </c>
      <c r="C737" s="59" t="s">
        <v>312</v>
      </c>
      <c r="D737" s="59" t="s">
        <v>2895</v>
      </c>
      <c r="E737" s="59" t="s">
        <v>1828</v>
      </c>
      <c r="F737" s="59" t="s">
        <v>172</v>
      </c>
      <c r="G737" s="155">
        <v>-7.3726122079620303E-5</v>
      </c>
      <c r="H737" s="59">
        <v>-2.3960989675876601</v>
      </c>
      <c r="I737" s="63" t="s">
        <v>318</v>
      </c>
    </row>
    <row r="738" spans="1:9" ht="15" customHeight="1" x14ac:dyDescent="0.25">
      <c r="A738" s="62">
        <v>46317.806967592594</v>
      </c>
      <c r="B738" s="59">
        <v>1</v>
      </c>
      <c r="C738" s="59" t="s">
        <v>312</v>
      </c>
      <c r="D738" s="59" t="s">
        <v>2895</v>
      </c>
      <c r="E738" s="59" t="s">
        <v>1829</v>
      </c>
      <c r="F738" s="59" t="s">
        <v>172</v>
      </c>
      <c r="G738" s="155">
        <v>-7.372612207962029E-5</v>
      </c>
      <c r="H738" s="59">
        <v>-2.3960989675876596</v>
      </c>
      <c r="I738" s="63" t="s">
        <v>318</v>
      </c>
    </row>
    <row r="739" spans="1:9" ht="15" customHeight="1" x14ac:dyDescent="0.25">
      <c r="A739" s="62">
        <v>46317.806967592594</v>
      </c>
      <c r="B739" s="59">
        <v>1</v>
      </c>
      <c r="C739" s="59" t="s">
        <v>312</v>
      </c>
      <c r="D739" s="59" t="s">
        <v>2895</v>
      </c>
      <c r="E739" s="59" t="s">
        <v>1830</v>
      </c>
      <c r="F739" s="59" t="s">
        <v>172</v>
      </c>
      <c r="G739" s="155">
        <v>-4.286734662036353E-5</v>
      </c>
      <c r="H739" s="59">
        <v>-1.3931887651618149</v>
      </c>
      <c r="I739" s="63" t="s">
        <v>318</v>
      </c>
    </row>
    <row r="740" spans="1:9" ht="15" customHeight="1" x14ac:dyDescent="0.25">
      <c r="A740" s="62">
        <v>46317.806967592594</v>
      </c>
      <c r="B740" s="59">
        <v>1</v>
      </c>
      <c r="C740" s="59" t="s">
        <v>312</v>
      </c>
      <c r="D740" s="59" t="s">
        <v>2895</v>
      </c>
      <c r="E740" s="59" t="s">
        <v>1831</v>
      </c>
      <c r="F740" s="59" t="s">
        <v>172</v>
      </c>
      <c r="G740" s="155">
        <v>-4.286734662036351E-5</v>
      </c>
      <c r="H740" s="59">
        <v>-1.3931887651618142</v>
      </c>
      <c r="I740" s="63" t="s">
        <v>318</v>
      </c>
    </row>
    <row r="741" spans="1:9" ht="15" customHeight="1" x14ac:dyDescent="0.25">
      <c r="A741" s="62">
        <v>46317.806967592594</v>
      </c>
      <c r="B741" s="59">
        <v>1</v>
      </c>
      <c r="C741" s="59" t="s">
        <v>312</v>
      </c>
      <c r="D741" s="59" t="s">
        <v>2895</v>
      </c>
      <c r="E741" s="59" t="s">
        <v>1832</v>
      </c>
      <c r="F741" s="59" t="s">
        <v>172</v>
      </c>
      <c r="G741" s="155">
        <v>-4.2867346620363496E-5</v>
      </c>
      <c r="H741" s="59">
        <v>-1.3931887651618138</v>
      </c>
      <c r="I741" s="63" t="s">
        <v>318</v>
      </c>
    </row>
    <row r="742" spans="1:9" ht="15" customHeight="1" x14ac:dyDescent="0.25">
      <c r="A742" s="62">
        <v>46317.806967592594</v>
      </c>
      <c r="B742" s="59">
        <v>1</v>
      </c>
      <c r="C742" s="59" t="s">
        <v>312</v>
      </c>
      <c r="D742" s="59" t="s">
        <v>2895</v>
      </c>
      <c r="E742" s="59" t="s">
        <v>1833</v>
      </c>
      <c r="F742" s="59" t="s">
        <v>172</v>
      </c>
      <c r="G742" s="155">
        <v>-5.0582040485177708E-5</v>
      </c>
      <c r="H742" s="59">
        <v>-1.6439163157682757</v>
      </c>
      <c r="I742" s="63" t="s">
        <v>318</v>
      </c>
    </row>
    <row r="743" spans="1:9" ht="15" customHeight="1" x14ac:dyDescent="0.25">
      <c r="A743" s="62">
        <v>46317.806967592594</v>
      </c>
      <c r="B743" s="59">
        <v>1</v>
      </c>
      <c r="C743" s="59" t="s">
        <v>312</v>
      </c>
      <c r="D743" s="59" t="s">
        <v>2895</v>
      </c>
      <c r="E743" s="59" t="s">
        <v>1834</v>
      </c>
      <c r="F743" s="59" t="s">
        <v>172</v>
      </c>
      <c r="G743" s="155">
        <v>-5.0582040485177701E-5</v>
      </c>
      <c r="H743" s="59">
        <v>-1.6439163157682755</v>
      </c>
      <c r="I743" s="63" t="s">
        <v>318</v>
      </c>
    </row>
    <row r="744" spans="1:9" ht="15" customHeight="1" x14ac:dyDescent="0.25">
      <c r="A744" s="62">
        <v>46317.806967592594</v>
      </c>
      <c r="B744" s="59">
        <v>1</v>
      </c>
      <c r="C744" s="59" t="s">
        <v>312</v>
      </c>
      <c r="D744" s="59" t="s">
        <v>2895</v>
      </c>
      <c r="E744" s="59" t="s">
        <v>1835</v>
      </c>
      <c r="F744" s="59" t="s">
        <v>172</v>
      </c>
      <c r="G744" s="155">
        <v>-3.5152652755549257E-5</v>
      </c>
      <c r="H744" s="59">
        <v>-1.142461214555351</v>
      </c>
      <c r="I744" s="63" t="s">
        <v>318</v>
      </c>
    </row>
    <row r="745" spans="1:9" ht="15" customHeight="1" x14ac:dyDescent="0.25">
      <c r="A745" s="62">
        <v>46317.806967592594</v>
      </c>
      <c r="B745" s="59">
        <v>1</v>
      </c>
      <c r="C745" s="59" t="s">
        <v>312</v>
      </c>
      <c r="D745" s="59" t="s">
        <v>2895</v>
      </c>
      <c r="E745" s="59" t="s">
        <v>1836</v>
      </c>
      <c r="F745" s="59" t="s">
        <v>172</v>
      </c>
      <c r="G745" s="155">
        <v>-5.0582040485177695E-5</v>
      </c>
      <c r="H745" s="59">
        <v>-1.6439163157682752</v>
      </c>
      <c r="I745" s="63" t="s">
        <v>318</v>
      </c>
    </row>
    <row r="746" spans="1:9" ht="15" customHeight="1" x14ac:dyDescent="0.25">
      <c r="A746" s="62">
        <v>46317.806967592594</v>
      </c>
      <c r="B746" s="59">
        <v>1</v>
      </c>
      <c r="C746" s="59" t="s">
        <v>312</v>
      </c>
      <c r="D746" s="59" t="s">
        <v>2895</v>
      </c>
      <c r="E746" s="59" t="s">
        <v>1837</v>
      </c>
      <c r="F746" s="59" t="s">
        <v>172</v>
      </c>
      <c r="G746" s="155">
        <v>-5.0582040485177688E-5</v>
      </c>
      <c r="H746" s="59">
        <v>-1.643916315768275</v>
      </c>
      <c r="I746" s="63" t="s">
        <v>318</v>
      </c>
    </row>
    <row r="747" spans="1:9" ht="15" customHeight="1" x14ac:dyDescent="0.25">
      <c r="A747" s="62">
        <v>46317.806967592594</v>
      </c>
      <c r="B747" s="59">
        <v>1</v>
      </c>
      <c r="C747" s="59" t="s">
        <v>312</v>
      </c>
      <c r="D747" s="59" t="s">
        <v>2895</v>
      </c>
      <c r="E747" s="59" t="s">
        <v>1838</v>
      </c>
      <c r="F747" s="59" t="s">
        <v>172</v>
      </c>
      <c r="G747" s="155">
        <v>-5.0582040485177681E-5</v>
      </c>
      <c r="H747" s="59">
        <v>-1.6439163157682748</v>
      </c>
      <c r="I747" s="63" t="s">
        <v>318</v>
      </c>
    </row>
    <row r="748" spans="1:9" ht="15" customHeight="1" x14ac:dyDescent="0.25">
      <c r="A748" s="62">
        <v>46317.806967592594</v>
      </c>
      <c r="B748" s="59">
        <v>1</v>
      </c>
      <c r="C748" s="59" t="s">
        <v>312</v>
      </c>
      <c r="D748" s="59" t="s">
        <v>2895</v>
      </c>
      <c r="E748" s="59" t="s">
        <v>1839</v>
      </c>
      <c r="F748" s="59" t="s">
        <v>172</v>
      </c>
      <c r="G748" s="155">
        <v>-5.0582040485177667E-5</v>
      </c>
      <c r="H748" s="59">
        <v>-1.6439163157682743</v>
      </c>
      <c r="I748" s="63" t="s">
        <v>318</v>
      </c>
    </row>
    <row r="749" spans="1:9" ht="15" customHeight="1" x14ac:dyDescent="0.25">
      <c r="A749" s="62">
        <v>46317.806967592594</v>
      </c>
      <c r="B749" s="59">
        <v>1</v>
      </c>
      <c r="C749" s="59" t="s">
        <v>312</v>
      </c>
      <c r="D749" s="59" t="s">
        <v>2895</v>
      </c>
      <c r="E749" s="59" t="s">
        <v>1840</v>
      </c>
      <c r="F749" s="59" t="s">
        <v>172</v>
      </c>
      <c r="G749" s="155">
        <v>-5.0582040485177661E-5</v>
      </c>
      <c r="H749" s="59">
        <v>-1.6439163157682741</v>
      </c>
      <c r="I749" s="63" t="s">
        <v>318</v>
      </c>
    </row>
    <row r="750" spans="1:9" ht="15" customHeight="1" x14ac:dyDescent="0.25">
      <c r="A750" s="62">
        <v>46317.806967592594</v>
      </c>
      <c r="B750" s="59">
        <v>1</v>
      </c>
      <c r="C750" s="59" t="s">
        <v>312</v>
      </c>
      <c r="D750" s="59" t="s">
        <v>2895</v>
      </c>
      <c r="E750" s="59" t="s">
        <v>1841</v>
      </c>
      <c r="F750" s="59" t="s">
        <v>172</v>
      </c>
      <c r="G750" s="155">
        <v>-5.0582040485177654E-5</v>
      </c>
      <c r="H750" s="59">
        <v>-1.6439163157682739</v>
      </c>
      <c r="I750" s="63" t="s">
        <v>318</v>
      </c>
    </row>
    <row r="751" spans="1:9" ht="15" customHeight="1" x14ac:dyDescent="0.25">
      <c r="A751" s="62">
        <v>46317.806967592594</v>
      </c>
      <c r="B751" s="59">
        <v>1</v>
      </c>
      <c r="C751" s="59" t="s">
        <v>312</v>
      </c>
      <c r="D751" s="59" t="s">
        <v>2895</v>
      </c>
      <c r="E751" s="59" t="s">
        <v>1842</v>
      </c>
      <c r="F751" s="59" t="s">
        <v>172</v>
      </c>
      <c r="G751" s="155">
        <v>-3.5152652755549203E-5</v>
      </c>
      <c r="H751" s="59">
        <v>-1.1424612145553492</v>
      </c>
      <c r="I751" s="63" t="s">
        <v>318</v>
      </c>
    </row>
    <row r="752" spans="1:9" ht="15" customHeight="1" x14ac:dyDescent="0.25">
      <c r="A752" s="62">
        <v>46317.806967592594</v>
      </c>
      <c r="B752" s="59">
        <v>1</v>
      </c>
      <c r="C752" s="59" t="s">
        <v>312</v>
      </c>
      <c r="D752" s="59" t="s">
        <v>2895</v>
      </c>
      <c r="E752" s="59" t="s">
        <v>1843</v>
      </c>
      <c r="F752" s="59" t="s">
        <v>172</v>
      </c>
      <c r="G752" s="155">
        <v>-4.2867346620363415E-5</v>
      </c>
      <c r="H752" s="59">
        <v>-1.3931887651618111</v>
      </c>
      <c r="I752" s="63" t="s">
        <v>318</v>
      </c>
    </row>
    <row r="753" spans="1:9" ht="15" customHeight="1" x14ac:dyDescent="0.25">
      <c r="A753" s="62">
        <v>46317.806967592594</v>
      </c>
      <c r="B753" s="59">
        <v>1</v>
      </c>
      <c r="C753" s="59" t="s">
        <v>312</v>
      </c>
      <c r="D753" s="59" t="s">
        <v>2895</v>
      </c>
      <c r="E753" s="59" t="s">
        <v>1844</v>
      </c>
      <c r="F753" s="59" t="s">
        <v>172</v>
      </c>
      <c r="G753" s="155">
        <v>-4.2867346620363401E-5</v>
      </c>
      <c r="H753" s="59">
        <v>-1.3931887651618107</v>
      </c>
      <c r="I753" s="63" t="s">
        <v>318</v>
      </c>
    </row>
    <row r="754" spans="1:9" ht="15" customHeight="1" x14ac:dyDescent="0.25">
      <c r="A754" s="62">
        <v>46317.806967592594</v>
      </c>
      <c r="B754" s="59">
        <v>1</v>
      </c>
      <c r="C754" s="59" t="s">
        <v>312</v>
      </c>
      <c r="D754" s="59" t="s">
        <v>2895</v>
      </c>
      <c r="E754" s="59" t="s">
        <v>1845</v>
      </c>
      <c r="F754" s="59" t="s">
        <v>172</v>
      </c>
      <c r="G754" s="155">
        <v>-4.2867346620363381E-5</v>
      </c>
      <c r="H754" s="59">
        <v>-1.39318876516181</v>
      </c>
      <c r="I754" s="63" t="s">
        <v>318</v>
      </c>
    </row>
    <row r="755" spans="1:9" ht="15" customHeight="1" x14ac:dyDescent="0.25">
      <c r="A755" s="62">
        <v>46317.806967592594</v>
      </c>
      <c r="B755" s="59">
        <v>1</v>
      </c>
      <c r="C755" s="59" t="s">
        <v>312</v>
      </c>
      <c r="D755" s="59" t="s">
        <v>2895</v>
      </c>
      <c r="E755" s="59" t="s">
        <v>1846</v>
      </c>
      <c r="F755" s="59" t="s">
        <v>172</v>
      </c>
      <c r="G755" s="155">
        <v>-1.2008571161106625E-5</v>
      </c>
      <c r="H755" s="59">
        <v>-0.39027856273596551</v>
      </c>
      <c r="I755" s="63" t="s">
        <v>318</v>
      </c>
    </row>
    <row r="756" spans="1:9" ht="15" customHeight="1" x14ac:dyDescent="0.25">
      <c r="A756" s="62">
        <v>46317.806967592594</v>
      </c>
      <c r="B756" s="59">
        <v>1</v>
      </c>
      <c r="C756" s="59" t="s">
        <v>312</v>
      </c>
      <c r="D756" s="59" t="s">
        <v>2895</v>
      </c>
      <c r="E756" s="59" t="s">
        <v>1847</v>
      </c>
      <c r="F756" s="59" t="s">
        <v>172</v>
      </c>
      <c r="G756" s="155">
        <v>-1.2008571161106608E-5</v>
      </c>
      <c r="H756" s="59">
        <v>-0.39027856273596495</v>
      </c>
      <c r="I756" s="63" t="s">
        <v>318</v>
      </c>
    </row>
    <row r="757" spans="1:9" ht="15" customHeight="1" x14ac:dyDescent="0.25">
      <c r="A757" s="62">
        <v>46317.806967592594</v>
      </c>
      <c r="B757" s="59">
        <v>1</v>
      </c>
      <c r="C757" s="59" t="s">
        <v>312</v>
      </c>
      <c r="D757" s="59" t="s">
        <v>2895</v>
      </c>
      <c r="E757" s="59" t="s">
        <v>1848</v>
      </c>
      <c r="F757" s="59" t="s">
        <v>172</v>
      </c>
      <c r="G757" s="155">
        <v>-1.2008571161106593E-5</v>
      </c>
      <c r="H757" s="59">
        <v>-0.39027856273596445</v>
      </c>
      <c r="I757" s="63" t="s">
        <v>318</v>
      </c>
    </row>
    <row r="758" spans="1:9" ht="15" customHeight="1" x14ac:dyDescent="0.25">
      <c r="A758" s="62">
        <v>46317.806967592594</v>
      </c>
      <c r="B758" s="59">
        <v>1</v>
      </c>
      <c r="C758" s="59" t="s">
        <v>312</v>
      </c>
      <c r="D758" s="59" t="s">
        <v>2895</v>
      </c>
      <c r="E758" s="59" t="s">
        <v>1849</v>
      </c>
      <c r="F758" s="59" t="s">
        <v>172</v>
      </c>
      <c r="G758" s="155">
        <v>-1.9723265025920806E-5</v>
      </c>
      <c r="H758" s="59">
        <v>-0.64100611334242641</v>
      </c>
      <c r="I758" s="63" t="s">
        <v>318</v>
      </c>
    </row>
    <row r="759" spans="1:9" ht="15" customHeight="1" x14ac:dyDescent="0.25">
      <c r="A759" s="62">
        <v>46317.806967592594</v>
      </c>
      <c r="B759" s="59">
        <v>1</v>
      </c>
      <c r="C759" s="59" t="s">
        <v>312</v>
      </c>
      <c r="D759" s="59" t="s">
        <v>2895</v>
      </c>
      <c r="E759" s="59" t="s">
        <v>1850</v>
      </c>
      <c r="F759" s="59" t="s">
        <v>172</v>
      </c>
      <c r="G759" s="155">
        <v>-4.2938772962923537E-6</v>
      </c>
      <c r="H759" s="59">
        <v>-0.13955101212950166</v>
      </c>
      <c r="I759" s="63" t="s">
        <v>318</v>
      </c>
    </row>
    <row r="760" spans="1:9" ht="15" customHeight="1" x14ac:dyDescent="0.25">
      <c r="A760" s="62">
        <v>46317.806967592594</v>
      </c>
      <c r="B760" s="59">
        <v>1</v>
      </c>
      <c r="C760" s="59" t="s">
        <v>312</v>
      </c>
      <c r="D760" s="59" t="s">
        <v>2895</v>
      </c>
      <c r="E760" s="59" t="s">
        <v>1851</v>
      </c>
      <c r="F760" s="59" t="s">
        <v>172</v>
      </c>
      <c r="G760" s="155">
        <v>-1.9723265025920749E-5</v>
      </c>
      <c r="H760" s="59">
        <v>-0.64100611334242452</v>
      </c>
      <c r="I760" s="63" t="s">
        <v>318</v>
      </c>
    </row>
    <row r="761" spans="1:9" ht="15" customHeight="1" x14ac:dyDescent="0.25">
      <c r="A761" s="62">
        <v>46317.806967592594</v>
      </c>
      <c r="B761" s="59">
        <v>1</v>
      </c>
      <c r="C761" s="59" t="s">
        <v>312</v>
      </c>
      <c r="D761" s="59" t="s">
        <v>2895</v>
      </c>
      <c r="E761" s="59" t="s">
        <v>1852</v>
      </c>
      <c r="F761" s="59" t="s">
        <v>172</v>
      </c>
      <c r="G761" s="155">
        <v>-4.2938772962922961E-6</v>
      </c>
      <c r="H761" s="59">
        <v>-0.1395510121294998</v>
      </c>
      <c r="I761" s="63" t="s">
        <v>318</v>
      </c>
    </row>
    <row r="762" spans="1:9" ht="15" customHeight="1" x14ac:dyDescent="0.25">
      <c r="A762" s="62">
        <v>46317.806967592594</v>
      </c>
      <c r="B762" s="59">
        <v>1</v>
      </c>
      <c r="C762" s="59" t="s">
        <v>312</v>
      </c>
      <c r="D762" s="59" t="s">
        <v>2895</v>
      </c>
      <c r="E762" s="59" t="s">
        <v>1853</v>
      </c>
      <c r="F762" s="59" t="s">
        <v>172</v>
      </c>
      <c r="G762" s="155">
        <v>-1.200857116110651E-5</v>
      </c>
      <c r="H762" s="59">
        <v>-0.39027856273596173</v>
      </c>
      <c r="I762" s="63" t="s">
        <v>318</v>
      </c>
    </row>
    <row r="763" spans="1:9" ht="15" customHeight="1" x14ac:dyDescent="0.25">
      <c r="A763" s="62">
        <v>46317.806967592594</v>
      </c>
      <c r="B763" s="59">
        <v>1</v>
      </c>
      <c r="C763" s="59" t="s">
        <v>312</v>
      </c>
      <c r="D763" s="59" t="s">
        <v>2895</v>
      </c>
      <c r="E763" s="59" t="s">
        <v>1854</v>
      </c>
      <c r="F763" s="59" t="s">
        <v>172</v>
      </c>
      <c r="G763" s="155">
        <v>-1.2008571161106494E-5</v>
      </c>
      <c r="H763" s="59">
        <v>-0.39027856273596123</v>
      </c>
      <c r="I763" s="63" t="s">
        <v>318</v>
      </c>
    </row>
    <row r="764" spans="1:9" ht="15" customHeight="1" x14ac:dyDescent="0.25">
      <c r="A764" s="62">
        <v>46317.806967592594</v>
      </c>
      <c r="B764" s="59">
        <v>1</v>
      </c>
      <c r="C764" s="59" t="s">
        <v>312</v>
      </c>
      <c r="D764" s="59" t="s">
        <v>2895</v>
      </c>
      <c r="E764" s="59" t="s">
        <v>1855</v>
      </c>
      <c r="F764" s="59" t="s">
        <v>172</v>
      </c>
      <c r="G764" s="155">
        <v>-1.2008571161106478E-5</v>
      </c>
      <c r="H764" s="59">
        <v>-0.39027856273596068</v>
      </c>
      <c r="I764" s="63" t="s">
        <v>318</v>
      </c>
    </row>
    <row r="765" spans="1:9" ht="15" customHeight="1" x14ac:dyDescent="0.25">
      <c r="A765" s="62">
        <v>46317.806967592594</v>
      </c>
      <c r="B765" s="59">
        <v>1</v>
      </c>
      <c r="C765" s="59" t="s">
        <v>312</v>
      </c>
      <c r="D765" s="59" t="s">
        <v>2895</v>
      </c>
      <c r="E765" s="59" t="s">
        <v>1856</v>
      </c>
      <c r="F765" s="59" t="s">
        <v>172</v>
      </c>
      <c r="G765" s="155">
        <v>1.885020429815028E-5</v>
      </c>
      <c r="H765" s="59">
        <v>0.61263163968988421</v>
      </c>
      <c r="I765" s="63" t="s">
        <v>319</v>
      </c>
    </row>
    <row r="766" spans="1:9" ht="15" customHeight="1" x14ac:dyDescent="0.25">
      <c r="A766" s="62">
        <v>46317.806967592594</v>
      </c>
      <c r="B766" s="59">
        <v>1</v>
      </c>
      <c r="C766" s="59" t="s">
        <v>312</v>
      </c>
      <c r="D766" s="59" t="s">
        <v>2895</v>
      </c>
      <c r="E766" s="59" t="s">
        <v>1857</v>
      </c>
      <c r="F766" s="59" t="s">
        <v>172</v>
      </c>
      <c r="G766" s="155">
        <v>1.8850204298150297E-5</v>
      </c>
      <c r="H766" s="59">
        <v>0.61263163968988477</v>
      </c>
      <c r="I766" s="63" t="s">
        <v>319</v>
      </c>
    </row>
    <row r="767" spans="1:9" ht="15" customHeight="1" x14ac:dyDescent="0.25">
      <c r="A767" s="62">
        <v>46317.806967592594</v>
      </c>
      <c r="B767" s="59">
        <v>1</v>
      </c>
      <c r="C767" s="59" t="s">
        <v>312</v>
      </c>
      <c r="D767" s="59" t="s">
        <v>2895</v>
      </c>
      <c r="E767" s="59" t="s">
        <v>1858</v>
      </c>
      <c r="F767" s="59" t="s">
        <v>172</v>
      </c>
      <c r="G767" s="155">
        <v>1.8850204298150314E-5</v>
      </c>
      <c r="H767" s="59">
        <v>0.61263163968988532</v>
      </c>
      <c r="I767" s="63" t="s">
        <v>319</v>
      </c>
    </row>
    <row r="768" spans="1:9" ht="15" customHeight="1" x14ac:dyDescent="0.25">
      <c r="A768" s="62">
        <v>46317.806967592594</v>
      </c>
      <c r="B768" s="59">
        <v>1</v>
      </c>
      <c r="C768" s="59" t="s">
        <v>312</v>
      </c>
      <c r="D768" s="59" t="s">
        <v>2895</v>
      </c>
      <c r="E768" s="59" t="s">
        <v>1859</v>
      </c>
      <c r="F768" s="59" t="s">
        <v>172</v>
      </c>
      <c r="G768" s="155">
        <v>1.1135510433336099E-5</v>
      </c>
      <c r="H768" s="59">
        <v>0.36190408908342325</v>
      </c>
      <c r="I768" s="63" t="s">
        <v>319</v>
      </c>
    </row>
    <row r="769" spans="1:9" ht="15" customHeight="1" x14ac:dyDescent="0.25">
      <c r="A769" s="62">
        <v>46317.806967592594</v>
      </c>
      <c r="B769" s="59">
        <v>1</v>
      </c>
      <c r="C769" s="59" t="s">
        <v>312</v>
      </c>
      <c r="D769" s="59" t="s">
        <v>2895</v>
      </c>
      <c r="E769" s="59" t="s">
        <v>1860</v>
      </c>
      <c r="F769" s="59" t="s">
        <v>172</v>
      </c>
      <c r="G769" s="155">
        <v>2.656489816296455E-5</v>
      </c>
      <c r="H769" s="59">
        <v>0.863359190296348</v>
      </c>
      <c r="I769" s="63" t="s">
        <v>319</v>
      </c>
    </row>
    <row r="770" spans="1:9" ht="15" customHeight="1" x14ac:dyDescent="0.25">
      <c r="A770" s="62">
        <v>46317.806967592594</v>
      </c>
      <c r="B770" s="59">
        <v>1</v>
      </c>
      <c r="C770" s="59" t="s">
        <v>312</v>
      </c>
      <c r="D770" s="59" t="s">
        <v>2895</v>
      </c>
      <c r="E770" s="59" t="s">
        <v>1861</v>
      </c>
      <c r="F770" s="59" t="s">
        <v>172</v>
      </c>
      <c r="G770" s="155">
        <v>1.1135510433336156E-5</v>
      </c>
      <c r="H770" s="59">
        <v>0.36190408908342514</v>
      </c>
      <c r="I770" s="63" t="s">
        <v>319</v>
      </c>
    </row>
    <row r="771" spans="1:9" ht="15" customHeight="1" x14ac:dyDescent="0.25">
      <c r="A771" s="62">
        <v>46317.806967592594</v>
      </c>
      <c r="B771" s="59">
        <v>1</v>
      </c>
      <c r="C771" s="59" t="s">
        <v>312</v>
      </c>
      <c r="D771" s="59" t="s">
        <v>2895</v>
      </c>
      <c r="E771" s="59" t="s">
        <v>1862</v>
      </c>
      <c r="F771" s="59" t="s">
        <v>172</v>
      </c>
      <c r="G771" s="155">
        <v>2.6564898162964607E-5</v>
      </c>
      <c r="H771" s="59">
        <v>0.86335919029634989</v>
      </c>
      <c r="I771" s="63" t="s">
        <v>319</v>
      </c>
    </row>
    <row r="772" spans="1:9" ht="15" customHeight="1" x14ac:dyDescent="0.25">
      <c r="A772" s="62">
        <v>46317.806967592594</v>
      </c>
      <c r="B772" s="59">
        <v>1</v>
      </c>
      <c r="C772" s="59" t="s">
        <v>312</v>
      </c>
      <c r="D772" s="59" t="s">
        <v>2895</v>
      </c>
      <c r="E772" s="59" t="s">
        <v>1863</v>
      </c>
      <c r="F772" s="59" t="s">
        <v>172</v>
      </c>
      <c r="G772" s="155">
        <v>1.8850204298150395E-5</v>
      </c>
      <c r="H772" s="59">
        <v>0.61263163968988787</v>
      </c>
      <c r="I772" s="63" t="s">
        <v>319</v>
      </c>
    </row>
    <row r="773" spans="1:9" ht="15" customHeight="1" x14ac:dyDescent="0.25">
      <c r="A773" s="62">
        <v>46317.806967592594</v>
      </c>
      <c r="B773" s="59">
        <v>1</v>
      </c>
      <c r="C773" s="59" t="s">
        <v>312</v>
      </c>
      <c r="D773" s="59" t="s">
        <v>2895</v>
      </c>
      <c r="E773" s="59" t="s">
        <v>1864</v>
      </c>
      <c r="F773" s="59" t="s">
        <v>172</v>
      </c>
      <c r="G773" s="155">
        <v>1.8850204298150412E-5</v>
      </c>
      <c r="H773" s="59">
        <v>0.61263163968988843</v>
      </c>
      <c r="I773" s="63" t="s">
        <v>319</v>
      </c>
    </row>
    <row r="774" spans="1:9" ht="15" customHeight="1" x14ac:dyDescent="0.25">
      <c r="A774" s="62">
        <v>46317.806967592594</v>
      </c>
      <c r="B774" s="59">
        <v>1</v>
      </c>
      <c r="C774" s="59" t="s">
        <v>312</v>
      </c>
      <c r="D774" s="59" t="s">
        <v>2895</v>
      </c>
      <c r="E774" s="59" t="s">
        <v>1865</v>
      </c>
      <c r="F774" s="59" t="s">
        <v>172</v>
      </c>
      <c r="G774" s="155">
        <v>1.8850204298150426E-5</v>
      </c>
      <c r="H774" s="59">
        <v>0.61263163968988887</v>
      </c>
      <c r="I774" s="63" t="s">
        <v>319</v>
      </c>
    </row>
    <row r="775" spans="1:9" ht="15" customHeight="1" x14ac:dyDescent="0.25">
      <c r="A775" s="62">
        <v>46317.806967592594</v>
      </c>
      <c r="B775" s="59">
        <v>1</v>
      </c>
      <c r="C775" s="59" t="s">
        <v>312</v>
      </c>
      <c r="D775" s="59" t="s">
        <v>2895</v>
      </c>
      <c r="E775" s="59" t="s">
        <v>1866</v>
      </c>
      <c r="F775" s="59" t="s">
        <v>172</v>
      </c>
      <c r="G775" s="155">
        <v>4.9708979757407182E-5</v>
      </c>
      <c r="H775" s="59">
        <v>1.2576913024531466</v>
      </c>
      <c r="I775" s="63" t="s">
        <v>319</v>
      </c>
    </row>
    <row r="776" spans="1:9" ht="15" customHeight="1" x14ac:dyDescent="0.25">
      <c r="A776" s="62">
        <v>46317.806967592594</v>
      </c>
      <c r="B776" s="59">
        <v>1</v>
      </c>
      <c r="C776" s="59" t="s">
        <v>312</v>
      </c>
      <c r="D776" s="59" t="s">
        <v>2895</v>
      </c>
      <c r="E776" s="59" t="s">
        <v>1867</v>
      </c>
      <c r="F776" s="59" t="s">
        <v>172</v>
      </c>
      <c r="G776" s="155">
        <v>4.9708979757407202E-5</v>
      </c>
      <c r="H776" s="59">
        <v>1.2576913024531469</v>
      </c>
      <c r="I776" s="63" t="s">
        <v>319</v>
      </c>
    </row>
    <row r="777" spans="1:9" ht="15" customHeight="1" x14ac:dyDescent="0.25">
      <c r="A777" s="62">
        <v>46317.806967592594</v>
      </c>
      <c r="B777" s="59">
        <v>1</v>
      </c>
      <c r="C777" s="59" t="s">
        <v>312</v>
      </c>
      <c r="D777" s="59" t="s">
        <v>2895</v>
      </c>
      <c r="E777" s="59" t="s">
        <v>1868</v>
      </c>
      <c r="F777" s="59" t="s">
        <v>172</v>
      </c>
      <c r="G777" s="155">
        <v>4.9708979757407216E-5</v>
      </c>
      <c r="H777" s="59">
        <v>1.2576913024531471</v>
      </c>
      <c r="I777" s="63" t="s">
        <v>319</v>
      </c>
    </row>
    <row r="778" spans="1:9" ht="15" customHeight="1" x14ac:dyDescent="0.25">
      <c r="A778" s="62">
        <v>46317.806967592594</v>
      </c>
      <c r="B778" s="59">
        <v>1</v>
      </c>
      <c r="C778" s="59" t="s">
        <v>312</v>
      </c>
      <c r="D778" s="59" t="s">
        <v>2895</v>
      </c>
      <c r="E778" s="59" t="s">
        <v>1869</v>
      </c>
      <c r="F778" s="59" t="s">
        <v>172</v>
      </c>
      <c r="G778" s="155">
        <v>4.1994285892593004E-5</v>
      </c>
      <c r="H778" s="59">
        <v>1.1745005944178233</v>
      </c>
      <c r="I778" s="63" t="s">
        <v>319</v>
      </c>
    </row>
    <row r="779" spans="1:9" ht="15" customHeight="1" x14ac:dyDescent="0.25">
      <c r="A779" s="62">
        <v>46317.806967592594</v>
      </c>
      <c r="B779" s="59">
        <v>1</v>
      </c>
      <c r="C779" s="59" t="s">
        <v>312</v>
      </c>
      <c r="D779" s="59" t="s">
        <v>2895</v>
      </c>
      <c r="E779" s="59" t="s">
        <v>1870</v>
      </c>
      <c r="F779" s="59" t="s">
        <v>172</v>
      </c>
      <c r="G779" s="155">
        <v>5.7423673622221455E-5</v>
      </c>
      <c r="H779" s="59">
        <v>1.3408820104884711</v>
      </c>
      <c r="I779" s="63" t="s">
        <v>319</v>
      </c>
    </row>
    <row r="780" spans="1:9" ht="15" customHeight="1" x14ac:dyDescent="0.25">
      <c r="A780" s="62">
        <v>46317.806967592594</v>
      </c>
      <c r="B780" s="59">
        <v>1</v>
      </c>
      <c r="C780" s="59" t="s">
        <v>312</v>
      </c>
      <c r="D780" s="59" t="s">
        <v>2895</v>
      </c>
      <c r="E780" s="59" t="s">
        <v>1871</v>
      </c>
      <c r="F780" s="59" t="s">
        <v>172</v>
      </c>
      <c r="G780" s="155">
        <v>5.7423673622221462E-5</v>
      </c>
      <c r="H780" s="59">
        <v>1.3408820104884711</v>
      </c>
      <c r="I780" s="63" t="s">
        <v>319</v>
      </c>
    </row>
    <row r="781" spans="1:9" ht="15" customHeight="1" x14ac:dyDescent="0.25">
      <c r="A781" s="62">
        <v>46317.806967592594</v>
      </c>
      <c r="B781" s="59">
        <v>1</v>
      </c>
      <c r="C781" s="59" t="s">
        <v>312</v>
      </c>
      <c r="D781" s="59" t="s">
        <v>2895</v>
      </c>
      <c r="E781" s="59" t="s">
        <v>1872</v>
      </c>
      <c r="F781" s="59" t="s">
        <v>172</v>
      </c>
      <c r="G781" s="155">
        <v>5.7423673622221475E-5</v>
      </c>
      <c r="H781" s="59">
        <v>1.3408820104884713</v>
      </c>
      <c r="I781" s="63" t="s">
        <v>319</v>
      </c>
    </row>
    <row r="782" spans="1:9" ht="15" customHeight="1" x14ac:dyDescent="0.25">
      <c r="A782" s="62">
        <v>46317.806967592594</v>
      </c>
      <c r="B782" s="59">
        <v>1</v>
      </c>
      <c r="C782" s="59" t="s">
        <v>312</v>
      </c>
      <c r="D782" s="59" t="s">
        <v>2895</v>
      </c>
      <c r="E782" s="59" t="s">
        <v>1873</v>
      </c>
      <c r="F782" s="59" t="s">
        <v>172</v>
      </c>
      <c r="G782" s="155">
        <v>5.7423673622221482E-5</v>
      </c>
      <c r="H782" s="59">
        <v>1.3408820104884713</v>
      </c>
      <c r="I782" s="63" t="s">
        <v>319</v>
      </c>
    </row>
    <row r="783" spans="1:9" ht="15" customHeight="1" x14ac:dyDescent="0.25">
      <c r="A783" s="62">
        <v>46317.806967592594</v>
      </c>
      <c r="B783" s="59">
        <v>1</v>
      </c>
      <c r="C783" s="59" t="s">
        <v>312</v>
      </c>
      <c r="D783" s="59" t="s">
        <v>2895</v>
      </c>
      <c r="E783" s="59" t="s">
        <v>1874</v>
      </c>
      <c r="F783" s="59" t="s">
        <v>172</v>
      </c>
      <c r="G783" s="155">
        <v>5.7423673622221489E-5</v>
      </c>
      <c r="H783" s="59">
        <v>1.3408820104884713</v>
      </c>
      <c r="I783" s="63" t="s">
        <v>319</v>
      </c>
    </row>
    <row r="784" spans="1:9" ht="15" customHeight="1" x14ac:dyDescent="0.25">
      <c r="A784" s="62">
        <v>46317.806967592594</v>
      </c>
      <c r="B784" s="59">
        <v>1</v>
      </c>
      <c r="C784" s="59" t="s">
        <v>312</v>
      </c>
      <c r="D784" s="59" t="s">
        <v>2895</v>
      </c>
      <c r="E784" s="59" t="s">
        <v>1875</v>
      </c>
      <c r="F784" s="59" t="s">
        <v>172</v>
      </c>
      <c r="G784" s="155">
        <v>5.7423673622221496E-5</v>
      </c>
      <c r="H784" s="59">
        <v>1.3408820104884716</v>
      </c>
      <c r="I784" s="63" t="s">
        <v>319</v>
      </c>
    </row>
    <row r="785" spans="1:9" ht="15" customHeight="1" x14ac:dyDescent="0.25">
      <c r="A785" s="62">
        <v>46317.806967592594</v>
      </c>
      <c r="B785" s="59">
        <v>1</v>
      </c>
      <c r="C785" s="59" t="s">
        <v>312</v>
      </c>
      <c r="D785" s="59" t="s">
        <v>2895</v>
      </c>
      <c r="E785" s="59" t="s">
        <v>1876</v>
      </c>
      <c r="F785" s="59" t="s">
        <v>172</v>
      </c>
      <c r="G785" s="155">
        <v>4.1994285892593058E-5</v>
      </c>
      <c r="H785" s="59">
        <v>1.174500594417824</v>
      </c>
      <c r="I785" s="63" t="s">
        <v>319</v>
      </c>
    </row>
    <row r="786" spans="1:9" ht="15" customHeight="1" x14ac:dyDescent="0.25">
      <c r="A786" s="62">
        <v>46317.806967592594</v>
      </c>
      <c r="B786" s="59">
        <v>1</v>
      </c>
      <c r="C786" s="59" t="s">
        <v>312</v>
      </c>
      <c r="D786" s="59" t="s">
        <v>2895</v>
      </c>
      <c r="E786" s="59" t="s">
        <v>1877</v>
      </c>
      <c r="F786" s="59" t="s">
        <v>172</v>
      </c>
      <c r="G786" s="155">
        <v>5.7423673622221502E-5</v>
      </c>
      <c r="H786" s="59">
        <v>1.3408820104884716</v>
      </c>
      <c r="I786" s="63" t="s">
        <v>319</v>
      </c>
    </row>
    <row r="787" spans="1:9" ht="15" customHeight="1" x14ac:dyDescent="0.25">
      <c r="A787" s="62">
        <v>46317.806967592594</v>
      </c>
      <c r="B787" s="59">
        <v>1</v>
      </c>
      <c r="C787" s="59" t="s">
        <v>312</v>
      </c>
      <c r="D787" s="59" t="s">
        <v>2895</v>
      </c>
      <c r="E787" s="59" t="s">
        <v>1878</v>
      </c>
      <c r="F787" s="59" t="s">
        <v>172</v>
      </c>
      <c r="G787" s="155">
        <v>5.7423673622221516E-5</v>
      </c>
      <c r="H787" s="59">
        <v>1.3408820104884718</v>
      </c>
      <c r="I787" s="63" t="s">
        <v>319</v>
      </c>
    </row>
    <row r="788" spans="1:9" ht="15" customHeight="1" x14ac:dyDescent="0.25">
      <c r="A788" s="62">
        <v>46317.806967592594</v>
      </c>
      <c r="B788" s="59">
        <v>1</v>
      </c>
      <c r="C788" s="59" t="s">
        <v>312</v>
      </c>
      <c r="D788" s="59" t="s">
        <v>2895</v>
      </c>
      <c r="E788" s="59" t="s">
        <v>1879</v>
      </c>
      <c r="F788" s="59" t="s">
        <v>172</v>
      </c>
      <c r="G788" s="155">
        <v>4.9708979757407297E-5</v>
      </c>
      <c r="H788" s="59">
        <v>1.257691302453148</v>
      </c>
      <c r="I788" s="63" t="s">
        <v>319</v>
      </c>
    </row>
    <row r="789" spans="1:9" ht="15" customHeight="1" x14ac:dyDescent="0.25">
      <c r="A789" s="62">
        <v>46317.806967592594</v>
      </c>
      <c r="B789" s="59">
        <v>1</v>
      </c>
      <c r="C789" s="59" t="s">
        <v>312</v>
      </c>
      <c r="D789" s="59" t="s">
        <v>2895</v>
      </c>
      <c r="E789" s="59" t="s">
        <v>1880</v>
      </c>
      <c r="F789" s="59" t="s">
        <v>172</v>
      </c>
      <c r="G789" s="155">
        <v>4.9708979757407318E-5</v>
      </c>
      <c r="H789" s="59">
        <v>1.2576913024531482</v>
      </c>
      <c r="I789" s="63" t="s">
        <v>319</v>
      </c>
    </row>
    <row r="790" spans="1:9" ht="15" customHeight="1" x14ac:dyDescent="0.25">
      <c r="A790" s="62">
        <v>46317.806967592594</v>
      </c>
      <c r="B790" s="59">
        <v>1</v>
      </c>
      <c r="C790" s="59" t="s">
        <v>312</v>
      </c>
      <c r="D790" s="59" t="s">
        <v>2895</v>
      </c>
      <c r="E790" s="59" t="s">
        <v>1881</v>
      </c>
      <c r="F790" s="59" t="s">
        <v>172</v>
      </c>
      <c r="G790" s="155">
        <v>4.9708979757407331E-5</v>
      </c>
      <c r="H790" s="59">
        <v>1.2576913024531482</v>
      </c>
      <c r="I790" s="63" t="s">
        <v>319</v>
      </c>
    </row>
    <row r="791" spans="1:9" ht="15" customHeight="1" x14ac:dyDescent="0.25">
      <c r="A791" s="62">
        <v>46317.806967592594</v>
      </c>
      <c r="B791" s="59">
        <v>1</v>
      </c>
      <c r="C791" s="59" t="s">
        <v>312</v>
      </c>
      <c r="D791" s="59" t="s">
        <v>2895</v>
      </c>
      <c r="E791" s="59" t="s">
        <v>1882</v>
      </c>
      <c r="F791" s="59" t="s">
        <v>172</v>
      </c>
      <c r="G791" s="155">
        <v>8.0567755216664084E-5</v>
      </c>
      <c r="H791" s="59">
        <v>1.5904541345944423</v>
      </c>
      <c r="I791" s="63" t="s">
        <v>319</v>
      </c>
    </row>
    <row r="792" spans="1:9" ht="15" customHeight="1" x14ac:dyDescent="0.25">
      <c r="A792" s="62">
        <v>46317.806967592594</v>
      </c>
      <c r="B792" s="59">
        <v>1</v>
      </c>
      <c r="C792" s="59" t="s">
        <v>312</v>
      </c>
      <c r="D792" s="59" t="s">
        <v>2895</v>
      </c>
      <c r="E792" s="59" t="s">
        <v>1883</v>
      </c>
      <c r="F792" s="59" t="s">
        <v>172</v>
      </c>
      <c r="G792" s="155">
        <v>8.0567755216664111E-5</v>
      </c>
      <c r="H792" s="59">
        <v>1.5904541345944425</v>
      </c>
      <c r="I792" s="63" t="s">
        <v>319</v>
      </c>
    </row>
    <row r="793" spans="1:9" ht="15" customHeight="1" x14ac:dyDescent="0.25">
      <c r="A793" s="62">
        <v>46317.806967592594</v>
      </c>
      <c r="B793" s="59">
        <v>1</v>
      </c>
      <c r="C793" s="59" t="s">
        <v>312</v>
      </c>
      <c r="D793" s="59" t="s">
        <v>2895</v>
      </c>
      <c r="E793" s="59" t="s">
        <v>1884</v>
      </c>
      <c r="F793" s="59" t="s">
        <v>172</v>
      </c>
      <c r="G793" s="155">
        <v>8.0567755216664124E-5</v>
      </c>
      <c r="H793" s="59">
        <v>1.5904541345944427</v>
      </c>
      <c r="I793" s="63" t="s">
        <v>319</v>
      </c>
    </row>
    <row r="794" spans="1:9" ht="15" customHeight="1" x14ac:dyDescent="0.25">
      <c r="A794" s="62">
        <v>46317.806967592594</v>
      </c>
      <c r="B794" s="59">
        <v>1</v>
      </c>
      <c r="C794" s="59" t="s">
        <v>312</v>
      </c>
      <c r="D794" s="59" t="s">
        <v>2895</v>
      </c>
      <c r="E794" s="59" t="s">
        <v>1885</v>
      </c>
      <c r="F794" s="59" t="s">
        <v>172</v>
      </c>
      <c r="G794" s="155">
        <v>8.0567755216664138E-5</v>
      </c>
      <c r="H794" s="59">
        <v>1.5904541345944427</v>
      </c>
      <c r="I794" s="63" t="s">
        <v>319</v>
      </c>
    </row>
    <row r="795" spans="1:9" ht="15" customHeight="1" x14ac:dyDescent="0.25">
      <c r="A795" s="62">
        <v>46317.806967592594</v>
      </c>
      <c r="B795" s="59">
        <v>1</v>
      </c>
      <c r="C795" s="59" t="s">
        <v>312</v>
      </c>
      <c r="D795" s="59" t="s">
        <v>2895</v>
      </c>
      <c r="E795" s="59" t="s">
        <v>1886</v>
      </c>
      <c r="F795" s="59" t="s">
        <v>172</v>
      </c>
      <c r="G795" s="155">
        <v>8.0567755216664152E-5</v>
      </c>
      <c r="H795" s="59">
        <v>1.590454134594443</v>
      </c>
      <c r="I795" s="63" t="s">
        <v>319</v>
      </c>
    </row>
    <row r="796" spans="1:9" ht="15" customHeight="1" x14ac:dyDescent="0.25">
      <c r="A796" s="62">
        <v>46317.806967592594</v>
      </c>
      <c r="B796" s="59">
        <v>1</v>
      </c>
      <c r="C796" s="59" t="s">
        <v>312</v>
      </c>
      <c r="D796" s="59" t="s">
        <v>2895</v>
      </c>
      <c r="E796" s="59" t="s">
        <v>1887</v>
      </c>
      <c r="F796" s="59" t="s">
        <v>172</v>
      </c>
      <c r="G796" s="155">
        <v>8.0567755216664165E-5</v>
      </c>
      <c r="H796" s="59">
        <v>1.5904541345944432</v>
      </c>
      <c r="I796" s="63" t="s">
        <v>319</v>
      </c>
    </row>
    <row r="797" spans="1:9" ht="15" customHeight="1" x14ac:dyDescent="0.25">
      <c r="A797" s="62">
        <v>46317.806967592594</v>
      </c>
      <c r="B797" s="59">
        <v>1</v>
      </c>
      <c r="C797" s="59" t="s">
        <v>312</v>
      </c>
      <c r="D797" s="59" t="s">
        <v>2895</v>
      </c>
      <c r="E797" s="59" t="s">
        <v>1888</v>
      </c>
      <c r="F797" s="59" t="s">
        <v>172</v>
      </c>
      <c r="G797" s="155">
        <v>8.0567755216664192E-5</v>
      </c>
      <c r="H797" s="59">
        <v>1.5904541345944434</v>
      </c>
      <c r="I797" s="63" t="s">
        <v>319</v>
      </c>
    </row>
    <row r="798" spans="1:9" ht="15" customHeight="1" x14ac:dyDescent="0.25">
      <c r="A798" s="62">
        <v>46317.806967592594</v>
      </c>
      <c r="B798" s="59">
        <v>1</v>
      </c>
      <c r="C798" s="59" t="s">
        <v>312</v>
      </c>
      <c r="D798" s="59" t="s">
        <v>2895</v>
      </c>
      <c r="E798" s="59" t="s">
        <v>1889</v>
      </c>
      <c r="F798" s="59" t="s">
        <v>172</v>
      </c>
      <c r="G798" s="155">
        <v>8.0567755216664206E-5</v>
      </c>
      <c r="H798" s="59">
        <v>1.5904541345944436</v>
      </c>
      <c r="I798" s="63" t="s">
        <v>319</v>
      </c>
    </row>
    <row r="799" spans="1:9" ht="15" customHeight="1" x14ac:dyDescent="0.25">
      <c r="A799" s="62">
        <v>46317.806967592594</v>
      </c>
      <c r="B799" s="59">
        <v>1</v>
      </c>
      <c r="C799" s="59" t="s">
        <v>312</v>
      </c>
      <c r="D799" s="59" t="s">
        <v>2895</v>
      </c>
      <c r="E799" s="59" t="s">
        <v>1890</v>
      </c>
      <c r="F799" s="59" t="s">
        <v>172</v>
      </c>
      <c r="G799" s="155">
        <v>8.0567755216664219E-5</v>
      </c>
      <c r="H799" s="59">
        <v>1.5904541345944436</v>
      </c>
      <c r="I799" s="63" t="s">
        <v>319</v>
      </c>
    </row>
    <row r="800" spans="1:9" ht="15" customHeight="1" x14ac:dyDescent="0.25">
      <c r="A800" s="62">
        <v>46317.806967592594</v>
      </c>
      <c r="B800" s="59">
        <v>1</v>
      </c>
      <c r="C800" s="59" t="s">
        <v>312</v>
      </c>
      <c r="D800" s="59" t="s">
        <v>2895</v>
      </c>
      <c r="E800" s="59" t="s">
        <v>1891</v>
      </c>
      <c r="F800" s="59" t="s">
        <v>172</v>
      </c>
      <c r="G800" s="155">
        <v>8.0567755216664233E-5</v>
      </c>
      <c r="H800" s="59">
        <v>1.5904541345944438</v>
      </c>
      <c r="I800" s="63" t="s">
        <v>319</v>
      </c>
    </row>
    <row r="801" spans="1:9" ht="15" customHeight="1" x14ac:dyDescent="0.25">
      <c r="A801" s="62">
        <v>46317.806967592594</v>
      </c>
      <c r="B801" s="59">
        <v>1</v>
      </c>
      <c r="C801" s="59" t="s">
        <v>312</v>
      </c>
      <c r="D801" s="59" t="s">
        <v>2895</v>
      </c>
      <c r="E801" s="59" t="s">
        <v>1892</v>
      </c>
      <c r="F801" s="59" t="s">
        <v>172</v>
      </c>
      <c r="G801" s="155">
        <v>1.0371183681110676E-4</v>
      </c>
      <c r="H801" s="59">
        <v>1.800120634696361</v>
      </c>
      <c r="I801" s="63" t="s">
        <v>319</v>
      </c>
    </row>
    <row r="802" spans="1:9" ht="15" customHeight="1" x14ac:dyDescent="0.25">
      <c r="A802" s="62">
        <v>46317.806967592594</v>
      </c>
      <c r="B802" s="59">
        <v>1</v>
      </c>
      <c r="C802" s="59" t="s">
        <v>312</v>
      </c>
      <c r="D802" s="59" t="s">
        <v>2895</v>
      </c>
      <c r="E802" s="59" t="s">
        <v>1893</v>
      </c>
      <c r="F802" s="59" t="s">
        <v>172</v>
      </c>
      <c r="G802" s="155">
        <v>1.0371183681110677E-4</v>
      </c>
      <c r="H802" s="59">
        <v>1.800120634696361</v>
      </c>
      <c r="I802" s="63" t="s">
        <v>319</v>
      </c>
    </row>
    <row r="803" spans="1:9" ht="15" customHeight="1" x14ac:dyDescent="0.25">
      <c r="A803" s="62">
        <v>46317.806967592594</v>
      </c>
      <c r="B803" s="59">
        <v>1</v>
      </c>
      <c r="C803" s="59" t="s">
        <v>312</v>
      </c>
      <c r="D803" s="59" t="s">
        <v>2895</v>
      </c>
      <c r="E803" s="59" t="s">
        <v>1894</v>
      </c>
      <c r="F803" s="59" t="s">
        <v>172</v>
      </c>
      <c r="G803" s="155">
        <v>1.1914122454073521E-4</v>
      </c>
      <c r="H803" s="59">
        <v>1.800622089797574</v>
      </c>
      <c r="I803" s="63" t="s">
        <v>319</v>
      </c>
    </row>
    <row r="804" spans="1:9" ht="15" customHeight="1" x14ac:dyDescent="0.25">
      <c r="A804" s="62">
        <v>46317.806967592594</v>
      </c>
      <c r="B804" s="59">
        <v>1</v>
      </c>
      <c r="C804" s="59" t="s">
        <v>312</v>
      </c>
      <c r="D804" s="59" t="s">
        <v>2895</v>
      </c>
      <c r="E804" s="59" t="s">
        <v>1895</v>
      </c>
      <c r="F804" s="59" t="s">
        <v>172</v>
      </c>
      <c r="G804" s="155">
        <v>1.1914122454073522E-4</v>
      </c>
      <c r="H804" s="59">
        <v>1.800622089797574</v>
      </c>
      <c r="I804" s="63" t="s">
        <v>319</v>
      </c>
    </row>
    <row r="805" spans="1:9" ht="15" customHeight="1" x14ac:dyDescent="0.25">
      <c r="A805" s="62">
        <v>46317.806967592594</v>
      </c>
      <c r="B805" s="59">
        <v>1</v>
      </c>
      <c r="C805" s="59" t="s">
        <v>312</v>
      </c>
      <c r="D805" s="59" t="s">
        <v>2895</v>
      </c>
      <c r="E805" s="59" t="s">
        <v>1896</v>
      </c>
      <c r="F805" s="59" t="s">
        <v>172</v>
      </c>
      <c r="G805" s="155">
        <v>1.1142653067592101E-4</v>
      </c>
      <c r="H805" s="59">
        <v>1.8003713622469675</v>
      </c>
      <c r="I805" s="63" t="s">
        <v>319</v>
      </c>
    </row>
    <row r="806" spans="1:9" ht="15" customHeight="1" x14ac:dyDescent="0.25">
      <c r="A806" s="62">
        <v>46317.806967592594</v>
      </c>
      <c r="B806" s="59">
        <v>1</v>
      </c>
      <c r="C806" s="59" t="s">
        <v>312</v>
      </c>
      <c r="D806" s="59" t="s">
        <v>2895</v>
      </c>
      <c r="E806" s="59" t="s">
        <v>1897</v>
      </c>
      <c r="F806" s="59" t="s">
        <v>172</v>
      </c>
      <c r="G806" s="155">
        <v>1.1142653067592103E-4</v>
      </c>
      <c r="H806" s="59">
        <v>1.8003713622469675</v>
      </c>
      <c r="I806" s="63" t="s">
        <v>319</v>
      </c>
    </row>
    <row r="807" spans="1:9" ht="15" customHeight="1" x14ac:dyDescent="0.25">
      <c r="A807" s="62">
        <v>46317.806967592594</v>
      </c>
      <c r="B807" s="59">
        <v>1</v>
      </c>
      <c r="C807" s="59" t="s">
        <v>312</v>
      </c>
      <c r="D807" s="59" t="s">
        <v>2895</v>
      </c>
      <c r="E807" s="59" t="s">
        <v>1898</v>
      </c>
      <c r="F807" s="59" t="s">
        <v>172</v>
      </c>
      <c r="G807" s="155">
        <v>1.1142653067592104E-4</v>
      </c>
      <c r="H807" s="59">
        <v>1.8003713622469675</v>
      </c>
      <c r="I807" s="63" t="s">
        <v>319</v>
      </c>
    </row>
    <row r="808" spans="1:9" ht="15" customHeight="1" x14ac:dyDescent="0.25">
      <c r="A808" s="62">
        <v>46317.806967592594</v>
      </c>
      <c r="B808" s="59">
        <v>1</v>
      </c>
      <c r="C808" s="59" t="s">
        <v>312</v>
      </c>
      <c r="D808" s="59" t="s">
        <v>2895</v>
      </c>
      <c r="E808" s="59" t="s">
        <v>1899</v>
      </c>
      <c r="F808" s="59" t="s">
        <v>172</v>
      </c>
      <c r="G808" s="155">
        <v>1.1142653067592105E-4</v>
      </c>
      <c r="H808" s="59">
        <v>1.8003713622469675</v>
      </c>
      <c r="I808" s="63" t="s">
        <v>319</v>
      </c>
    </row>
    <row r="809" spans="1:9" ht="15" customHeight="1" x14ac:dyDescent="0.25">
      <c r="A809" s="62">
        <v>46317.806967592594</v>
      </c>
      <c r="B809" s="59">
        <v>1</v>
      </c>
      <c r="C809" s="59" t="s">
        <v>312</v>
      </c>
      <c r="D809" s="59" t="s">
        <v>2895</v>
      </c>
      <c r="E809" s="59" t="s">
        <v>1900</v>
      </c>
      <c r="F809" s="59" t="s">
        <v>172</v>
      </c>
      <c r="G809" s="155">
        <v>1.1142653067592108E-4</v>
      </c>
      <c r="H809" s="59">
        <v>1.8003713622469675</v>
      </c>
      <c r="I809" s="63" t="s">
        <v>319</v>
      </c>
    </row>
    <row r="810" spans="1:9" ht="15" customHeight="1" x14ac:dyDescent="0.25">
      <c r="A810" s="62">
        <v>46317.806967592594</v>
      </c>
      <c r="B810" s="59">
        <v>1</v>
      </c>
      <c r="C810" s="59" t="s">
        <v>312</v>
      </c>
      <c r="D810" s="59" t="s">
        <v>2895</v>
      </c>
      <c r="E810" s="59" t="s">
        <v>1901</v>
      </c>
      <c r="F810" s="59" t="s">
        <v>172</v>
      </c>
      <c r="G810" s="155">
        <v>1.1142653067592109E-4</v>
      </c>
      <c r="H810" s="59">
        <v>1.8003713622469675</v>
      </c>
      <c r="I810" s="63" t="s">
        <v>319</v>
      </c>
    </row>
    <row r="811" spans="1:9" ht="15" customHeight="1" x14ac:dyDescent="0.25">
      <c r="A811" s="62">
        <v>46317.806967592594</v>
      </c>
      <c r="B811" s="59">
        <v>1</v>
      </c>
      <c r="C811" s="59" t="s">
        <v>312</v>
      </c>
      <c r="D811" s="59" t="s">
        <v>2895</v>
      </c>
      <c r="E811" s="59" t="s">
        <v>1902</v>
      </c>
      <c r="F811" s="59" t="s">
        <v>172</v>
      </c>
      <c r="G811" s="155">
        <v>1.1142653067592111E-4</v>
      </c>
      <c r="H811" s="59">
        <v>1.8003713622469675</v>
      </c>
      <c r="I811" s="63" t="s">
        <v>319</v>
      </c>
    </row>
    <row r="812" spans="1:9" ht="15" customHeight="1" x14ac:dyDescent="0.25">
      <c r="A812" s="62">
        <v>46317.806967592594</v>
      </c>
      <c r="B812" s="59">
        <v>1</v>
      </c>
      <c r="C812" s="59" t="s">
        <v>312</v>
      </c>
      <c r="D812" s="59" t="s">
        <v>2895</v>
      </c>
      <c r="E812" s="59" t="s">
        <v>1903</v>
      </c>
      <c r="F812" s="59" t="s">
        <v>172</v>
      </c>
      <c r="G812" s="155">
        <v>1.1142653067592112E-4</v>
      </c>
      <c r="H812" s="59">
        <v>1.8003713622469675</v>
      </c>
      <c r="I812" s="63" t="s">
        <v>319</v>
      </c>
    </row>
    <row r="813" spans="1:9" ht="15" customHeight="1" x14ac:dyDescent="0.25">
      <c r="A813" s="62">
        <v>46317.806967592594</v>
      </c>
      <c r="B813" s="59">
        <v>1</v>
      </c>
      <c r="C813" s="59" t="s">
        <v>312</v>
      </c>
      <c r="D813" s="59" t="s">
        <v>2895</v>
      </c>
      <c r="E813" s="59" t="s">
        <v>1904</v>
      </c>
      <c r="F813" s="59" t="s">
        <v>172</v>
      </c>
      <c r="G813" s="155">
        <v>1.0371183681110691E-4</v>
      </c>
      <c r="H813" s="59">
        <v>1.800120634696361</v>
      </c>
      <c r="I813" s="63" t="s">
        <v>319</v>
      </c>
    </row>
    <row r="814" spans="1:9" ht="15" customHeight="1" x14ac:dyDescent="0.25">
      <c r="A814" s="62">
        <v>46317.806967592594</v>
      </c>
      <c r="B814" s="59">
        <v>1</v>
      </c>
      <c r="C814" s="59" t="s">
        <v>312</v>
      </c>
      <c r="D814" s="59" t="s">
        <v>2895</v>
      </c>
      <c r="E814" s="59" t="s">
        <v>1905</v>
      </c>
      <c r="F814" s="59" t="s">
        <v>172</v>
      </c>
      <c r="G814" s="155">
        <v>1.0371183681110692E-4</v>
      </c>
      <c r="H814" s="59">
        <v>1.800120634696361</v>
      </c>
      <c r="I814" s="63" t="s">
        <v>319</v>
      </c>
    </row>
    <row r="815" spans="1:9" ht="15" customHeight="1" x14ac:dyDescent="0.25">
      <c r="A815" s="62">
        <v>46317.806967592594</v>
      </c>
      <c r="B815" s="59">
        <v>1</v>
      </c>
      <c r="C815" s="59" t="s">
        <v>312</v>
      </c>
      <c r="D815" s="59" t="s">
        <v>2895</v>
      </c>
      <c r="E815" s="59" t="s">
        <v>1906</v>
      </c>
      <c r="F815" s="59" t="s">
        <v>172</v>
      </c>
      <c r="G815" s="155">
        <v>1.1914122454073536E-4</v>
      </c>
      <c r="H815" s="59">
        <v>1.800622089797574</v>
      </c>
      <c r="I815" s="63" t="s">
        <v>319</v>
      </c>
    </row>
    <row r="816" spans="1:9" ht="15" customHeight="1" x14ac:dyDescent="0.25">
      <c r="A816" s="62">
        <v>46317.806967592594</v>
      </c>
      <c r="B816" s="59">
        <v>1</v>
      </c>
      <c r="C816" s="59" t="s">
        <v>312</v>
      </c>
      <c r="D816" s="59" t="s">
        <v>2895</v>
      </c>
      <c r="E816" s="59" t="s">
        <v>1907</v>
      </c>
      <c r="F816" s="59" t="s">
        <v>172</v>
      </c>
      <c r="G816" s="155">
        <v>1.1914122454073537E-4</v>
      </c>
      <c r="H816" s="59">
        <v>1.800622089797574</v>
      </c>
      <c r="I816" s="63" t="s">
        <v>319</v>
      </c>
    </row>
    <row r="817" spans="1:9" ht="15" customHeight="1" x14ac:dyDescent="0.25">
      <c r="A817" s="62">
        <v>46317.806967592594</v>
      </c>
      <c r="B817" s="59">
        <v>1</v>
      </c>
      <c r="C817" s="59" t="s">
        <v>312</v>
      </c>
      <c r="D817" s="59" t="s">
        <v>2895</v>
      </c>
      <c r="E817" s="59" t="s">
        <v>2736</v>
      </c>
      <c r="F817" s="59" t="s">
        <v>172</v>
      </c>
      <c r="G817" s="155">
        <v>1.3457061227036368E-4</v>
      </c>
      <c r="H817" s="59">
        <v>1.8011235448987868</v>
      </c>
      <c r="I817" s="63" t="s">
        <v>319</v>
      </c>
    </row>
    <row r="818" spans="1:9" ht="15" customHeight="1" x14ac:dyDescent="0.25">
      <c r="A818" s="62">
        <v>46317.806967592594</v>
      </c>
      <c r="B818" s="59">
        <v>1</v>
      </c>
      <c r="C818" s="59" t="s">
        <v>312</v>
      </c>
      <c r="D818" s="59" t="s">
        <v>2895</v>
      </c>
      <c r="E818" s="59" t="s">
        <v>2738</v>
      </c>
      <c r="F818" s="59" t="s">
        <v>172</v>
      </c>
      <c r="G818" s="155">
        <v>1.3457061227036368E-4</v>
      </c>
      <c r="H818" s="59">
        <v>1.8011235448987868</v>
      </c>
      <c r="I818" s="63" t="s">
        <v>319</v>
      </c>
    </row>
    <row r="819" spans="1:9" ht="15" customHeight="1" x14ac:dyDescent="0.25">
      <c r="A819" s="62">
        <v>46317.806967592594</v>
      </c>
      <c r="B819" s="59">
        <v>1</v>
      </c>
      <c r="C819" s="59" t="s">
        <v>312</v>
      </c>
      <c r="D819" s="59" t="s">
        <v>2895</v>
      </c>
      <c r="E819" s="59" t="s">
        <v>2740</v>
      </c>
      <c r="F819" s="59" t="s">
        <v>172</v>
      </c>
      <c r="G819" s="155">
        <v>1.345706122703637E-4</v>
      </c>
      <c r="H819" s="59">
        <v>1.8011235448987868</v>
      </c>
      <c r="I819" s="63" t="s">
        <v>319</v>
      </c>
    </row>
    <row r="820" spans="1:9" ht="15" customHeight="1" x14ac:dyDescent="0.25">
      <c r="A820" s="62">
        <v>46317.806967592594</v>
      </c>
      <c r="B820" s="59">
        <v>1</v>
      </c>
      <c r="C820" s="59" t="s">
        <v>312</v>
      </c>
      <c r="D820" s="59" t="s">
        <v>2895</v>
      </c>
      <c r="E820" s="59" t="s">
        <v>2742</v>
      </c>
      <c r="F820" s="59" t="s">
        <v>172</v>
      </c>
      <c r="G820" s="155">
        <v>1.4999999999999213E-4</v>
      </c>
      <c r="H820" s="59">
        <v>1.8016249999999998</v>
      </c>
      <c r="I820" s="63" t="s">
        <v>319</v>
      </c>
    </row>
    <row r="821" spans="1:9" ht="15" customHeight="1" x14ac:dyDescent="0.25">
      <c r="A821" s="62">
        <v>46317.806967592594</v>
      </c>
      <c r="B821" s="59">
        <v>1</v>
      </c>
      <c r="C821" s="59" t="s">
        <v>312</v>
      </c>
      <c r="D821" s="59" t="s">
        <v>2895</v>
      </c>
      <c r="E821" s="59" t="s">
        <v>2744</v>
      </c>
      <c r="F821" s="59" t="s">
        <v>172</v>
      </c>
      <c r="G821" s="155">
        <v>1.4999999999999215E-4</v>
      </c>
      <c r="H821" s="59">
        <v>1.8016249999999998</v>
      </c>
      <c r="I821" s="63" t="s">
        <v>319</v>
      </c>
    </row>
    <row r="822" spans="1:9" ht="15" customHeight="1" x14ac:dyDescent="0.25">
      <c r="A822" s="62">
        <v>46317.806967592594</v>
      </c>
      <c r="B822" s="59">
        <v>1</v>
      </c>
      <c r="C822" s="59" t="s">
        <v>312</v>
      </c>
      <c r="D822" s="59" t="s">
        <v>2895</v>
      </c>
      <c r="E822" s="59" t="s">
        <v>2746</v>
      </c>
      <c r="F822" s="59" t="s">
        <v>172</v>
      </c>
      <c r="G822" s="155">
        <v>1.4228530613517794E-4</v>
      </c>
      <c r="H822" s="59">
        <v>1.8013742724493933</v>
      </c>
      <c r="I822" s="63" t="s">
        <v>319</v>
      </c>
    </row>
    <row r="823" spans="1:9" ht="15" customHeight="1" x14ac:dyDescent="0.25">
      <c r="A823" s="62">
        <v>46317.806967592594</v>
      </c>
      <c r="B823" s="59">
        <v>1</v>
      </c>
      <c r="C823" s="59" t="s">
        <v>312</v>
      </c>
      <c r="D823" s="59" t="s">
        <v>2895</v>
      </c>
      <c r="E823" s="59" t="s">
        <v>2748</v>
      </c>
      <c r="F823" s="59" t="s">
        <v>172</v>
      </c>
      <c r="G823" s="155">
        <v>1.4228530613517794E-4</v>
      </c>
      <c r="H823" s="59">
        <v>1.8013742724493933</v>
      </c>
      <c r="I823" s="63" t="s">
        <v>319</v>
      </c>
    </row>
    <row r="824" spans="1:9" ht="15" customHeight="1" x14ac:dyDescent="0.25">
      <c r="A824" s="62">
        <v>46317.806967592594</v>
      </c>
      <c r="B824" s="59">
        <v>1</v>
      </c>
      <c r="C824" s="59" t="s">
        <v>312</v>
      </c>
      <c r="D824" s="59" t="s">
        <v>2895</v>
      </c>
      <c r="E824" s="59" t="s">
        <v>2750</v>
      </c>
      <c r="F824" s="59" t="s">
        <v>172</v>
      </c>
      <c r="G824" s="155">
        <v>1.4228530613517797E-4</v>
      </c>
      <c r="H824" s="59">
        <v>1.8013742724493933</v>
      </c>
      <c r="I824" s="63" t="s">
        <v>319</v>
      </c>
    </row>
    <row r="825" spans="1:9" ht="15" customHeight="1" x14ac:dyDescent="0.25">
      <c r="A825" s="62">
        <v>46317.806967592594</v>
      </c>
      <c r="B825" s="59">
        <v>1</v>
      </c>
      <c r="C825" s="59" t="s">
        <v>312</v>
      </c>
      <c r="D825" s="59" t="s">
        <v>2895</v>
      </c>
      <c r="E825" s="59" t="s">
        <v>2752</v>
      </c>
      <c r="F825" s="59" t="s">
        <v>172</v>
      </c>
      <c r="G825" s="155">
        <v>1.4228530613517797E-4</v>
      </c>
      <c r="H825" s="59">
        <v>1.8013742724493933</v>
      </c>
      <c r="I825" s="63" t="s">
        <v>319</v>
      </c>
    </row>
    <row r="826" spans="1:9" ht="15" customHeight="1" x14ac:dyDescent="0.25">
      <c r="A826" s="62">
        <v>46317.806967592594</v>
      </c>
      <c r="B826" s="59">
        <v>1</v>
      </c>
      <c r="C826" s="59" t="s">
        <v>312</v>
      </c>
      <c r="D826" s="59" t="s">
        <v>2895</v>
      </c>
      <c r="E826" s="59" t="s">
        <v>2754</v>
      </c>
      <c r="F826" s="59" t="s">
        <v>172</v>
      </c>
      <c r="G826" s="155">
        <v>1.42285306135178E-4</v>
      </c>
      <c r="H826" s="59">
        <v>1.8013742724493933</v>
      </c>
      <c r="I826" s="63" t="s">
        <v>319</v>
      </c>
    </row>
    <row r="827" spans="1:9" ht="15" customHeight="1" x14ac:dyDescent="0.25">
      <c r="A827" s="62">
        <v>46317.806967592594</v>
      </c>
      <c r="B827" s="59">
        <v>1</v>
      </c>
      <c r="C827" s="59" t="s">
        <v>312</v>
      </c>
      <c r="D827" s="59" t="s">
        <v>2895</v>
      </c>
      <c r="E827" s="59" t="s">
        <v>2756</v>
      </c>
      <c r="F827" s="59" t="s">
        <v>172</v>
      </c>
      <c r="G827" s="155">
        <v>1.4228530613517802E-4</v>
      </c>
      <c r="H827" s="59">
        <v>1.8013742724493933</v>
      </c>
      <c r="I827" s="63" t="s">
        <v>319</v>
      </c>
    </row>
    <row r="828" spans="1:9" ht="15" customHeight="1" x14ac:dyDescent="0.25">
      <c r="A828" s="62">
        <v>46317.806967592594</v>
      </c>
      <c r="B828" s="59">
        <v>1</v>
      </c>
      <c r="C828" s="59" t="s">
        <v>312</v>
      </c>
      <c r="D828" s="59" t="s">
        <v>2895</v>
      </c>
      <c r="E828" s="59" t="s">
        <v>2758</v>
      </c>
      <c r="F828" s="59" t="s">
        <v>172</v>
      </c>
      <c r="G828" s="155">
        <v>1.3457061227036381E-4</v>
      </c>
      <c r="H828" s="59">
        <v>1.8011235448987868</v>
      </c>
      <c r="I828" s="63" t="s">
        <v>319</v>
      </c>
    </row>
    <row r="829" spans="1:9" ht="15" customHeight="1" x14ac:dyDescent="0.25">
      <c r="A829" s="62">
        <v>46317.806967592594</v>
      </c>
      <c r="B829" s="59">
        <v>1</v>
      </c>
      <c r="C829" s="59" t="s">
        <v>312</v>
      </c>
      <c r="D829" s="59" t="s">
        <v>2895</v>
      </c>
      <c r="E829" s="59" t="s">
        <v>2760</v>
      </c>
      <c r="F829" s="59" t="s">
        <v>172</v>
      </c>
      <c r="G829" s="155">
        <v>1.3457061227036381E-4</v>
      </c>
      <c r="H829" s="59">
        <v>1.8011235448987868</v>
      </c>
      <c r="I829" s="63" t="s">
        <v>319</v>
      </c>
    </row>
    <row r="830" spans="1:9" ht="15" customHeight="1" x14ac:dyDescent="0.25">
      <c r="A830" s="62">
        <v>46317.806967592594</v>
      </c>
      <c r="B830" s="59">
        <v>1</v>
      </c>
      <c r="C830" s="59" t="s">
        <v>312</v>
      </c>
      <c r="D830" s="59" t="s">
        <v>2895</v>
      </c>
      <c r="E830" s="59" t="s">
        <v>2762</v>
      </c>
      <c r="F830" s="59" t="s">
        <v>172</v>
      </c>
      <c r="G830" s="155">
        <v>1.4999999999999226E-4</v>
      </c>
      <c r="H830" s="59">
        <v>1.8016249999999998</v>
      </c>
      <c r="I830" s="63" t="s">
        <v>319</v>
      </c>
    </row>
    <row r="831" spans="1:9" ht="15" customHeight="1" x14ac:dyDescent="0.25">
      <c r="A831" s="62">
        <v>46317.806967592594</v>
      </c>
      <c r="B831" s="59">
        <v>1</v>
      </c>
      <c r="C831" s="59" t="s">
        <v>312</v>
      </c>
      <c r="D831" s="59" t="s">
        <v>2895</v>
      </c>
      <c r="E831" s="59" t="s">
        <v>2764</v>
      </c>
      <c r="F831" s="59" t="s">
        <v>172</v>
      </c>
      <c r="G831" s="155">
        <v>1.4999999999999226E-4</v>
      </c>
      <c r="H831" s="59">
        <v>1.8016249999999998</v>
      </c>
      <c r="I831" s="63" t="s">
        <v>319</v>
      </c>
    </row>
    <row r="832" spans="1:9" ht="15" customHeight="1" x14ac:dyDescent="0.25">
      <c r="A832" s="62">
        <v>46317.806967592594</v>
      </c>
      <c r="B832" s="59">
        <v>1</v>
      </c>
      <c r="C832" s="59" t="s">
        <v>312</v>
      </c>
      <c r="D832" s="59" t="s">
        <v>2895</v>
      </c>
      <c r="E832" s="59" t="s">
        <v>2766</v>
      </c>
      <c r="F832" s="59" t="s">
        <v>172</v>
      </c>
      <c r="G832" s="155">
        <v>1.3457061227036381E-4</v>
      </c>
      <c r="H832" s="59">
        <v>1.8011235448987868</v>
      </c>
      <c r="I832" s="63" t="s">
        <v>319</v>
      </c>
    </row>
    <row r="833" spans="1:9" ht="15" customHeight="1" x14ac:dyDescent="0.25">
      <c r="A833" s="62">
        <v>46317.806967592594</v>
      </c>
      <c r="B833" s="59">
        <v>1</v>
      </c>
      <c r="C833" s="59" t="s">
        <v>312</v>
      </c>
      <c r="D833" s="59" t="s">
        <v>2895</v>
      </c>
      <c r="E833" s="59" t="s">
        <v>1908</v>
      </c>
      <c r="F833" s="59" t="s">
        <v>1909</v>
      </c>
      <c r="G833" s="155">
        <v>1.2511022191938546E-4</v>
      </c>
      <c r="H833" s="59">
        <v>25.022044383877091</v>
      </c>
      <c r="I833" s="63" t="s">
        <v>319</v>
      </c>
    </row>
    <row r="834" spans="1:9" ht="15" customHeight="1" x14ac:dyDescent="0.25">
      <c r="A834" s="62">
        <v>46317.806967592594</v>
      </c>
      <c r="B834" s="59">
        <v>1</v>
      </c>
      <c r="C834" s="59" t="s">
        <v>312</v>
      </c>
      <c r="D834" s="59" t="s">
        <v>2895</v>
      </c>
      <c r="E834" s="59" t="s">
        <v>1910</v>
      </c>
      <c r="F834" s="59" t="s">
        <v>1909</v>
      </c>
      <c r="G834" s="155">
        <v>1.3302767349740086E-4</v>
      </c>
      <c r="H834" s="59">
        <v>26.605534699480174</v>
      </c>
      <c r="I834" s="63" t="s">
        <v>319</v>
      </c>
    </row>
    <row r="835" spans="1:9" ht="15" customHeight="1" x14ac:dyDescent="0.25">
      <c r="A835" s="62">
        <v>46317.806967592594</v>
      </c>
      <c r="B835" s="59">
        <v>1</v>
      </c>
      <c r="C835" s="59" t="s">
        <v>312</v>
      </c>
      <c r="D835" s="59" t="s">
        <v>2895</v>
      </c>
      <c r="E835" s="59" t="s">
        <v>1911</v>
      </c>
      <c r="F835" s="59" t="s">
        <v>1909</v>
      </c>
      <c r="G835" s="155">
        <v>1.3302767349740089E-4</v>
      </c>
      <c r="H835" s="59">
        <v>26.605534699480177</v>
      </c>
      <c r="I835" s="63" t="s">
        <v>319</v>
      </c>
    </row>
    <row r="836" spans="1:9" ht="15" customHeight="1" x14ac:dyDescent="0.25">
      <c r="A836" s="62">
        <v>46317.806967592594</v>
      </c>
      <c r="B836" s="59">
        <v>1</v>
      </c>
      <c r="C836" s="59" t="s">
        <v>312</v>
      </c>
      <c r="D836" s="59" t="s">
        <v>2895</v>
      </c>
      <c r="E836" s="59" t="s">
        <v>1912</v>
      </c>
      <c r="F836" s="59" t="s">
        <v>1909</v>
      </c>
      <c r="G836" s="155">
        <v>1.3302767349740089E-4</v>
      </c>
      <c r="H836" s="59">
        <v>26.605534699480177</v>
      </c>
      <c r="I836" s="63" t="s">
        <v>319</v>
      </c>
    </row>
    <row r="837" spans="1:9" ht="15" customHeight="1" x14ac:dyDescent="0.25">
      <c r="A837" s="62">
        <v>46317.806967592594</v>
      </c>
      <c r="B837" s="59">
        <v>1</v>
      </c>
      <c r="C837" s="59" t="s">
        <v>312</v>
      </c>
      <c r="D837" s="59" t="s">
        <v>2895</v>
      </c>
      <c r="E837" s="59" t="s">
        <v>1913</v>
      </c>
      <c r="F837" s="59" t="s">
        <v>1909</v>
      </c>
      <c r="G837" s="155">
        <v>1.3302767349740091E-4</v>
      </c>
      <c r="H837" s="59">
        <v>26.605534699480184</v>
      </c>
      <c r="I837" s="63" t="s">
        <v>319</v>
      </c>
    </row>
    <row r="838" spans="1:9" ht="15" customHeight="1" x14ac:dyDescent="0.25">
      <c r="A838" s="62">
        <v>46317.806967592594</v>
      </c>
      <c r="B838" s="59">
        <v>1</v>
      </c>
      <c r="C838" s="59" t="s">
        <v>312</v>
      </c>
      <c r="D838" s="59" t="s">
        <v>2895</v>
      </c>
      <c r="E838" s="59" t="s">
        <v>1914</v>
      </c>
      <c r="F838" s="59" t="s">
        <v>1909</v>
      </c>
      <c r="G838" s="155">
        <v>1.3302767349740091E-4</v>
      </c>
      <c r="H838" s="59">
        <v>26.605534699480184</v>
      </c>
      <c r="I838" s="63" t="s">
        <v>319</v>
      </c>
    </row>
    <row r="839" spans="1:9" ht="15" customHeight="1" x14ac:dyDescent="0.25">
      <c r="A839" s="62">
        <v>46317.806967592594</v>
      </c>
      <c r="B839" s="59">
        <v>1</v>
      </c>
      <c r="C839" s="59" t="s">
        <v>312</v>
      </c>
      <c r="D839" s="59" t="s">
        <v>2895</v>
      </c>
      <c r="E839" s="59" t="s">
        <v>1915</v>
      </c>
      <c r="F839" s="59" t="s">
        <v>1909</v>
      </c>
      <c r="G839" s="155">
        <v>1.3302767349740094E-4</v>
      </c>
      <c r="H839" s="59">
        <v>26.605534699480188</v>
      </c>
      <c r="I839" s="63" t="s">
        <v>319</v>
      </c>
    </row>
    <row r="840" spans="1:9" ht="15" customHeight="1" x14ac:dyDescent="0.25">
      <c r="A840" s="62">
        <v>46317.806967592594</v>
      </c>
      <c r="B840" s="59">
        <v>1</v>
      </c>
      <c r="C840" s="59" t="s">
        <v>312</v>
      </c>
      <c r="D840" s="59" t="s">
        <v>2895</v>
      </c>
      <c r="E840" s="59" t="s">
        <v>1916</v>
      </c>
      <c r="F840" s="59" t="s">
        <v>1909</v>
      </c>
      <c r="G840" s="155">
        <v>1.2511022191938556E-4</v>
      </c>
      <c r="H840" s="59">
        <v>25.022044383877112</v>
      </c>
      <c r="I840" s="63" t="s">
        <v>319</v>
      </c>
    </row>
    <row r="841" spans="1:9" ht="15" customHeight="1" x14ac:dyDescent="0.25">
      <c r="A841" s="62">
        <v>46317.806967592594</v>
      </c>
      <c r="B841" s="59">
        <v>1</v>
      </c>
      <c r="C841" s="59" t="s">
        <v>312</v>
      </c>
      <c r="D841" s="59" t="s">
        <v>2895</v>
      </c>
      <c r="E841" s="59" t="s">
        <v>1917</v>
      </c>
      <c r="F841" s="59" t="s">
        <v>1909</v>
      </c>
      <c r="G841" s="155">
        <v>-1.1826858878234178E-4</v>
      </c>
      <c r="H841" s="59">
        <v>-23.653717756468374</v>
      </c>
      <c r="I841" s="63" t="s">
        <v>318</v>
      </c>
    </row>
    <row r="842" spans="1:9" ht="15" customHeight="1" x14ac:dyDescent="0.25">
      <c r="A842" s="62">
        <v>46317.806967592594</v>
      </c>
      <c r="B842" s="59">
        <v>1</v>
      </c>
      <c r="C842" s="59" t="s">
        <v>312</v>
      </c>
      <c r="D842" s="59" t="s">
        <v>2895</v>
      </c>
      <c r="E842" s="59" t="s">
        <v>1918</v>
      </c>
      <c r="F842" s="59" t="s">
        <v>1909</v>
      </c>
      <c r="G842" s="155">
        <v>-1.2618604036035715E-4</v>
      </c>
      <c r="H842" s="59">
        <v>-25.237208072071446</v>
      </c>
      <c r="I842" s="63" t="s">
        <v>318</v>
      </c>
    </row>
    <row r="843" spans="1:9" ht="15" customHeight="1" x14ac:dyDescent="0.25">
      <c r="A843" s="62">
        <v>46317.806967592594</v>
      </c>
      <c r="B843" s="59">
        <v>1</v>
      </c>
      <c r="C843" s="59" t="s">
        <v>312</v>
      </c>
      <c r="D843" s="59" t="s">
        <v>2895</v>
      </c>
      <c r="E843" s="59" t="s">
        <v>1919</v>
      </c>
      <c r="F843" s="59" t="s">
        <v>1909</v>
      </c>
      <c r="G843" s="155">
        <v>-1.2618604036035712E-4</v>
      </c>
      <c r="H843" s="59">
        <v>-25.237208072071443</v>
      </c>
      <c r="I843" s="63" t="s">
        <v>318</v>
      </c>
    </row>
    <row r="844" spans="1:9" ht="15" customHeight="1" x14ac:dyDescent="0.25">
      <c r="A844" s="62">
        <v>46317.806967592594</v>
      </c>
      <c r="B844" s="59">
        <v>1</v>
      </c>
      <c r="C844" s="59" t="s">
        <v>312</v>
      </c>
      <c r="D844" s="59" t="s">
        <v>2895</v>
      </c>
      <c r="E844" s="59" t="s">
        <v>1920</v>
      </c>
      <c r="F844" s="59" t="s">
        <v>1909</v>
      </c>
      <c r="G844" s="155">
        <v>-1.2618604036035712E-4</v>
      </c>
      <c r="H844" s="59">
        <v>-25.237208072071443</v>
      </c>
      <c r="I844" s="63" t="s">
        <v>318</v>
      </c>
    </row>
    <row r="845" spans="1:9" ht="15" customHeight="1" x14ac:dyDescent="0.25">
      <c r="A845" s="62">
        <v>46317.806967592594</v>
      </c>
      <c r="B845" s="59">
        <v>1</v>
      </c>
      <c r="C845" s="59" t="s">
        <v>312</v>
      </c>
      <c r="D845" s="59" t="s">
        <v>2895</v>
      </c>
      <c r="E845" s="59" t="s">
        <v>1921</v>
      </c>
      <c r="F845" s="59" t="s">
        <v>1909</v>
      </c>
      <c r="G845" s="155">
        <v>-1.2618604036035709E-4</v>
      </c>
      <c r="H845" s="59">
        <v>-25.237208072071436</v>
      </c>
      <c r="I845" s="63" t="s">
        <v>318</v>
      </c>
    </row>
    <row r="846" spans="1:9" ht="15" customHeight="1" x14ac:dyDescent="0.25">
      <c r="A846" s="62">
        <v>46317.806967592594</v>
      </c>
      <c r="B846" s="59">
        <v>1</v>
      </c>
      <c r="C846" s="59" t="s">
        <v>312</v>
      </c>
      <c r="D846" s="59" t="s">
        <v>2895</v>
      </c>
      <c r="E846" s="59" t="s">
        <v>1922</v>
      </c>
      <c r="F846" s="59" t="s">
        <v>1909</v>
      </c>
      <c r="G846" s="155">
        <v>-1.2618604036035707E-4</v>
      </c>
      <c r="H846" s="59">
        <v>-25.237208072071432</v>
      </c>
      <c r="I846" s="63" t="s">
        <v>318</v>
      </c>
    </row>
    <row r="847" spans="1:9" ht="15" customHeight="1" x14ac:dyDescent="0.25">
      <c r="A847" s="62">
        <v>46317.806967592594</v>
      </c>
      <c r="B847" s="59">
        <v>1</v>
      </c>
      <c r="C847" s="59" t="s">
        <v>312</v>
      </c>
      <c r="D847" s="59" t="s">
        <v>2895</v>
      </c>
      <c r="E847" s="59" t="s">
        <v>1923</v>
      </c>
      <c r="F847" s="59" t="s">
        <v>1909</v>
      </c>
      <c r="G847" s="155">
        <v>-1.2618604036035707E-4</v>
      </c>
      <c r="H847" s="59">
        <v>-25.237208072071432</v>
      </c>
      <c r="I847" s="63" t="s">
        <v>318</v>
      </c>
    </row>
    <row r="848" spans="1:9" ht="15" customHeight="1" x14ac:dyDescent="0.25">
      <c r="A848" s="62">
        <v>46317.806967592594</v>
      </c>
      <c r="B848" s="59">
        <v>1</v>
      </c>
      <c r="C848" s="59" t="s">
        <v>312</v>
      </c>
      <c r="D848" s="59" t="s">
        <v>2895</v>
      </c>
      <c r="E848" s="59" t="s">
        <v>1924</v>
      </c>
      <c r="F848" s="59" t="s">
        <v>1909</v>
      </c>
      <c r="G848" s="155">
        <v>-1.1826858878234163E-4</v>
      </c>
      <c r="H848" s="59">
        <v>-23.653717756468346</v>
      </c>
      <c r="I848" s="63" t="s">
        <v>318</v>
      </c>
    </row>
    <row r="849" spans="1:9" ht="15" customHeight="1" x14ac:dyDescent="0.25">
      <c r="A849" s="62">
        <v>46317.806967592594</v>
      </c>
      <c r="B849" s="59">
        <v>1</v>
      </c>
      <c r="C849" s="59" t="s">
        <v>312</v>
      </c>
      <c r="D849" s="59" t="s">
        <v>2895</v>
      </c>
      <c r="E849" s="59" t="s">
        <v>1925</v>
      </c>
      <c r="F849" s="59" t="s">
        <v>1909</v>
      </c>
      <c r="G849" s="155">
        <v>-8.9155509809248876E-5</v>
      </c>
      <c r="H849" s="59">
        <v>-17.831101961849793</v>
      </c>
      <c r="I849" s="63" t="s">
        <v>318</v>
      </c>
    </row>
    <row r="850" spans="1:9" ht="15" customHeight="1" x14ac:dyDescent="0.25">
      <c r="A850" s="62">
        <v>46317.806967592594</v>
      </c>
      <c r="B850" s="59">
        <v>1</v>
      </c>
      <c r="C850" s="59" t="s">
        <v>312</v>
      </c>
      <c r="D850" s="59" t="s">
        <v>2895</v>
      </c>
      <c r="E850" s="59" t="s">
        <v>1926</v>
      </c>
      <c r="F850" s="59" t="s">
        <v>1909</v>
      </c>
      <c r="G850" s="155">
        <v>-5.2124979258140598E-5</v>
      </c>
      <c r="H850" s="59">
        <v>-10.424995851628138</v>
      </c>
      <c r="I850" s="63" t="s">
        <v>318</v>
      </c>
    </row>
    <row r="851" spans="1:9" ht="15" customHeight="1" x14ac:dyDescent="0.25">
      <c r="A851" s="62">
        <v>46317.806967592594</v>
      </c>
      <c r="B851" s="59">
        <v>1</v>
      </c>
      <c r="C851" s="59" t="s">
        <v>312</v>
      </c>
      <c r="D851" s="59" t="s">
        <v>2895</v>
      </c>
      <c r="E851" s="59" t="s">
        <v>1927</v>
      </c>
      <c r="F851" s="59" t="s">
        <v>1909</v>
      </c>
      <c r="G851" s="155">
        <v>-1.5094448707032306E-5</v>
      </c>
      <c r="H851" s="59">
        <v>-3.018889741406479</v>
      </c>
      <c r="I851" s="63" t="s">
        <v>318</v>
      </c>
    </row>
    <row r="852" spans="1:9" ht="15" customHeight="1" x14ac:dyDescent="0.25">
      <c r="A852" s="62">
        <v>46317.806967592594</v>
      </c>
      <c r="B852" s="59">
        <v>1</v>
      </c>
      <c r="C852" s="59" t="s">
        <v>312</v>
      </c>
      <c r="D852" s="59" t="s">
        <v>2895</v>
      </c>
      <c r="E852" s="59" t="s">
        <v>1928</v>
      </c>
      <c r="F852" s="59" t="s">
        <v>1909</v>
      </c>
      <c r="G852" s="155">
        <v>2.1936081844075972E-5</v>
      </c>
      <c r="H852" s="59">
        <v>4.3872163688151939</v>
      </c>
      <c r="I852" s="63" t="s">
        <v>319</v>
      </c>
    </row>
    <row r="853" spans="1:9" ht="15" customHeight="1" x14ac:dyDescent="0.25">
      <c r="A853" s="62">
        <v>46317.806967592594</v>
      </c>
      <c r="B853" s="59">
        <v>1</v>
      </c>
      <c r="C853" s="59" t="s">
        <v>312</v>
      </c>
      <c r="D853" s="59" t="s">
        <v>2895</v>
      </c>
      <c r="E853" s="59" t="s">
        <v>1929</v>
      </c>
      <c r="F853" s="59" t="s">
        <v>1909</v>
      </c>
      <c r="G853" s="155">
        <v>5.896661239518427E-5</v>
      </c>
      <c r="H853" s="59">
        <v>11.793322479036854</v>
      </c>
      <c r="I853" s="63" t="s">
        <v>319</v>
      </c>
    </row>
    <row r="854" spans="1:9" ht="15" customHeight="1" x14ac:dyDescent="0.25">
      <c r="A854" s="62">
        <v>46317.806967592594</v>
      </c>
      <c r="B854" s="59">
        <v>1</v>
      </c>
      <c r="C854" s="59" t="s">
        <v>312</v>
      </c>
      <c r="D854" s="59" t="s">
        <v>2895</v>
      </c>
      <c r="E854" s="59" t="s">
        <v>1930</v>
      </c>
      <c r="F854" s="59" t="s">
        <v>1909</v>
      </c>
      <c r="G854" s="155">
        <v>9.5997142946292548E-5</v>
      </c>
      <c r="H854" s="59">
        <v>19.19942858925851</v>
      </c>
      <c r="I854" s="63" t="s">
        <v>319</v>
      </c>
    </row>
    <row r="855" spans="1:9" ht="15" customHeight="1" x14ac:dyDescent="0.25">
      <c r="A855" s="62">
        <v>46317.806967592594</v>
      </c>
      <c r="B855" s="59">
        <v>1</v>
      </c>
      <c r="C855" s="59" t="s">
        <v>312</v>
      </c>
      <c r="D855" s="59" t="s">
        <v>2895</v>
      </c>
      <c r="E855" s="59" t="s">
        <v>1931</v>
      </c>
      <c r="F855" s="59" t="s">
        <v>1909</v>
      </c>
      <c r="G855" s="155">
        <v>-8.915550980924874E-5</v>
      </c>
      <c r="H855" s="59">
        <v>-17.831101961849765</v>
      </c>
      <c r="I855" s="63" t="s">
        <v>318</v>
      </c>
    </row>
    <row r="856" spans="1:9" ht="15" customHeight="1" x14ac:dyDescent="0.25">
      <c r="A856" s="62">
        <v>46317.806967592594</v>
      </c>
      <c r="B856" s="59">
        <v>1</v>
      </c>
      <c r="C856" s="59" t="s">
        <v>312</v>
      </c>
      <c r="D856" s="59" t="s">
        <v>2895</v>
      </c>
      <c r="E856" s="59" t="s">
        <v>1932</v>
      </c>
      <c r="F856" s="59" t="s">
        <v>1909</v>
      </c>
      <c r="G856" s="155">
        <v>-5.2124979258140456E-5</v>
      </c>
      <c r="H856" s="59">
        <v>-10.424995851628109</v>
      </c>
      <c r="I856" s="63" t="s">
        <v>318</v>
      </c>
    </row>
    <row r="857" spans="1:9" ht="15" customHeight="1" x14ac:dyDescent="0.25">
      <c r="A857" s="62">
        <v>46317.806967592594</v>
      </c>
      <c r="B857" s="59">
        <v>1</v>
      </c>
      <c r="C857" s="59" t="s">
        <v>312</v>
      </c>
      <c r="D857" s="59" t="s">
        <v>2895</v>
      </c>
      <c r="E857" s="59" t="s">
        <v>1933</v>
      </c>
      <c r="F857" s="59" t="s">
        <v>1909</v>
      </c>
      <c r="G857" s="155">
        <v>-1.5094448707032169E-5</v>
      </c>
      <c r="H857" s="59">
        <v>-3.0188897414064515</v>
      </c>
      <c r="I857" s="63" t="s">
        <v>318</v>
      </c>
    </row>
    <row r="858" spans="1:9" ht="15" customHeight="1" x14ac:dyDescent="0.25">
      <c r="A858" s="62">
        <v>46317.806967592594</v>
      </c>
      <c r="B858" s="59">
        <v>1</v>
      </c>
      <c r="C858" s="59" t="s">
        <v>312</v>
      </c>
      <c r="D858" s="59" t="s">
        <v>2895</v>
      </c>
      <c r="E858" s="59" t="s">
        <v>1934</v>
      </c>
      <c r="F858" s="59" t="s">
        <v>1909</v>
      </c>
      <c r="G858" s="155">
        <v>2.1936081844076107E-5</v>
      </c>
      <c r="H858" s="59">
        <v>4.3872163688152215</v>
      </c>
      <c r="I858" s="63" t="s">
        <v>319</v>
      </c>
    </row>
    <row r="859" spans="1:9" ht="15" customHeight="1" x14ac:dyDescent="0.25">
      <c r="A859" s="62">
        <v>46317.806967592594</v>
      </c>
      <c r="B859" s="59">
        <v>1</v>
      </c>
      <c r="C859" s="59" t="s">
        <v>312</v>
      </c>
      <c r="D859" s="59" t="s">
        <v>2895</v>
      </c>
      <c r="E859" s="59" t="s">
        <v>2798</v>
      </c>
      <c r="F859" s="59" t="s">
        <v>1909</v>
      </c>
      <c r="G859" s="155">
        <v>5.8966612395184406E-5</v>
      </c>
      <c r="H859" s="59">
        <v>11.793322479036881</v>
      </c>
      <c r="I859" s="63" t="s">
        <v>319</v>
      </c>
    </row>
    <row r="860" spans="1:9" ht="15" customHeight="1" x14ac:dyDescent="0.25">
      <c r="A860" s="62">
        <v>46317.806967592594</v>
      </c>
      <c r="B860" s="59">
        <v>1</v>
      </c>
      <c r="C860" s="59" t="s">
        <v>312</v>
      </c>
      <c r="D860" s="59" t="s">
        <v>2895</v>
      </c>
      <c r="E860" s="59" t="s">
        <v>2800</v>
      </c>
      <c r="F860" s="59" t="s">
        <v>1909</v>
      </c>
      <c r="G860" s="155">
        <v>9.5997142946292684E-5</v>
      </c>
      <c r="H860" s="59">
        <v>19.199428589258538</v>
      </c>
      <c r="I860" s="63" t="s">
        <v>319</v>
      </c>
    </row>
    <row r="861" spans="1:9" ht="15" customHeight="1" x14ac:dyDescent="0.25">
      <c r="A861" s="62">
        <v>46317.806967592594</v>
      </c>
      <c r="B861" s="59">
        <v>1</v>
      </c>
      <c r="C861" s="59" t="s">
        <v>312</v>
      </c>
      <c r="D861" s="59" t="s">
        <v>2895</v>
      </c>
      <c r="E861" s="59" t="s">
        <v>2802</v>
      </c>
      <c r="F861" s="59" t="s">
        <v>1909</v>
      </c>
      <c r="G861" s="155">
        <v>5.5309693563229873E-5</v>
      </c>
      <c r="H861" s="59">
        <v>11.061938712645974</v>
      </c>
      <c r="I861" s="63" t="s">
        <v>319</v>
      </c>
    </row>
    <row r="862" spans="1:9" ht="15" customHeight="1" x14ac:dyDescent="0.25">
      <c r="A862" s="62">
        <v>46317.806967592594</v>
      </c>
      <c r="B862" s="59">
        <v>1</v>
      </c>
      <c r="C862" s="59" t="s">
        <v>312</v>
      </c>
      <c r="D862" s="59" t="s">
        <v>2895</v>
      </c>
      <c r="E862" s="59" t="s">
        <v>2805</v>
      </c>
      <c r="F862" s="59" t="s">
        <v>1909</v>
      </c>
      <c r="G862" s="155">
        <v>6.5235866061430018E-5</v>
      </c>
      <c r="H862" s="59">
        <v>13.047173212286003</v>
      </c>
      <c r="I862" s="63" t="s">
        <v>319</v>
      </c>
    </row>
    <row r="863" spans="1:9" ht="15" customHeight="1" x14ac:dyDescent="0.25">
      <c r="A863" s="62">
        <v>46317.806967592594</v>
      </c>
      <c r="B863" s="59">
        <v>1</v>
      </c>
      <c r="C863" s="59" t="s">
        <v>312</v>
      </c>
      <c r="D863" s="59" t="s">
        <v>2895</v>
      </c>
      <c r="E863" s="59" t="s">
        <v>2807</v>
      </c>
      <c r="F863" s="59" t="s">
        <v>1909</v>
      </c>
      <c r="G863" s="155">
        <v>7.4396000124812769E-5</v>
      </c>
      <c r="H863" s="59">
        <v>14.879200024962554</v>
      </c>
      <c r="I863" s="63" t="s">
        <v>319</v>
      </c>
    </row>
    <row r="864" spans="1:9" ht="15" customHeight="1" x14ac:dyDescent="0.25">
      <c r="A864" s="62">
        <v>46317.806967592594</v>
      </c>
      <c r="B864" s="59">
        <v>1</v>
      </c>
      <c r="C864" s="59" t="s">
        <v>312</v>
      </c>
      <c r="D864" s="59" t="s">
        <v>2895</v>
      </c>
      <c r="E864" s="59" t="s">
        <v>2809</v>
      </c>
      <c r="F864" s="59" t="s">
        <v>1909</v>
      </c>
      <c r="G864" s="155">
        <v>7.4396000124812796E-5</v>
      </c>
      <c r="H864" s="59">
        <v>14.879200024962559</v>
      </c>
      <c r="I864" s="63" t="s">
        <v>319</v>
      </c>
    </row>
    <row r="865" spans="1:9" ht="15" customHeight="1" x14ac:dyDescent="0.25">
      <c r="A865" s="62">
        <v>46317.806967592594</v>
      </c>
      <c r="B865" s="59">
        <v>1</v>
      </c>
      <c r="C865" s="59" t="s">
        <v>312</v>
      </c>
      <c r="D865" s="59" t="s">
        <v>2895</v>
      </c>
      <c r="E865" s="59" t="s">
        <v>2811</v>
      </c>
      <c r="F865" s="59" t="s">
        <v>1909</v>
      </c>
      <c r="G865" s="155">
        <v>6.5235866061430045E-5</v>
      </c>
      <c r="H865" s="59">
        <v>13.047173212286008</v>
      </c>
      <c r="I865" s="63" t="s">
        <v>319</v>
      </c>
    </row>
    <row r="866" spans="1:9" ht="15" customHeight="1" x14ac:dyDescent="0.25">
      <c r="A866" s="62">
        <v>46317.806967592594</v>
      </c>
      <c r="B866" s="59">
        <v>1</v>
      </c>
      <c r="C866" s="59" t="s">
        <v>312</v>
      </c>
      <c r="D866" s="59" t="s">
        <v>2895</v>
      </c>
      <c r="E866" s="59" t="s">
        <v>2813</v>
      </c>
      <c r="F866" s="59" t="s">
        <v>1909</v>
      </c>
      <c r="G866" s="155">
        <v>5.5309693563229982E-5</v>
      </c>
      <c r="H866" s="59">
        <v>11.061938712645997</v>
      </c>
      <c r="I866" s="63" t="s">
        <v>319</v>
      </c>
    </row>
    <row r="867" spans="1:9" ht="15" customHeight="1" x14ac:dyDescent="0.25">
      <c r="A867" s="62">
        <v>46317.806967592594</v>
      </c>
      <c r="B867" s="59">
        <v>1</v>
      </c>
      <c r="C867" s="59" t="s">
        <v>312</v>
      </c>
      <c r="D867" s="59" t="s">
        <v>2895</v>
      </c>
      <c r="E867" s="59" t="s">
        <v>2815</v>
      </c>
      <c r="F867" s="59" t="s">
        <v>1909</v>
      </c>
      <c r="G867" s="155">
        <v>-4.8468060426186147E-5</v>
      </c>
      <c r="H867" s="59">
        <v>-9.6936120852372465</v>
      </c>
      <c r="I867" s="63" t="s">
        <v>318</v>
      </c>
    </row>
    <row r="868" spans="1:9" ht="15" customHeight="1" x14ac:dyDescent="0.25">
      <c r="A868" s="62">
        <v>46317.806967592594</v>
      </c>
      <c r="B868" s="59">
        <v>1</v>
      </c>
      <c r="C868" s="59" t="s">
        <v>312</v>
      </c>
      <c r="D868" s="59" t="s">
        <v>2895</v>
      </c>
      <c r="E868" s="59" t="s">
        <v>2818</v>
      </c>
      <c r="F868" s="59" t="s">
        <v>1909</v>
      </c>
      <c r="G868" s="155">
        <v>-5.8394232924386251E-5</v>
      </c>
      <c r="H868" s="59">
        <v>-11.678846584877268</v>
      </c>
      <c r="I868" s="63" t="s">
        <v>318</v>
      </c>
    </row>
    <row r="869" spans="1:9" ht="15" customHeight="1" x14ac:dyDescent="0.25">
      <c r="A869" s="62">
        <v>46317.806967592594</v>
      </c>
      <c r="B869" s="59">
        <v>1</v>
      </c>
      <c r="C869" s="59" t="s">
        <v>312</v>
      </c>
      <c r="D869" s="59" t="s">
        <v>2895</v>
      </c>
      <c r="E869" s="59" t="s">
        <v>2820</v>
      </c>
      <c r="F869" s="59" t="s">
        <v>1909</v>
      </c>
      <c r="G869" s="155">
        <v>-6.7554366987768988E-5</v>
      </c>
      <c r="H869" s="59">
        <v>-13.510873397553816</v>
      </c>
      <c r="I869" s="63" t="s">
        <v>318</v>
      </c>
    </row>
    <row r="870" spans="1:9" ht="15" customHeight="1" x14ac:dyDescent="0.25">
      <c r="A870" s="62">
        <v>46317.806967592594</v>
      </c>
      <c r="B870" s="59">
        <v>1</v>
      </c>
      <c r="C870" s="59" t="s">
        <v>312</v>
      </c>
      <c r="D870" s="59" t="s">
        <v>2895</v>
      </c>
      <c r="E870" s="59" t="s">
        <v>2822</v>
      </c>
      <c r="F870" s="59" t="s">
        <v>1909</v>
      </c>
      <c r="G870" s="155">
        <v>-6.7554366987768974E-5</v>
      </c>
      <c r="H870" s="59">
        <v>-13.510873397553812</v>
      </c>
      <c r="I870" s="63" t="s">
        <v>318</v>
      </c>
    </row>
    <row r="871" spans="1:9" ht="15" customHeight="1" x14ac:dyDescent="0.25">
      <c r="A871" s="62">
        <v>46317.806967592594</v>
      </c>
      <c r="B871" s="59">
        <v>1</v>
      </c>
      <c r="C871" s="59" t="s">
        <v>312</v>
      </c>
      <c r="D871" s="59" t="s">
        <v>2895</v>
      </c>
      <c r="E871" s="59" t="s">
        <v>2824</v>
      </c>
      <c r="F871" s="59" t="s">
        <v>1909</v>
      </c>
      <c r="G871" s="155">
        <v>-5.8394232924386183E-5</v>
      </c>
      <c r="H871" s="59">
        <v>-11.678846584877254</v>
      </c>
      <c r="I871" s="63" t="s">
        <v>318</v>
      </c>
    </row>
    <row r="872" spans="1:9" ht="15" customHeight="1" x14ac:dyDescent="0.25">
      <c r="A872" s="62">
        <v>46317.806967592594</v>
      </c>
      <c r="B872" s="59">
        <v>1</v>
      </c>
      <c r="C872" s="59" t="s">
        <v>312</v>
      </c>
      <c r="D872" s="59" t="s">
        <v>2895</v>
      </c>
      <c r="E872" s="59" t="s">
        <v>2826</v>
      </c>
      <c r="F872" s="59" t="s">
        <v>1909</v>
      </c>
      <c r="G872" s="155">
        <v>-4.8468060426186099E-5</v>
      </c>
      <c r="H872" s="59">
        <v>-9.6936120852372376</v>
      </c>
      <c r="I872" s="63" t="s">
        <v>318</v>
      </c>
    </row>
    <row r="873" spans="1:9" ht="15" customHeight="1" x14ac:dyDescent="0.25">
      <c r="A873" s="62">
        <v>46317.806967592594</v>
      </c>
      <c r="B873" s="59">
        <v>1</v>
      </c>
      <c r="C873" s="59" t="s">
        <v>312</v>
      </c>
      <c r="D873" s="59" t="s">
        <v>2895</v>
      </c>
      <c r="E873" s="59" t="s">
        <v>2828</v>
      </c>
      <c r="F873" s="59" t="s">
        <v>1909</v>
      </c>
      <c r="G873" s="155">
        <v>-1.5094448707032274E-5</v>
      </c>
      <c r="H873" s="59">
        <v>-3.0188897414064728</v>
      </c>
      <c r="I873" s="63" t="s">
        <v>318</v>
      </c>
    </row>
    <row r="874" spans="1:9" ht="15" customHeight="1" x14ac:dyDescent="0.25">
      <c r="A874" s="62">
        <v>46317.806967592594</v>
      </c>
      <c r="B874" s="59">
        <v>1</v>
      </c>
      <c r="C874" s="59" t="s">
        <v>312</v>
      </c>
      <c r="D874" s="59" t="s">
        <v>2895</v>
      </c>
      <c r="E874" s="59" t="s">
        <v>2831</v>
      </c>
      <c r="F874" s="59" t="s">
        <v>1909</v>
      </c>
      <c r="G874" s="155">
        <v>2.1936081844075996E-5</v>
      </c>
      <c r="H874" s="59">
        <v>4.3872163688151993</v>
      </c>
      <c r="I874" s="63" t="s">
        <v>319</v>
      </c>
    </row>
    <row r="875" spans="1:9" ht="15" customHeight="1" x14ac:dyDescent="0.25">
      <c r="A875" s="62">
        <v>46317.806967592594</v>
      </c>
      <c r="B875" s="59">
        <v>1</v>
      </c>
      <c r="C875" s="59" t="s">
        <v>312</v>
      </c>
      <c r="D875" s="59" t="s">
        <v>2895</v>
      </c>
      <c r="E875" s="59" t="s">
        <v>2833</v>
      </c>
      <c r="F875" s="59" t="s">
        <v>1909</v>
      </c>
      <c r="G875" s="155">
        <v>-1.50944487070322E-5</v>
      </c>
      <c r="H875" s="59">
        <v>-3.0188897414064577</v>
      </c>
      <c r="I875" s="63" t="s">
        <v>318</v>
      </c>
    </row>
    <row r="876" spans="1:9" ht="15" customHeight="1" x14ac:dyDescent="0.25">
      <c r="A876" s="62">
        <v>46317.806967592594</v>
      </c>
      <c r="B876" s="59">
        <v>1</v>
      </c>
      <c r="C876" s="59" t="s">
        <v>312</v>
      </c>
      <c r="D876" s="59" t="s">
        <v>2895</v>
      </c>
      <c r="E876" s="59" t="s">
        <v>2836</v>
      </c>
      <c r="F876" s="59" t="s">
        <v>1909</v>
      </c>
      <c r="G876" s="155">
        <v>2.193608184407607E-5</v>
      </c>
      <c r="H876" s="59">
        <v>4.3872163688152144</v>
      </c>
      <c r="I876" s="63" t="s">
        <v>319</v>
      </c>
    </row>
    <row r="877" spans="1:9" ht="15" customHeight="1" x14ac:dyDescent="0.25">
      <c r="A877" s="62">
        <v>46317.806967592594</v>
      </c>
      <c r="B877" s="59">
        <v>1</v>
      </c>
      <c r="C877" s="59" t="s">
        <v>312</v>
      </c>
      <c r="D877" s="59" t="s">
        <v>431</v>
      </c>
      <c r="E877" s="59" t="s">
        <v>1788</v>
      </c>
      <c r="F877" s="59" t="s">
        <v>172</v>
      </c>
      <c r="G877" s="155">
        <v>-2.3026995950210587E-4</v>
      </c>
      <c r="H877" s="59">
        <v>-3.3772927393642198</v>
      </c>
      <c r="I877" s="63" t="s">
        <v>318</v>
      </c>
    </row>
    <row r="878" spans="1:9" ht="15" customHeight="1" x14ac:dyDescent="0.25">
      <c r="A878" s="62">
        <v>46317.806967592594</v>
      </c>
      <c r="B878" s="59">
        <v>1</v>
      </c>
      <c r="C878" s="59" t="s">
        <v>312</v>
      </c>
      <c r="D878" s="59" t="s">
        <v>431</v>
      </c>
      <c r="E878" s="59" t="s">
        <v>1789</v>
      </c>
      <c r="F878" s="59" t="s">
        <v>172</v>
      </c>
      <c r="G878" s="155">
        <v>-2.6146512757919239E-4</v>
      </c>
      <c r="H878" s="59">
        <v>-3.8348218711614885</v>
      </c>
      <c r="I878" s="63" t="s">
        <v>318</v>
      </c>
    </row>
    <row r="879" spans="1:9" ht="15" customHeight="1" x14ac:dyDescent="0.25">
      <c r="A879" s="62">
        <v>46317.806967592594</v>
      </c>
      <c r="B879" s="59">
        <v>1</v>
      </c>
      <c r="C879" s="59" t="s">
        <v>312</v>
      </c>
      <c r="D879" s="59" t="s">
        <v>431</v>
      </c>
      <c r="E879" s="59" t="s">
        <v>1790</v>
      </c>
      <c r="F879" s="59" t="s">
        <v>172</v>
      </c>
      <c r="G879" s="155">
        <v>-2.6146512757919239E-4</v>
      </c>
      <c r="H879" s="59">
        <v>-3.8348218711614885</v>
      </c>
      <c r="I879" s="63" t="s">
        <v>318</v>
      </c>
    </row>
    <row r="880" spans="1:9" ht="15" customHeight="1" x14ac:dyDescent="0.25">
      <c r="A880" s="62">
        <v>46317.806967592594</v>
      </c>
      <c r="B880" s="59">
        <v>1</v>
      </c>
      <c r="C880" s="59" t="s">
        <v>312</v>
      </c>
      <c r="D880" s="59" t="s">
        <v>431</v>
      </c>
      <c r="E880" s="59" t="s">
        <v>1791</v>
      </c>
      <c r="F880" s="59" t="s">
        <v>172</v>
      </c>
      <c r="G880" s="155">
        <v>-2.3026995950210587E-4</v>
      </c>
      <c r="H880" s="59">
        <v>-3.3772927393642198</v>
      </c>
      <c r="I880" s="63" t="s">
        <v>318</v>
      </c>
    </row>
    <row r="881" spans="1:9" ht="15" customHeight="1" x14ac:dyDescent="0.25">
      <c r="A881" s="62">
        <v>46317.806967592594</v>
      </c>
      <c r="B881" s="59">
        <v>1</v>
      </c>
      <c r="C881" s="59" t="s">
        <v>312</v>
      </c>
      <c r="D881" s="59" t="s">
        <v>431</v>
      </c>
      <c r="E881" s="59" t="s">
        <v>1792</v>
      </c>
      <c r="F881" s="59" t="s">
        <v>172</v>
      </c>
      <c r="G881" s="155">
        <v>-2.3026995950210587E-4</v>
      </c>
      <c r="H881" s="59">
        <v>-3.3772927393642198</v>
      </c>
      <c r="I881" s="63" t="s">
        <v>318</v>
      </c>
    </row>
    <row r="882" spans="1:9" ht="15" customHeight="1" x14ac:dyDescent="0.25">
      <c r="A882" s="62">
        <v>46317.806967592594</v>
      </c>
      <c r="B882" s="59">
        <v>1</v>
      </c>
      <c r="C882" s="59" t="s">
        <v>312</v>
      </c>
      <c r="D882" s="59" t="s">
        <v>431</v>
      </c>
      <c r="E882" s="59" t="s">
        <v>1793</v>
      </c>
      <c r="F882" s="59" t="s">
        <v>172</v>
      </c>
      <c r="G882" s="155">
        <v>-2.458675435406491E-4</v>
      </c>
      <c r="H882" s="59">
        <v>-3.606057305262854</v>
      </c>
      <c r="I882" s="63" t="s">
        <v>318</v>
      </c>
    </row>
    <row r="883" spans="1:9" ht="15" customHeight="1" x14ac:dyDescent="0.25">
      <c r="A883" s="62">
        <v>46317.806967592594</v>
      </c>
      <c r="B883" s="59">
        <v>1</v>
      </c>
      <c r="C883" s="59" t="s">
        <v>312</v>
      </c>
      <c r="D883" s="59" t="s">
        <v>431</v>
      </c>
      <c r="E883" s="59" t="s">
        <v>1794</v>
      </c>
      <c r="F883" s="59" t="s">
        <v>172</v>
      </c>
      <c r="G883" s="155">
        <v>-2.458675435406491E-4</v>
      </c>
      <c r="H883" s="59">
        <v>-3.606057305262854</v>
      </c>
      <c r="I883" s="63" t="s">
        <v>318</v>
      </c>
    </row>
    <row r="884" spans="1:9" ht="15" customHeight="1" x14ac:dyDescent="0.25">
      <c r="A884" s="62">
        <v>46317.806967592594</v>
      </c>
      <c r="B884" s="59">
        <v>1</v>
      </c>
      <c r="C884" s="59" t="s">
        <v>312</v>
      </c>
      <c r="D884" s="59" t="s">
        <v>431</v>
      </c>
      <c r="E884" s="59" t="s">
        <v>1795</v>
      </c>
      <c r="F884" s="59" t="s">
        <v>172</v>
      </c>
      <c r="G884" s="155">
        <v>-2.458675435406491E-4</v>
      </c>
      <c r="H884" s="59">
        <v>-3.606057305262854</v>
      </c>
      <c r="I884" s="63" t="s">
        <v>318</v>
      </c>
    </row>
    <row r="885" spans="1:9" ht="15" customHeight="1" x14ac:dyDescent="0.25">
      <c r="A885" s="62">
        <v>46317.806967592594</v>
      </c>
      <c r="B885" s="59">
        <v>1</v>
      </c>
      <c r="C885" s="59" t="s">
        <v>312</v>
      </c>
      <c r="D885" s="59" t="s">
        <v>431</v>
      </c>
      <c r="E885" s="59" t="s">
        <v>1796</v>
      </c>
      <c r="F885" s="59" t="s">
        <v>172</v>
      </c>
      <c r="G885" s="155">
        <v>-2.458675435406491E-4</v>
      </c>
      <c r="H885" s="59">
        <v>-3.606057305262854</v>
      </c>
      <c r="I885" s="63" t="s">
        <v>318</v>
      </c>
    </row>
    <row r="886" spans="1:9" ht="15" customHeight="1" x14ac:dyDescent="0.25">
      <c r="A886" s="62">
        <v>46317.806967592594</v>
      </c>
      <c r="B886" s="59">
        <v>1</v>
      </c>
      <c r="C886" s="59" t="s">
        <v>312</v>
      </c>
      <c r="D886" s="59" t="s">
        <v>431</v>
      </c>
      <c r="E886" s="59" t="s">
        <v>1797</v>
      </c>
      <c r="F886" s="59" t="s">
        <v>172</v>
      </c>
      <c r="G886" s="155">
        <v>-2.458675435406491E-4</v>
      </c>
      <c r="H886" s="59">
        <v>-3.606057305262854</v>
      </c>
      <c r="I886" s="63" t="s">
        <v>318</v>
      </c>
    </row>
    <row r="887" spans="1:9" ht="15" customHeight="1" x14ac:dyDescent="0.25">
      <c r="A887" s="62">
        <v>46317.806967592594</v>
      </c>
      <c r="B887" s="59">
        <v>1</v>
      </c>
      <c r="C887" s="59" t="s">
        <v>312</v>
      </c>
      <c r="D887" s="59" t="s">
        <v>431</v>
      </c>
      <c r="E887" s="59" t="s">
        <v>1798</v>
      </c>
      <c r="F887" s="59" t="s">
        <v>172</v>
      </c>
      <c r="G887" s="155">
        <v>-2.458675435406491E-4</v>
      </c>
      <c r="H887" s="59">
        <v>-3.606057305262854</v>
      </c>
      <c r="I887" s="63" t="s">
        <v>318</v>
      </c>
    </row>
    <row r="888" spans="1:9" ht="15" customHeight="1" x14ac:dyDescent="0.25">
      <c r="A888" s="62">
        <v>46317.806967592594</v>
      </c>
      <c r="B888" s="59">
        <v>1</v>
      </c>
      <c r="C888" s="59" t="s">
        <v>312</v>
      </c>
      <c r="D888" s="59" t="s">
        <v>431</v>
      </c>
      <c r="E888" s="59" t="s">
        <v>1799</v>
      </c>
      <c r="F888" s="59" t="s">
        <v>172</v>
      </c>
      <c r="G888" s="155">
        <v>-2.6146512757919239E-4</v>
      </c>
      <c r="H888" s="59">
        <v>-3.8348218711614885</v>
      </c>
      <c r="I888" s="63" t="s">
        <v>318</v>
      </c>
    </row>
    <row r="889" spans="1:9" ht="15" customHeight="1" x14ac:dyDescent="0.25">
      <c r="A889" s="62">
        <v>46317.806967592594</v>
      </c>
      <c r="B889" s="59">
        <v>1</v>
      </c>
      <c r="C889" s="59" t="s">
        <v>312</v>
      </c>
      <c r="D889" s="59" t="s">
        <v>431</v>
      </c>
      <c r="E889" s="59" t="s">
        <v>1800</v>
      </c>
      <c r="F889" s="59" t="s">
        <v>172</v>
      </c>
      <c r="G889" s="155">
        <v>-2.6146512757919239E-4</v>
      </c>
      <c r="H889" s="59">
        <v>-3.8348218711614885</v>
      </c>
      <c r="I889" s="63" t="s">
        <v>318</v>
      </c>
    </row>
    <row r="890" spans="1:9" ht="15" customHeight="1" x14ac:dyDescent="0.25">
      <c r="A890" s="62">
        <v>46317.806967592594</v>
      </c>
      <c r="B890" s="59">
        <v>1</v>
      </c>
      <c r="C890" s="59" t="s">
        <v>312</v>
      </c>
      <c r="D890" s="59" t="s">
        <v>431</v>
      </c>
      <c r="E890" s="59" t="s">
        <v>1801</v>
      </c>
      <c r="F890" s="59" t="s">
        <v>172</v>
      </c>
      <c r="G890" s="155">
        <v>-2.3026995950210587E-4</v>
      </c>
      <c r="H890" s="59">
        <v>-3.3772927393642198</v>
      </c>
      <c r="I890" s="63" t="s">
        <v>318</v>
      </c>
    </row>
    <row r="891" spans="1:9" ht="15" customHeight="1" x14ac:dyDescent="0.25">
      <c r="A891" s="62">
        <v>46317.806967592594</v>
      </c>
      <c r="B891" s="59">
        <v>1</v>
      </c>
      <c r="C891" s="59" t="s">
        <v>312</v>
      </c>
      <c r="D891" s="59" t="s">
        <v>431</v>
      </c>
      <c r="E891" s="59" t="s">
        <v>1802</v>
      </c>
      <c r="F891" s="59" t="s">
        <v>172</v>
      </c>
      <c r="G891" s="155">
        <v>-2.3026995950210587E-4</v>
      </c>
      <c r="H891" s="59">
        <v>-3.3772927393642198</v>
      </c>
      <c r="I891" s="63" t="s">
        <v>318</v>
      </c>
    </row>
    <row r="892" spans="1:9" ht="15" customHeight="1" x14ac:dyDescent="0.25">
      <c r="A892" s="62">
        <v>46317.806967592594</v>
      </c>
      <c r="B892" s="59">
        <v>1</v>
      </c>
      <c r="C892" s="59" t="s">
        <v>312</v>
      </c>
      <c r="D892" s="59" t="s">
        <v>431</v>
      </c>
      <c r="E892" s="59" t="s">
        <v>1803</v>
      </c>
      <c r="F892" s="59" t="s">
        <v>172</v>
      </c>
      <c r="G892" s="155">
        <v>-2.3026995950210587E-4</v>
      </c>
      <c r="H892" s="59">
        <v>-3.3772927393642198</v>
      </c>
      <c r="I892" s="63" t="s">
        <v>318</v>
      </c>
    </row>
    <row r="893" spans="1:9" ht="15" customHeight="1" x14ac:dyDescent="0.25">
      <c r="A893" s="62">
        <v>46317.806967592594</v>
      </c>
      <c r="B893" s="59">
        <v>1</v>
      </c>
      <c r="C893" s="59" t="s">
        <v>312</v>
      </c>
      <c r="D893" s="59" t="s">
        <v>431</v>
      </c>
      <c r="E893" s="59" t="s">
        <v>1804</v>
      </c>
      <c r="F893" s="59" t="s">
        <v>172</v>
      </c>
      <c r="G893" s="155">
        <v>-1.9907479142501936E-4</v>
      </c>
      <c r="H893" s="59">
        <v>-2.9197636075669511</v>
      </c>
      <c r="I893" s="63" t="s">
        <v>318</v>
      </c>
    </row>
    <row r="894" spans="1:9" ht="15" customHeight="1" x14ac:dyDescent="0.25">
      <c r="A894" s="62">
        <v>46317.806967592594</v>
      </c>
      <c r="B894" s="59">
        <v>1</v>
      </c>
      <c r="C894" s="59" t="s">
        <v>312</v>
      </c>
      <c r="D894" s="59" t="s">
        <v>431</v>
      </c>
      <c r="E894" s="59" t="s">
        <v>1805</v>
      </c>
      <c r="F894" s="59" t="s">
        <v>172</v>
      </c>
      <c r="G894" s="155">
        <v>-1.9907479142501936E-4</v>
      </c>
      <c r="H894" s="59">
        <v>-2.9197636075669511</v>
      </c>
      <c r="I894" s="63" t="s">
        <v>318</v>
      </c>
    </row>
    <row r="895" spans="1:9" ht="15" customHeight="1" x14ac:dyDescent="0.25">
      <c r="A895" s="62">
        <v>46317.806967592594</v>
      </c>
      <c r="B895" s="59">
        <v>1</v>
      </c>
      <c r="C895" s="59" t="s">
        <v>312</v>
      </c>
      <c r="D895" s="59" t="s">
        <v>431</v>
      </c>
      <c r="E895" s="59" t="s">
        <v>1806</v>
      </c>
      <c r="F895" s="59" t="s">
        <v>172</v>
      </c>
      <c r="G895" s="155">
        <v>-1.6787962334793285E-4</v>
      </c>
      <c r="H895" s="59">
        <v>-2.4622344757696824</v>
      </c>
      <c r="I895" s="63" t="s">
        <v>318</v>
      </c>
    </row>
    <row r="896" spans="1:9" ht="15" customHeight="1" x14ac:dyDescent="0.25">
      <c r="A896" s="62">
        <v>46317.806967592594</v>
      </c>
      <c r="B896" s="59">
        <v>1</v>
      </c>
      <c r="C896" s="59" t="s">
        <v>312</v>
      </c>
      <c r="D896" s="59" t="s">
        <v>431</v>
      </c>
      <c r="E896" s="59" t="s">
        <v>1807</v>
      </c>
      <c r="F896" s="59" t="s">
        <v>172</v>
      </c>
      <c r="G896" s="155">
        <v>-1.6787962334793285E-4</v>
      </c>
      <c r="H896" s="59">
        <v>-2.4622344757696824</v>
      </c>
      <c r="I896" s="63" t="s">
        <v>318</v>
      </c>
    </row>
    <row r="897" spans="1:9" ht="15" customHeight="1" x14ac:dyDescent="0.25">
      <c r="A897" s="62">
        <v>46317.806967592594</v>
      </c>
      <c r="B897" s="59">
        <v>1</v>
      </c>
      <c r="C897" s="59" t="s">
        <v>312</v>
      </c>
      <c r="D897" s="59" t="s">
        <v>431</v>
      </c>
      <c r="E897" s="59" t="s">
        <v>1808</v>
      </c>
      <c r="F897" s="59" t="s">
        <v>172</v>
      </c>
      <c r="G897" s="155">
        <v>-1.8347720738647611E-4</v>
      </c>
      <c r="H897" s="59">
        <v>-2.6909990416683165</v>
      </c>
      <c r="I897" s="63" t="s">
        <v>318</v>
      </c>
    </row>
    <row r="898" spans="1:9" ht="15" customHeight="1" x14ac:dyDescent="0.25">
      <c r="A898" s="62">
        <v>46317.806967592594</v>
      </c>
      <c r="B898" s="59">
        <v>1</v>
      </c>
      <c r="C898" s="59" t="s">
        <v>312</v>
      </c>
      <c r="D898" s="59" t="s">
        <v>431</v>
      </c>
      <c r="E898" s="59" t="s">
        <v>1809</v>
      </c>
      <c r="F898" s="59" t="s">
        <v>172</v>
      </c>
      <c r="G898" s="155">
        <v>-1.8347720738647611E-4</v>
      </c>
      <c r="H898" s="59">
        <v>-2.6909990416683165</v>
      </c>
      <c r="I898" s="63" t="s">
        <v>318</v>
      </c>
    </row>
    <row r="899" spans="1:9" ht="15" customHeight="1" x14ac:dyDescent="0.25">
      <c r="A899" s="62">
        <v>46317.806967592594</v>
      </c>
      <c r="B899" s="59">
        <v>1</v>
      </c>
      <c r="C899" s="59" t="s">
        <v>312</v>
      </c>
      <c r="D899" s="59" t="s">
        <v>431</v>
      </c>
      <c r="E899" s="59" t="s">
        <v>1810</v>
      </c>
      <c r="F899" s="59" t="s">
        <v>172</v>
      </c>
      <c r="G899" s="155">
        <v>-1.8347720738647611E-4</v>
      </c>
      <c r="H899" s="59">
        <v>-2.6909990416683165</v>
      </c>
      <c r="I899" s="63" t="s">
        <v>318</v>
      </c>
    </row>
    <row r="900" spans="1:9" ht="15" customHeight="1" x14ac:dyDescent="0.25">
      <c r="A900" s="62">
        <v>46317.806967592594</v>
      </c>
      <c r="B900" s="59">
        <v>1</v>
      </c>
      <c r="C900" s="59" t="s">
        <v>312</v>
      </c>
      <c r="D900" s="59" t="s">
        <v>431</v>
      </c>
      <c r="E900" s="59" t="s">
        <v>1811</v>
      </c>
      <c r="F900" s="59" t="s">
        <v>172</v>
      </c>
      <c r="G900" s="155">
        <v>-1.8347720738647611E-4</v>
      </c>
      <c r="H900" s="59">
        <v>-2.6909990416683165</v>
      </c>
      <c r="I900" s="63" t="s">
        <v>318</v>
      </c>
    </row>
    <row r="901" spans="1:9" ht="15" customHeight="1" x14ac:dyDescent="0.25">
      <c r="A901" s="62">
        <v>46317.806967592594</v>
      </c>
      <c r="B901" s="59">
        <v>1</v>
      </c>
      <c r="C901" s="59" t="s">
        <v>312</v>
      </c>
      <c r="D901" s="59" t="s">
        <v>431</v>
      </c>
      <c r="E901" s="59" t="s">
        <v>1812</v>
      </c>
      <c r="F901" s="59" t="s">
        <v>172</v>
      </c>
      <c r="G901" s="155">
        <v>-1.8347720738647611E-4</v>
      </c>
      <c r="H901" s="59">
        <v>-2.6909990416683165</v>
      </c>
      <c r="I901" s="63" t="s">
        <v>318</v>
      </c>
    </row>
    <row r="902" spans="1:9" ht="15" customHeight="1" x14ac:dyDescent="0.25">
      <c r="A902" s="62">
        <v>46317.806967592594</v>
      </c>
      <c r="B902" s="59">
        <v>1</v>
      </c>
      <c r="C902" s="59" t="s">
        <v>312</v>
      </c>
      <c r="D902" s="59" t="s">
        <v>431</v>
      </c>
      <c r="E902" s="59" t="s">
        <v>1813</v>
      </c>
      <c r="F902" s="59" t="s">
        <v>172</v>
      </c>
      <c r="G902" s="155">
        <v>-1.8347720738647611E-4</v>
      </c>
      <c r="H902" s="59">
        <v>-2.6909990416683165</v>
      </c>
      <c r="I902" s="63" t="s">
        <v>318</v>
      </c>
    </row>
    <row r="903" spans="1:9" ht="15" customHeight="1" x14ac:dyDescent="0.25">
      <c r="A903" s="62">
        <v>46317.806967592594</v>
      </c>
      <c r="B903" s="59">
        <v>1</v>
      </c>
      <c r="C903" s="59" t="s">
        <v>312</v>
      </c>
      <c r="D903" s="59" t="s">
        <v>431</v>
      </c>
      <c r="E903" s="59" t="s">
        <v>1814</v>
      </c>
      <c r="F903" s="59" t="s">
        <v>172</v>
      </c>
      <c r="G903" s="155">
        <v>-1.8347720738647611E-4</v>
      </c>
      <c r="H903" s="59">
        <v>-2.6909990416683165</v>
      </c>
      <c r="I903" s="63" t="s">
        <v>318</v>
      </c>
    </row>
    <row r="904" spans="1:9" ht="15" customHeight="1" x14ac:dyDescent="0.25">
      <c r="A904" s="62">
        <v>46317.806967592594</v>
      </c>
      <c r="B904" s="59">
        <v>1</v>
      </c>
      <c r="C904" s="59" t="s">
        <v>312</v>
      </c>
      <c r="D904" s="59" t="s">
        <v>431</v>
      </c>
      <c r="E904" s="59" t="s">
        <v>1815</v>
      </c>
      <c r="F904" s="59" t="s">
        <v>172</v>
      </c>
      <c r="G904" s="155">
        <v>-1.8347720738647611E-4</v>
      </c>
      <c r="H904" s="59">
        <v>-2.6909990416683165</v>
      </c>
      <c r="I904" s="63" t="s">
        <v>318</v>
      </c>
    </row>
    <row r="905" spans="1:9" ht="15" customHeight="1" x14ac:dyDescent="0.25">
      <c r="A905" s="62">
        <v>46317.806967592594</v>
      </c>
      <c r="B905" s="59">
        <v>1</v>
      </c>
      <c r="C905" s="59" t="s">
        <v>312</v>
      </c>
      <c r="D905" s="59" t="s">
        <v>431</v>
      </c>
      <c r="E905" s="59" t="s">
        <v>1816</v>
      </c>
      <c r="F905" s="59" t="s">
        <v>172</v>
      </c>
      <c r="G905" s="155">
        <v>-1.9907479142501936E-4</v>
      </c>
      <c r="H905" s="59">
        <v>-2.9197636075669511</v>
      </c>
      <c r="I905" s="63" t="s">
        <v>318</v>
      </c>
    </row>
    <row r="906" spans="1:9" ht="15" customHeight="1" x14ac:dyDescent="0.25">
      <c r="A906" s="62">
        <v>46317.806967592594</v>
      </c>
      <c r="B906" s="59">
        <v>1</v>
      </c>
      <c r="C906" s="59" t="s">
        <v>312</v>
      </c>
      <c r="D906" s="59" t="s">
        <v>431</v>
      </c>
      <c r="E906" s="59" t="s">
        <v>1817</v>
      </c>
      <c r="F906" s="59" t="s">
        <v>172</v>
      </c>
      <c r="G906" s="155">
        <v>-1.9907479142501936E-4</v>
      </c>
      <c r="H906" s="59">
        <v>-2.9197636075669511</v>
      </c>
      <c r="I906" s="63" t="s">
        <v>318</v>
      </c>
    </row>
    <row r="907" spans="1:9" ht="15" customHeight="1" x14ac:dyDescent="0.25">
      <c r="A907" s="62">
        <v>46317.806967592594</v>
      </c>
      <c r="B907" s="59">
        <v>1</v>
      </c>
      <c r="C907" s="59" t="s">
        <v>312</v>
      </c>
      <c r="D907" s="59" t="s">
        <v>431</v>
      </c>
      <c r="E907" s="59" t="s">
        <v>1818</v>
      </c>
      <c r="F907" s="59" t="s">
        <v>172</v>
      </c>
      <c r="G907" s="155">
        <v>-1.6787962334793288E-4</v>
      </c>
      <c r="H907" s="59">
        <v>-2.4622344757696824</v>
      </c>
      <c r="I907" s="63" t="s">
        <v>318</v>
      </c>
    </row>
    <row r="908" spans="1:9" ht="15" customHeight="1" x14ac:dyDescent="0.25">
      <c r="A908" s="62">
        <v>46317.806967592594</v>
      </c>
      <c r="B908" s="59">
        <v>1</v>
      </c>
      <c r="C908" s="59" t="s">
        <v>312</v>
      </c>
      <c r="D908" s="59" t="s">
        <v>431</v>
      </c>
      <c r="E908" s="59" t="s">
        <v>1819</v>
      </c>
      <c r="F908" s="59" t="s">
        <v>172</v>
      </c>
      <c r="G908" s="155">
        <v>-1.6787962334793288E-4</v>
      </c>
      <c r="H908" s="59">
        <v>-2.4622344757696824</v>
      </c>
      <c r="I908" s="63" t="s">
        <v>318</v>
      </c>
    </row>
    <row r="909" spans="1:9" ht="15" customHeight="1" x14ac:dyDescent="0.25">
      <c r="A909" s="62">
        <v>46317.806967592594</v>
      </c>
      <c r="B909" s="59">
        <v>1</v>
      </c>
      <c r="C909" s="59" t="s">
        <v>312</v>
      </c>
      <c r="D909" s="59" t="s">
        <v>431</v>
      </c>
      <c r="E909" s="59" t="s">
        <v>1820</v>
      </c>
      <c r="F909" s="59" t="s">
        <v>172</v>
      </c>
      <c r="G909" s="155">
        <v>-1.2108687123230311E-4</v>
      </c>
      <c r="H909" s="59">
        <v>-1.7759407780737793</v>
      </c>
      <c r="I909" s="63" t="s">
        <v>318</v>
      </c>
    </row>
    <row r="910" spans="1:9" ht="15" customHeight="1" x14ac:dyDescent="0.25">
      <c r="A910" s="62">
        <v>46317.806967592594</v>
      </c>
      <c r="B910" s="59">
        <v>1</v>
      </c>
      <c r="C910" s="59" t="s">
        <v>312</v>
      </c>
      <c r="D910" s="59" t="s">
        <v>431</v>
      </c>
      <c r="E910" s="59" t="s">
        <v>1821</v>
      </c>
      <c r="F910" s="59" t="s">
        <v>172</v>
      </c>
      <c r="G910" s="155">
        <v>-1.2108687123230311E-4</v>
      </c>
      <c r="H910" s="59">
        <v>-1.7759407780737793</v>
      </c>
      <c r="I910" s="63" t="s">
        <v>318</v>
      </c>
    </row>
    <row r="911" spans="1:9" ht="15" customHeight="1" x14ac:dyDescent="0.25">
      <c r="A911" s="62">
        <v>46317.806967592594</v>
      </c>
      <c r="B911" s="59">
        <v>1</v>
      </c>
      <c r="C911" s="59" t="s">
        <v>312</v>
      </c>
      <c r="D911" s="59" t="s">
        <v>431</v>
      </c>
      <c r="E911" s="59" t="s">
        <v>1822</v>
      </c>
      <c r="F911" s="59" t="s">
        <v>172</v>
      </c>
      <c r="G911" s="155">
        <v>-1.2108687123230311E-4</v>
      </c>
      <c r="H911" s="59">
        <v>-1.7759407780737793</v>
      </c>
      <c r="I911" s="63" t="s">
        <v>318</v>
      </c>
    </row>
    <row r="912" spans="1:9" ht="15" customHeight="1" x14ac:dyDescent="0.25">
      <c r="A912" s="62">
        <v>46317.806967592594</v>
      </c>
      <c r="B912" s="59">
        <v>1</v>
      </c>
      <c r="C912" s="59" t="s">
        <v>312</v>
      </c>
      <c r="D912" s="59" t="s">
        <v>431</v>
      </c>
      <c r="E912" s="59" t="s">
        <v>1823</v>
      </c>
      <c r="F912" s="59" t="s">
        <v>172</v>
      </c>
      <c r="G912" s="155">
        <v>-1.2108687123230311E-4</v>
      </c>
      <c r="H912" s="59">
        <v>-1.7759407780737793</v>
      </c>
      <c r="I912" s="63" t="s">
        <v>318</v>
      </c>
    </row>
    <row r="913" spans="1:9" ht="15" customHeight="1" x14ac:dyDescent="0.25">
      <c r="A913" s="62">
        <v>46317.806967592594</v>
      </c>
      <c r="B913" s="59">
        <v>1</v>
      </c>
      <c r="C913" s="59" t="s">
        <v>312</v>
      </c>
      <c r="D913" s="59" t="s">
        <v>431</v>
      </c>
      <c r="E913" s="59" t="s">
        <v>1824</v>
      </c>
      <c r="F913" s="59" t="s">
        <v>172</v>
      </c>
      <c r="G913" s="155">
        <v>-1.2108687123230311E-4</v>
      </c>
      <c r="H913" s="59">
        <v>-1.7759407780737793</v>
      </c>
      <c r="I913" s="63" t="s">
        <v>318</v>
      </c>
    </row>
    <row r="914" spans="1:9" ht="15" customHeight="1" x14ac:dyDescent="0.25">
      <c r="A914" s="62">
        <v>46317.806967592594</v>
      </c>
      <c r="B914" s="59">
        <v>1</v>
      </c>
      <c r="C914" s="59" t="s">
        <v>312</v>
      </c>
      <c r="D914" s="59" t="s">
        <v>431</v>
      </c>
      <c r="E914" s="59" t="s">
        <v>1825</v>
      </c>
      <c r="F914" s="59" t="s">
        <v>172</v>
      </c>
      <c r="G914" s="155">
        <v>-1.2108687123230311E-4</v>
      </c>
      <c r="H914" s="59">
        <v>-1.7759407780737793</v>
      </c>
      <c r="I914" s="63" t="s">
        <v>318</v>
      </c>
    </row>
    <row r="915" spans="1:9" ht="15" customHeight="1" x14ac:dyDescent="0.25">
      <c r="A915" s="62">
        <v>46317.806967592594</v>
      </c>
      <c r="B915" s="59">
        <v>1</v>
      </c>
      <c r="C915" s="59" t="s">
        <v>312</v>
      </c>
      <c r="D915" s="59" t="s">
        <v>431</v>
      </c>
      <c r="E915" s="59" t="s">
        <v>1826</v>
      </c>
      <c r="F915" s="59" t="s">
        <v>172</v>
      </c>
      <c r="G915" s="155">
        <v>-1.2108687123230311E-4</v>
      </c>
      <c r="H915" s="59">
        <v>-1.7759407780737793</v>
      </c>
      <c r="I915" s="63" t="s">
        <v>318</v>
      </c>
    </row>
    <row r="916" spans="1:9" ht="15" customHeight="1" x14ac:dyDescent="0.25">
      <c r="A916" s="62">
        <v>46317.806967592594</v>
      </c>
      <c r="B916" s="59">
        <v>1</v>
      </c>
      <c r="C916" s="59" t="s">
        <v>312</v>
      </c>
      <c r="D916" s="59" t="s">
        <v>431</v>
      </c>
      <c r="E916" s="59" t="s">
        <v>1827</v>
      </c>
      <c r="F916" s="59" t="s">
        <v>172</v>
      </c>
      <c r="G916" s="155">
        <v>-1.2108687123230311E-4</v>
      </c>
      <c r="H916" s="59">
        <v>-1.7759407780737793</v>
      </c>
      <c r="I916" s="63" t="s">
        <v>318</v>
      </c>
    </row>
    <row r="917" spans="1:9" ht="15" customHeight="1" x14ac:dyDescent="0.25">
      <c r="A917" s="62">
        <v>46317.806967592594</v>
      </c>
      <c r="B917" s="59">
        <v>1</v>
      </c>
      <c r="C917" s="59" t="s">
        <v>312</v>
      </c>
      <c r="D917" s="59" t="s">
        <v>431</v>
      </c>
      <c r="E917" s="59" t="s">
        <v>1828</v>
      </c>
      <c r="F917" s="59" t="s">
        <v>172</v>
      </c>
      <c r="G917" s="155">
        <v>-1.2108687123230311E-4</v>
      </c>
      <c r="H917" s="59">
        <v>-1.7759407780737793</v>
      </c>
      <c r="I917" s="63" t="s">
        <v>318</v>
      </c>
    </row>
    <row r="918" spans="1:9" ht="15" customHeight="1" x14ac:dyDescent="0.25">
      <c r="A918" s="62">
        <v>46317.806967592594</v>
      </c>
      <c r="B918" s="59">
        <v>1</v>
      </c>
      <c r="C918" s="59" t="s">
        <v>312</v>
      </c>
      <c r="D918" s="59" t="s">
        <v>431</v>
      </c>
      <c r="E918" s="59" t="s">
        <v>1829</v>
      </c>
      <c r="F918" s="59" t="s">
        <v>172</v>
      </c>
      <c r="G918" s="155">
        <v>-1.2108687123230311E-4</v>
      </c>
      <c r="H918" s="59">
        <v>-1.7759407780737793</v>
      </c>
      <c r="I918" s="63" t="s">
        <v>318</v>
      </c>
    </row>
    <row r="919" spans="1:9" ht="15" customHeight="1" x14ac:dyDescent="0.25">
      <c r="A919" s="62">
        <v>46317.806967592594</v>
      </c>
      <c r="B919" s="59">
        <v>1</v>
      </c>
      <c r="C919" s="59" t="s">
        <v>312</v>
      </c>
      <c r="D919" s="59" t="s">
        <v>431</v>
      </c>
      <c r="E919" s="59" t="s">
        <v>1830</v>
      </c>
      <c r="F919" s="59" t="s">
        <v>172</v>
      </c>
      <c r="G919" s="155">
        <v>-5.8696535078130101E-5</v>
      </c>
      <c r="H919" s="59">
        <v>-0.86088251447924191</v>
      </c>
      <c r="I919" s="63" t="s">
        <v>318</v>
      </c>
    </row>
    <row r="920" spans="1:9" ht="15" customHeight="1" x14ac:dyDescent="0.25">
      <c r="A920" s="62">
        <v>46317.806967592594</v>
      </c>
      <c r="B920" s="59">
        <v>1</v>
      </c>
      <c r="C920" s="59" t="s">
        <v>312</v>
      </c>
      <c r="D920" s="59" t="s">
        <v>431</v>
      </c>
      <c r="E920" s="59" t="s">
        <v>1831</v>
      </c>
      <c r="F920" s="59" t="s">
        <v>172</v>
      </c>
      <c r="G920" s="155">
        <v>-5.8696535078130101E-5</v>
      </c>
      <c r="H920" s="59">
        <v>-0.86088251447924191</v>
      </c>
      <c r="I920" s="63" t="s">
        <v>318</v>
      </c>
    </row>
    <row r="921" spans="1:9" ht="15" customHeight="1" x14ac:dyDescent="0.25">
      <c r="A921" s="62">
        <v>46317.806967592594</v>
      </c>
      <c r="B921" s="59">
        <v>1</v>
      </c>
      <c r="C921" s="59" t="s">
        <v>312</v>
      </c>
      <c r="D921" s="59" t="s">
        <v>431</v>
      </c>
      <c r="E921" s="59" t="s">
        <v>1832</v>
      </c>
      <c r="F921" s="59" t="s">
        <v>172</v>
      </c>
      <c r="G921" s="155">
        <v>-5.8696535078130101E-5</v>
      </c>
      <c r="H921" s="59">
        <v>-0.86088251447924191</v>
      </c>
      <c r="I921" s="63" t="s">
        <v>318</v>
      </c>
    </row>
    <row r="922" spans="1:9" ht="15" customHeight="1" x14ac:dyDescent="0.25">
      <c r="A922" s="62">
        <v>46317.806967592594</v>
      </c>
      <c r="B922" s="59">
        <v>1</v>
      </c>
      <c r="C922" s="59" t="s">
        <v>312</v>
      </c>
      <c r="D922" s="59" t="s">
        <v>431</v>
      </c>
      <c r="E922" s="59" t="s">
        <v>1833</v>
      </c>
      <c r="F922" s="59" t="s">
        <v>172</v>
      </c>
      <c r="G922" s="155">
        <v>-7.4294119116673357E-5</v>
      </c>
      <c r="H922" s="59">
        <v>-1.0896470803778764</v>
      </c>
      <c r="I922" s="63" t="s">
        <v>318</v>
      </c>
    </row>
    <row r="923" spans="1:9" ht="15" customHeight="1" x14ac:dyDescent="0.25">
      <c r="A923" s="62">
        <v>46317.806967592594</v>
      </c>
      <c r="B923" s="59">
        <v>1</v>
      </c>
      <c r="C923" s="59" t="s">
        <v>312</v>
      </c>
      <c r="D923" s="59" t="s">
        <v>431</v>
      </c>
      <c r="E923" s="59" t="s">
        <v>1834</v>
      </c>
      <c r="F923" s="59" t="s">
        <v>172</v>
      </c>
      <c r="G923" s="155">
        <v>-7.4294119116673357E-5</v>
      </c>
      <c r="H923" s="59">
        <v>-1.0896470803778764</v>
      </c>
      <c r="I923" s="63" t="s">
        <v>318</v>
      </c>
    </row>
    <row r="924" spans="1:9" ht="15" customHeight="1" x14ac:dyDescent="0.25">
      <c r="A924" s="62">
        <v>46317.806967592594</v>
      </c>
      <c r="B924" s="59">
        <v>1</v>
      </c>
      <c r="C924" s="59" t="s">
        <v>312</v>
      </c>
      <c r="D924" s="59" t="s">
        <v>431</v>
      </c>
      <c r="E924" s="59" t="s">
        <v>1835</v>
      </c>
      <c r="F924" s="59" t="s">
        <v>172</v>
      </c>
      <c r="G924" s="155">
        <v>-4.3098951039586852E-5</v>
      </c>
      <c r="H924" s="59">
        <v>-0.63211794858060755</v>
      </c>
      <c r="I924" s="63" t="s">
        <v>318</v>
      </c>
    </row>
    <row r="925" spans="1:9" ht="15" customHeight="1" x14ac:dyDescent="0.25">
      <c r="A925" s="62">
        <v>46317.806967592594</v>
      </c>
      <c r="B925" s="59">
        <v>1</v>
      </c>
      <c r="C925" s="59" t="s">
        <v>312</v>
      </c>
      <c r="D925" s="59" t="s">
        <v>431</v>
      </c>
      <c r="E925" s="59" t="s">
        <v>1836</v>
      </c>
      <c r="F925" s="59" t="s">
        <v>172</v>
      </c>
      <c r="G925" s="155">
        <v>-7.4294119116673357E-5</v>
      </c>
      <c r="H925" s="59">
        <v>-1.0896470803778764</v>
      </c>
      <c r="I925" s="63" t="s">
        <v>318</v>
      </c>
    </row>
    <row r="926" spans="1:9" ht="15" customHeight="1" x14ac:dyDescent="0.25">
      <c r="A926" s="62">
        <v>46317.806967592594</v>
      </c>
      <c r="B926" s="59">
        <v>1</v>
      </c>
      <c r="C926" s="59" t="s">
        <v>312</v>
      </c>
      <c r="D926" s="59" t="s">
        <v>431</v>
      </c>
      <c r="E926" s="59" t="s">
        <v>1837</v>
      </c>
      <c r="F926" s="59" t="s">
        <v>172</v>
      </c>
      <c r="G926" s="155">
        <v>-7.4294119116673357E-5</v>
      </c>
      <c r="H926" s="59">
        <v>-1.0896470803778764</v>
      </c>
      <c r="I926" s="63" t="s">
        <v>318</v>
      </c>
    </row>
    <row r="927" spans="1:9" ht="15" customHeight="1" x14ac:dyDescent="0.25">
      <c r="A927" s="62">
        <v>46317.806967592594</v>
      </c>
      <c r="B927" s="59">
        <v>1</v>
      </c>
      <c r="C927" s="59" t="s">
        <v>312</v>
      </c>
      <c r="D927" s="59" t="s">
        <v>431</v>
      </c>
      <c r="E927" s="59" t="s">
        <v>1838</v>
      </c>
      <c r="F927" s="59" t="s">
        <v>172</v>
      </c>
      <c r="G927" s="155">
        <v>-7.4294119116673357E-5</v>
      </c>
      <c r="H927" s="59">
        <v>-1.0896470803778764</v>
      </c>
      <c r="I927" s="63" t="s">
        <v>318</v>
      </c>
    </row>
    <row r="928" spans="1:9" ht="15" customHeight="1" x14ac:dyDescent="0.25">
      <c r="A928" s="62">
        <v>46317.806967592594</v>
      </c>
      <c r="B928" s="59">
        <v>1</v>
      </c>
      <c r="C928" s="59" t="s">
        <v>312</v>
      </c>
      <c r="D928" s="59" t="s">
        <v>431</v>
      </c>
      <c r="E928" s="59" t="s">
        <v>1839</v>
      </c>
      <c r="F928" s="59" t="s">
        <v>172</v>
      </c>
      <c r="G928" s="155">
        <v>-7.4294119116673357E-5</v>
      </c>
      <c r="H928" s="59">
        <v>-1.0896470803778764</v>
      </c>
      <c r="I928" s="63" t="s">
        <v>318</v>
      </c>
    </row>
    <row r="929" spans="1:9" ht="15" customHeight="1" x14ac:dyDescent="0.25">
      <c r="A929" s="62">
        <v>46317.806967592594</v>
      </c>
      <c r="B929" s="59">
        <v>1</v>
      </c>
      <c r="C929" s="59" t="s">
        <v>312</v>
      </c>
      <c r="D929" s="59" t="s">
        <v>431</v>
      </c>
      <c r="E929" s="59" t="s">
        <v>1840</v>
      </c>
      <c r="F929" s="59" t="s">
        <v>172</v>
      </c>
      <c r="G929" s="155">
        <v>-7.4294119116673357E-5</v>
      </c>
      <c r="H929" s="59">
        <v>-1.0896470803778764</v>
      </c>
      <c r="I929" s="63" t="s">
        <v>318</v>
      </c>
    </row>
    <row r="930" spans="1:9" ht="15" customHeight="1" x14ac:dyDescent="0.25">
      <c r="A930" s="62">
        <v>46317.806967592594</v>
      </c>
      <c r="B930" s="59">
        <v>1</v>
      </c>
      <c r="C930" s="59" t="s">
        <v>312</v>
      </c>
      <c r="D930" s="59" t="s">
        <v>431</v>
      </c>
      <c r="E930" s="59" t="s">
        <v>1841</v>
      </c>
      <c r="F930" s="59" t="s">
        <v>172</v>
      </c>
      <c r="G930" s="155">
        <v>-7.4294119116673357E-5</v>
      </c>
      <c r="H930" s="59">
        <v>-1.0896470803778764</v>
      </c>
      <c r="I930" s="63" t="s">
        <v>318</v>
      </c>
    </row>
    <row r="931" spans="1:9" ht="15" customHeight="1" x14ac:dyDescent="0.25">
      <c r="A931" s="62">
        <v>46317.806967592594</v>
      </c>
      <c r="B931" s="59">
        <v>1</v>
      </c>
      <c r="C931" s="59" t="s">
        <v>312</v>
      </c>
      <c r="D931" s="59" t="s">
        <v>431</v>
      </c>
      <c r="E931" s="59" t="s">
        <v>1842</v>
      </c>
      <c r="F931" s="59" t="s">
        <v>172</v>
      </c>
      <c r="G931" s="155">
        <v>-4.3098951039586852E-5</v>
      </c>
      <c r="H931" s="59">
        <v>-0.63211794858060755</v>
      </c>
      <c r="I931" s="63" t="s">
        <v>318</v>
      </c>
    </row>
    <row r="932" spans="1:9" ht="15" customHeight="1" x14ac:dyDescent="0.25">
      <c r="A932" s="62">
        <v>46317.806967592594</v>
      </c>
      <c r="B932" s="59">
        <v>1</v>
      </c>
      <c r="C932" s="59" t="s">
        <v>312</v>
      </c>
      <c r="D932" s="59" t="s">
        <v>431</v>
      </c>
      <c r="E932" s="59" t="s">
        <v>1843</v>
      </c>
      <c r="F932" s="59" t="s">
        <v>172</v>
      </c>
      <c r="G932" s="155">
        <v>-5.8696535078130108E-5</v>
      </c>
      <c r="H932" s="59">
        <v>-0.86088251447924202</v>
      </c>
      <c r="I932" s="63" t="s">
        <v>318</v>
      </c>
    </row>
    <row r="933" spans="1:9" ht="15" customHeight="1" x14ac:dyDescent="0.25">
      <c r="A933" s="62">
        <v>46317.806967592594</v>
      </c>
      <c r="B933" s="59">
        <v>1</v>
      </c>
      <c r="C933" s="59" t="s">
        <v>312</v>
      </c>
      <c r="D933" s="59" t="s">
        <v>431</v>
      </c>
      <c r="E933" s="59" t="s">
        <v>1844</v>
      </c>
      <c r="F933" s="59" t="s">
        <v>172</v>
      </c>
      <c r="G933" s="155">
        <v>-5.8696535078130108E-5</v>
      </c>
      <c r="H933" s="59">
        <v>-0.86088251447924202</v>
      </c>
      <c r="I933" s="63" t="s">
        <v>318</v>
      </c>
    </row>
    <row r="934" spans="1:9" ht="15" customHeight="1" x14ac:dyDescent="0.25">
      <c r="A934" s="62">
        <v>46317.806967592594</v>
      </c>
      <c r="B934" s="59">
        <v>1</v>
      </c>
      <c r="C934" s="59" t="s">
        <v>312</v>
      </c>
      <c r="D934" s="59" t="s">
        <v>431</v>
      </c>
      <c r="E934" s="59" t="s">
        <v>1845</v>
      </c>
      <c r="F934" s="59" t="s">
        <v>172</v>
      </c>
      <c r="G934" s="155">
        <v>-5.8696535078130108E-5</v>
      </c>
      <c r="H934" s="59">
        <v>-0.86088251447924202</v>
      </c>
      <c r="I934" s="63" t="s">
        <v>318</v>
      </c>
    </row>
    <row r="935" spans="1:9" ht="15" customHeight="1" x14ac:dyDescent="0.25">
      <c r="A935" s="62">
        <v>46317.806967592594</v>
      </c>
      <c r="B935" s="59">
        <v>1</v>
      </c>
      <c r="C935" s="59" t="s">
        <v>312</v>
      </c>
      <c r="D935" s="59" t="s">
        <v>431</v>
      </c>
      <c r="E935" s="59" t="s">
        <v>1846</v>
      </c>
      <c r="F935" s="59" t="s">
        <v>172</v>
      </c>
      <c r="G935" s="155">
        <v>3.6938010760429075E-6</v>
      </c>
      <c r="H935" s="59">
        <v>0</v>
      </c>
      <c r="I935" s="63" t="s">
        <v>2440</v>
      </c>
    </row>
    <row r="936" spans="1:9" ht="15" customHeight="1" x14ac:dyDescent="0.25">
      <c r="A936" s="62">
        <v>46317.806967592594</v>
      </c>
      <c r="B936" s="59">
        <v>1</v>
      </c>
      <c r="C936" s="59" t="s">
        <v>312</v>
      </c>
      <c r="D936" s="59" t="s">
        <v>431</v>
      </c>
      <c r="E936" s="59" t="s">
        <v>1847</v>
      </c>
      <c r="F936" s="59" t="s">
        <v>172</v>
      </c>
      <c r="G936" s="155">
        <v>3.6938010760429067E-6</v>
      </c>
      <c r="H936" s="59">
        <v>0</v>
      </c>
      <c r="I936" s="63" t="s">
        <v>2440</v>
      </c>
    </row>
    <row r="937" spans="1:9" ht="15" customHeight="1" x14ac:dyDescent="0.25">
      <c r="A937" s="62">
        <v>46317.806967592594</v>
      </c>
      <c r="B937" s="59">
        <v>1</v>
      </c>
      <c r="C937" s="59" t="s">
        <v>312</v>
      </c>
      <c r="D937" s="59" t="s">
        <v>431</v>
      </c>
      <c r="E937" s="59" t="s">
        <v>1848</v>
      </c>
      <c r="F937" s="59" t="s">
        <v>172</v>
      </c>
      <c r="G937" s="155">
        <v>3.6938010760429058E-6</v>
      </c>
      <c r="H937" s="59">
        <v>0</v>
      </c>
      <c r="I937" s="63" t="s">
        <v>2440</v>
      </c>
    </row>
    <row r="938" spans="1:9" ht="15" customHeight="1" x14ac:dyDescent="0.25">
      <c r="A938" s="62">
        <v>46317.806967592594</v>
      </c>
      <c r="B938" s="59">
        <v>1</v>
      </c>
      <c r="C938" s="59" t="s">
        <v>312</v>
      </c>
      <c r="D938" s="59" t="s">
        <v>431</v>
      </c>
      <c r="E938" s="59" t="s">
        <v>1849</v>
      </c>
      <c r="F938" s="59" t="s">
        <v>172</v>
      </c>
      <c r="G938" s="155">
        <v>-1.1903782962500347E-5</v>
      </c>
      <c r="H938" s="59">
        <v>-0.17458881678333887</v>
      </c>
      <c r="I938" s="63" t="s">
        <v>318</v>
      </c>
    </row>
    <row r="939" spans="1:9" ht="15" customHeight="1" x14ac:dyDescent="0.25">
      <c r="A939" s="62">
        <v>46317.806967592594</v>
      </c>
      <c r="B939" s="59">
        <v>1</v>
      </c>
      <c r="C939" s="59" t="s">
        <v>312</v>
      </c>
      <c r="D939" s="59" t="s">
        <v>431</v>
      </c>
      <c r="E939" s="59" t="s">
        <v>1850</v>
      </c>
      <c r="F939" s="59" t="s">
        <v>172</v>
      </c>
      <c r="G939" s="155">
        <v>1.9291385114586158E-5</v>
      </c>
      <c r="H939" s="59">
        <v>0</v>
      </c>
      <c r="I939" s="63" t="s">
        <v>2440</v>
      </c>
    </row>
    <row r="940" spans="1:9" ht="15" customHeight="1" x14ac:dyDescent="0.25">
      <c r="A940" s="62">
        <v>46317.806967592594</v>
      </c>
      <c r="B940" s="59">
        <v>1</v>
      </c>
      <c r="C940" s="59" t="s">
        <v>312</v>
      </c>
      <c r="D940" s="59" t="s">
        <v>431</v>
      </c>
      <c r="E940" s="59" t="s">
        <v>1851</v>
      </c>
      <c r="F940" s="59" t="s">
        <v>172</v>
      </c>
      <c r="G940" s="155">
        <v>-1.1903782962500348E-5</v>
      </c>
      <c r="H940" s="59">
        <v>-0.17458881678333887</v>
      </c>
      <c r="I940" s="63" t="s">
        <v>318</v>
      </c>
    </row>
    <row r="941" spans="1:9" ht="15" customHeight="1" x14ac:dyDescent="0.25">
      <c r="A941" s="62">
        <v>46317.806967592594</v>
      </c>
      <c r="B941" s="59">
        <v>1</v>
      </c>
      <c r="C941" s="59" t="s">
        <v>312</v>
      </c>
      <c r="D941" s="59" t="s">
        <v>431</v>
      </c>
      <c r="E941" s="59" t="s">
        <v>1852</v>
      </c>
      <c r="F941" s="59" t="s">
        <v>172</v>
      </c>
      <c r="G941" s="155">
        <v>1.9291385114586155E-5</v>
      </c>
      <c r="H941" s="59">
        <v>0</v>
      </c>
      <c r="I941" s="63" t="s">
        <v>2440</v>
      </c>
    </row>
    <row r="942" spans="1:9" ht="15" customHeight="1" x14ac:dyDescent="0.25">
      <c r="A942" s="62">
        <v>46317.806967592594</v>
      </c>
      <c r="B942" s="59">
        <v>1</v>
      </c>
      <c r="C942" s="59" t="s">
        <v>312</v>
      </c>
      <c r="D942" s="59" t="s">
        <v>431</v>
      </c>
      <c r="E942" s="59" t="s">
        <v>1853</v>
      </c>
      <c r="F942" s="59" t="s">
        <v>172</v>
      </c>
      <c r="G942" s="155">
        <v>3.693801076042902E-6</v>
      </c>
      <c r="H942" s="59">
        <v>0</v>
      </c>
      <c r="I942" s="63" t="s">
        <v>2440</v>
      </c>
    </row>
    <row r="943" spans="1:9" ht="15" customHeight="1" x14ac:dyDescent="0.25">
      <c r="A943" s="62">
        <v>46317.806967592594</v>
      </c>
      <c r="B943" s="59">
        <v>1</v>
      </c>
      <c r="C943" s="59" t="s">
        <v>312</v>
      </c>
      <c r="D943" s="59" t="s">
        <v>431</v>
      </c>
      <c r="E943" s="59" t="s">
        <v>1854</v>
      </c>
      <c r="F943" s="59" t="s">
        <v>172</v>
      </c>
      <c r="G943" s="155">
        <v>3.6938010760429011E-6</v>
      </c>
      <c r="H943" s="59">
        <v>0</v>
      </c>
      <c r="I943" s="63" t="s">
        <v>2440</v>
      </c>
    </row>
    <row r="944" spans="1:9" ht="15" customHeight="1" x14ac:dyDescent="0.25">
      <c r="A944" s="62">
        <v>46317.806967592594</v>
      </c>
      <c r="B944" s="59">
        <v>1</v>
      </c>
      <c r="C944" s="59" t="s">
        <v>312</v>
      </c>
      <c r="D944" s="59" t="s">
        <v>431</v>
      </c>
      <c r="E944" s="59" t="s">
        <v>1855</v>
      </c>
      <c r="F944" s="59" t="s">
        <v>172</v>
      </c>
      <c r="G944" s="155">
        <v>3.6938010760429003E-6</v>
      </c>
      <c r="H944" s="59">
        <v>0</v>
      </c>
      <c r="I944" s="63" t="s">
        <v>2440</v>
      </c>
    </row>
    <row r="945" spans="1:9" ht="15" customHeight="1" x14ac:dyDescent="0.25">
      <c r="A945" s="62">
        <v>46317.806967592594</v>
      </c>
      <c r="B945" s="59">
        <v>1</v>
      </c>
      <c r="C945" s="59" t="s">
        <v>312</v>
      </c>
      <c r="D945" s="59" t="s">
        <v>431</v>
      </c>
      <c r="E945" s="59" t="s">
        <v>1856</v>
      </c>
      <c r="F945" s="59" t="s">
        <v>172</v>
      </c>
      <c r="G945" s="155">
        <v>6.6084137230215919E-5</v>
      </c>
      <c r="H945" s="59">
        <v>0</v>
      </c>
      <c r="I945" s="63" t="s">
        <v>2440</v>
      </c>
    </row>
    <row r="946" spans="1:9" ht="15" customHeight="1" x14ac:dyDescent="0.25">
      <c r="A946" s="62">
        <v>46317.806967592594</v>
      </c>
      <c r="B946" s="59">
        <v>1</v>
      </c>
      <c r="C946" s="59" t="s">
        <v>312</v>
      </c>
      <c r="D946" s="59" t="s">
        <v>431</v>
      </c>
      <c r="E946" s="59" t="s">
        <v>1857</v>
      </c>
      <c r="F946" s="59" t="s">
        <v>172</v>
      </c>
      <c r="G946" s="155">
        <v>6.6084137230215919E-5</v>
      </c>
      <c r="H946" s="59">
        <v>0</v>
      </c>
      <c r="I946" s="63" t="s">
        <v>2440</v>
      </c>
    </row>
    <row r="947" spans="1:9" ht="15" customHeight="1" x14ac:dyDescent="0.25">
      <c r="A947" s="62">
        <v>46317.806967592594</v>
      </c>
      <c r="B947" s="59">
        <v>1</v>
      </c>
      <c r="C947" s="59" t="s">
        <v>312</v>
      </c>
      <c r="D947" s="59" t="s">
        <v>431</v>
      </c>
      <c r="E947" s="59" t="s">
        <v>1858</v>
      </c>
      <c r="F947" s="59" t="s">
        <v>172</v>
      </c>
      <c r="G947" s="155">
        <v>6.6084137230215919E-5</v>
      </c>
      <c r="H947" s="59">
        <v>0</v>
      </c>
      <c r="I947" s="63" t="s">
        <v>2440</v>
      </c>
    </row>
    <row r="948" spans="1:9" ht="15" customHeight="1" x14ac:dyDescent="0.25">
      <c r="A948" s="62">
        <v>46317.806967592594</v>
      </c>
      <c r="B948" s="59">
        <v>1</v>
      </c>
      <c r="C948" s="59" t="s">
        <v>312</v>
      </c>
      <c r="D948" s="59" t="s">
        <v>431</v>
      </c>
      <c r="E948" s="59" t="s">
        <v>1859</v>
      </c>
      <c r="F948" s="59" t="s">
        <v>172</v>
      </c>
      <c r="G948" s="155">
        <v>5.0486553191672663E-5</v>
      </c>
      <c r="H948" s="59">
        <v>0</v>
      </c>
      <c r="I948" s="63" t="s">
        <v>2440</v>
      </c>
    </row>
    <row r="949" spans="1:9" ht="15" customHeight="1" x14ac:dyDescent="0.25">
      <c r="A949" s="62">
        <v>46317.806967592594</v>
      </c>
      <c r="B949" s="59">
        <v>1</v>
      </c>
      <c r="C949" s="59" t="s">
        <v>312</v>
      </c>
      <c r="D949" s="59" t="s">
        <v>431</v>
      </c>
      <c r="E949" s="59" t="s">
        <v>1860</v>
      </c>
      <c r="F949" s="59" t="s">
        <v>172</v>
      </c>
      <c r="G949" s="155">
        <v>8.1681721268759162E-5</v>
      </c>
      <c r="H949" s="59">
        <v>0</v>
      </c>
      <c r="I949" s="63" t="s">
        <v>2440</v>
      </c>
    </row>
    <row r="950" spans="1:9" ht="15" customHeight="1" x14ac:dyDescent="0.25">
      <c r="A950" s="62">
        <v>46317.806967592594</v>
      </c>
      <c r="B950" s="59">
        <v>1</v>
      </c>
      <c r="C950" s="59" t="s">
        <v>312</v>
      </c>
      <c r="D950" s="59" t="s">
        <v>431</v>
      </c>
      <c r="E950" s="59" t="s">
        <v>1861</v>
      </c>
      <c r="F950" s="59" t="s">
        <v>172</v>
      </c>
      <c r="G950" s="155">
        <v>5.0486553191672657E-5</v>
      </c>
      <c r="H950" s="59">
        <v>0</v>
      </c>
      <c r="I950" s="63" t="s">
        <v>2440</v>
      </c>
    </row>
    <row r="951" spans="1:9" ht="15" customHeight="1" x14ac:dyDescent="0.25">
      <c r="A951" s="62">
        <v>46317.806967592594</v>
      </c>
      <c r="B951" s="59">
        <v>1</v>
      </c>
      <c r="C951" s="59" t="s">
        <v>312</v>
      </c>
      <c r="D951" s="59" t="s">
        <v>431</v>
      </c>
      <c r="E951" s="59" t="s">
        <v>1862</v>
      </c>
      <c r="F951" s="59" t="s">
        <v>172</v>
      </c>
      <c r="G951" s="155">
        <v>8.1681721268759162E-5</v>
      </c>
      <c r="H951" s="59">
        <v>0</v>
      </c>
      <c r="I951" s="63" t="s">
        <v>2440</v>
      </c>
    </row>
    <row r="952" spans="1:9" ht="15" customHeight="1" x14ac:dyDescent="0.25">
      <c r="A952" s="62">
        <v>46317.806967592594</v>
      </c>
      <c r="B952" s="59">
        <v>1</v>
      </c>
      <c r="C952" s="59" t="s">
        <v>312</v>
      </c>
      <c r="D952" s="59" t="s">
        <v>431</v>
      </c>
      <c r="E952" s="59" t="s">
        <v>1863</v>
      </c>
      <c r="F952" s="59" t="s">
        <v>172</v>
      </c>
      <c r="G952" s="155">
        <v>6.6084137230215906E-5</v>
      </c>
      <c r="H952" s="59">
        <v>0</v>
      </c>
      <c r="I952" s="63" t="s">
        <v>2440</v>
      </c>
    </row>
    <row r="953" spans="1:9" ht="15" customHeight="1" x14ac:dyDescent="0.25">
      <c r="A953" s="62">
        <v>46317.806967592594</v>
      </c>
      <c r="B953" s="59">
        <v>1</v>
      </c>
      <c r="C953" s="59" t="s">
        <v>312</v>
      </c>
      <c r="D953" s="59" t="s">
        <v>431</v>
      </c>
      <c r="E953" s="59" t="s">
        <v>1864</v>
      </c>
      <c r="F953" s="59" t="s">
        <v>172</v>
      </c>
      <c r="G953" s="155">
        <v>6.6084137230215906E-5</v>
      </c>
      <c r="H953" s="59">
        <v>0</v>
      </c>
      <c r="I953" s="63" t="s">
        <v>2440</v>
      </c>
    </row>
    <row r="954" spans="1:9" ht="15" customHeight="1" x14ac:dyDescent="0.25">
      <c r="A954" s="62">
        <v>46317.806967592594</v>
      </c>
      <c r="B954" s="59">
        <v>1</v>
      </c>
      <c r="C954" s="59" t="s">
        <v>312</v>
      </c>
      <c r="D954" s="59" t="s">
        <v>431</v>
      </c>
      <c r="E954" s="59" t="s">
        <v>1865</v>
      </c>
      <c r="F954" s="59" t="s">
        <v>172</v>
      </c>
      <c r="G954" s="155">
        <v>6.6084137230215906E-5</v>
      </c>
      <c r="H954" s="59">
        <v>0</v>
      </c>
      <c r="I954" s="63" t="s">
        <v>2440</v>
      </c>
    </row>
    <row r="955" spans="1:9" ht="15" customHeight="1" x14ac:dyDescent="0.25">
      <c r="A955" s="62">
        <v>46317.806967592594</v>
      </c>
      <c r="B955" s="59">
        <v>1</v>
      </c>
      <c r="C955" s="59" t="s">
        <v>312</v>
      </c>
      <c r="D955" s="59" t="s">
        <v>431</v>
      </c>
      <c r="E955" s="59" t="s">
        <v>1866</v>
      </c>
      <c r="F955" s="59" t="s">
        <v>172</v>
      </c>
      <c r="G955" s="155">
        <v>1.2847447338438893E-4</v>
      </c>
      <c r="H955" s="59">
        <v>0</v>
      </c>
      <c r="I955" s="63" t="s">
        <v>2440</v>
      </c>
    </row>
    <row r="956" spans="1:9" ht="15" customHeight="1" x14ac:dyDescent="0.25">
      <c r="A956" s="62">
        <v>46317.806967592594</v>
      </c>
      <c r="B956" s="59">
        <v>1</v>
      </c>
      <c r="C956" s="59" t="s">
        <v>312</v>
      </c>
      <c r="D956" s="59" t="s">
        <v>431</v>
      </c>
      <c r="E956" s="59" t="s">
        <v>1867</v>
      </c>
      <c r="F956" s="59" t="s">
        <v>172</v>
      </c>
      <c r="G956" s="155">
        <v>1.2847447338438893E-4</v>
      </c>
      <c r="H956" s="59">
        <v>0</v>
      </c>
      <c r="I956" s="63" t="s">
        <v>2440</v>
      </c>
    </row>
    <row r="957" spans="1:9" ht="15" customHeight="1" x14ac:dyDescent="0.25">
      <c r="A957" s="62">
        <v>46317.806967592594</v>
      </c>
      <c r="B957" s="59">
        <v>1</v>
      </c>
      <c r="C957" s="59" t="s">
        <v>312</v>
      </c>
      <c r="D957" s="59" t="s">
        <v>431</v>
      </c>
      <c r="E957" s="59" t="s">
        <v>1868</v>
      </c>
      <c r="F957" s="59" t="s">
        <v>172</v>
      </c>
      <c r="G957" s="155">
        <v>1.2847447338438893E-4</v>
      </c>
      <c r="H957" s="59">
        <v>0</v>
      </c>
      <c r="I957" s="63" t="s">
        <v>2440</v>
      </c>
    </row>
    <row r="958" spans="1:9" ht="15" customHeight="1" x14ac:dyDescent="0.25">
      <c r="A958" s="62">
        <v>46317.806967592594</v>
      </c>
      <c r="B958" s="59">
        <v>1</v>
      </c>
      <c r="C958" s="59" t="s">
        <v>312</v>
      </c>
      <c r="D958" s="59" t="s">
        <v>431</v>
      </c>
      <c r="E958" s="59" t="s">
        <v>1869</v>
      </c>
      <c r="F958" s="59" t="s">
        <v>172</v>
      </c>
      <c r="G958" s="155">
        <v>1.1287688934584567E-4</v>
      </c>
      <c r="H958" s="59">
        <v>0</v>
      </c>
      <c r="I958" s="63" t="s">
        <v>2440</v>
      </c>
    </row>
    <row r="959" spans="1:9" ht="15" customHeight="1" x14ac:dyDescent="0.25">
      <c r="A959" s="62">
        <v>46317.806967592594</v>
      </c>
      <c r="B959" s="59">
        <v>1</v>
      </c>
      <c r="C959" s="59" t="s">
        <v>312</v>
      </c>
      <c r="D959" s="59" t="s">
        <v>431</v>
      </c>
      <c r="E959" s="59" t="s">
        <v>1870</v>
      </c>
      <c r="F959" s="59" t="s">
        <v>172</v>
      </c>
      <c r="G959" s="155">
        <v>1.4407205742293216E-4</v>
      </c>
      <c r="H959" s="59">
        <v>0</v>
      </c>
      <c r="I959" s="63" t="s">
        <v>2440</v>
      </c>
    </row>
    <row r="960" spans="1:9" ht="15" customHeight="1" x14ac:dyDescent="0.25">
      <c r="A960" s="62">
        <v>46317.806967592594</v>
      </c>
      <c r="B960" s="59">
        <v>1</v>
      </c>
      <c r="C960" s="59" t="s">
        <v>312</v>
      </c>
      <c r="D960" s="59" t="s">
        <v>431</v>
      </c>
      <c r="E960" s="59" t="s">
        <v>1871</v>
      </c>
      <c r="F960" s="59" t="s">
        <v>172</v>
      </c>
      <c r="G960" s="155">
        <v>1.4407205742293216E-4</v>
      </c>
      <c r="H960" s="59">
        <v>0</v>
      </c>
      <c r="I960" s="63" t="s">
        <v>2440</v>
      </c>
    </row>
    <row r="961" spans="1:9" ht="15" customHeight="1" x14ac:dyDescent="0.25">
      <c r="A961" s="62">
        <v>46317.806967592594</v>
      </c>
      <c r="B961" s="59">
        <v>1</v>
      </c>
      <c r="C961" s="59" t="s">
        <v>312</v>
      </c>
      <c r="D961" s="59" t="s">
        <v>431</v>
      </c>
      <c r="E961" s="59" t="s">
        <v>1872</v>
      </c>
      <c r="F961" s="59" t="s">
        <v>172</v>
      </c>
      <c r="G961" s="155">
        <v>1.4407205742293216E-4</v>
      </c>
      <c r="H961" s="59">
        <v>0</v>
      </c>
      <c r="I961" s="63" t="s">
        <v>2440</v>
      </c>
    </row>
    <row r="962" spans="1:9" ht="15" customHeight="1" x14ac:dyDescent="0.25">
      <c r="A962" s="62">
        <v>46317.806967592594</v>
      </c>
      <c r="B962" s="59">
        <v>1</v>
      </c>
      <c r="C962" s="59" t="s">
        <v>312</v>
      </c>
      <c r="D962" s="59" t="s">
        <v>431</v>
      </c>
      <c r="E962" s="59" t="s">
        <v>1873</v>
      </c>
      <c r="F962" s="59" t="s">
        <v>172</v>
      </c>
      <c r="G962" s="155">
        <v>1.4407205742293216E-4</v>
      </c>
      <c r="H962" s="59">
        <v>0</v>
      </c>
      <c r="I962" s="63" t="s">
        <v>2440</v>
      </c>
    </row>
    <row r="963" spans="1:9" ht="15" customHeight="1" x14ac:dyDescent="0.25">
      <c r="A963" s="62">
        <v>46317.806967592594</v>
      </c>
      <c r="B963" s="59">
        <v>1</v>
      </c>
      <c r="C963" s="59" t="s">
        <v>312</v>
      </c>
      <c r="D963" s="59" t="s">
        <v>431</v>
      </c>
      <c r="E963" s="59" t="s">
        <v>1874</v>
      </c>
      <c r="F963" s="59" t="s">
        <v>172</v>
      </c>
      <c r="G963" s="155">
        <v>1.4407205742293216E-4</v>
      </c>
      <c r="H963" s="59">
        <v>0</v>
      </c>
      <c r="I963" s="63" t="s">
        <v>2440</v>
      </c>
    </row>
    <row r="964" spans="1:9" ht="15" customHeight="1" x14ac:dyDescent="0.25">
      <c r="A964" s="62">
        <v>46317.806967592594</v>
      </c>
      <c r="B964" s="59">
        <v>1</v>
      </c>
      <c r="C964" s="59" t="s">
        <v>312</v>
      </c>
      <c r="D964" s="59" t="s">
        <v>431</v>
      </c>
      <c r="E964" s="59" t="s">
        <v>1875</v>
      </c>
      <c r="F964" s="59" t="s">
        <v>172</v>
      </c>
      <c r="G964" s="155">
        <v>1.4407205742293216E-4</v>
      </c>
      <c r="H964" s="59">
        <v>0</v>
      </c>
      <c r="I964" s="63" t="s">
        <v>2440</v>
      </c>
    </row>
    <row r="965" spans="1:9" ht="15" customHeight="1" x14ac:dyDescent="0.25">
      <c r="A965" s="62">
        <v>46317.806967592594</v>
      </c>
      <c r="B965" s="59">
        <v>1</v>
      </c>
      <c r="C965" s="59" t="s">
        <v>312</v>
      </c>
      <c r="D965" s="59" t="s">
        <v>431</v>
      </c>
      <c r="E965" s="59" t="s">
        <v>1876</v>
      </c>
      <c r="F965" s="59" t="s">
        <v>172</v>
      </c>
      <c r="G965" s="155">
        <v>1.1287688934584566E-4</v>
      </c>
      <c r="H965" s="59">
        <v>0</v>
      </c>
      <c r="I965" s="63" t="s">
        <v>2440</v>
      </c>
    </row>
    <row r="966" spans="1:9" ht="15" customHeight="1" x14ac:dyDescent="0.25">
      <c r="A966" s="62">
        <v>46317.806967592594</v>
      </c>
      <c r="B966" s="59">
        <v>1</v>
      </c>
      <c r="C966" s="59" t="s">
        <v>312</v>
      </c>
      <c r="D966" s="59" t="s">
        <v>431</v>
      </c>
      <c r="E966" s="59" t="s">
        <v>1877</v>
      </c>
      <c r="F966" s="59" t="s">
        <v>172</v>
      </c>
      <c r="G966" s="155">
        <v>1.4407205742293216E-4</v>
      </c>
      <c r="H966" s="59">
        <v>0</v>
      </c>
      <c r="I966" s="63" t="s">
        <v>2440</v>
      </c>
    </row>
    <row r="967" spans="1:9" ht="15" customHeight="1" x14ac:dyDescent="0.25">
      <c r="A967" s="62">
        <v>46317.806967592594</v>
      </c>
      <c r="B967" s="59">
        <v>1</v>
      </c>
      <c r="C967" s="59" t="s">
        <v>312</v>
      </c>
      <c r="D967" s="59" t="s">
        <v>431</v>
      </c>
      <c r="E967" s="59" t="s">
        <v>1878</v>
      </c>
      <c r="F967" s="59" t="s">
        <v>172</v>
      </c>
      <c r="G967" s="155">
        <v>1.4407205742293216E-4</v>
      </c>
      <c r="H967" s="59">
        <v>0</v>
      </c>
      <c r="I967" s="63" t="s">
        <v>2440</v>
      </c>
    </row>
    <row r="968" spans="1:9" ht="15" customHeight="1" x14ac:dyDescent="0.25">
      <c r="A968" s="62">
        <v>46317.806967592594</v>
      </c>
      <c r="B968" s="59">
        <v>1</v>
      </c>
      <c r="C968" s="59" t="s">
        <v>312</v>
      </c>
      <c r="D968" s="59" t="s">
        <v>431</v>
      </c>
      <c r="E968" s="59" t="s">
        <v>1879</v>
      </c>
      <c r="F968" s="59" t="s">
        <v>172</v>
      </c>
      <c r="G968" s="155">
        <v>1.2847447338438893E-4</v>
      </c>
      <c r="H968" s="59">
        <v>0</v>
      </c>
      <c r="I968" s="63" t="s">
        <v>2440</v>
      </c>
    </row>
    <row r="969" spans="1:9" ht="15" customHeight="1" x14ac:dyDescent="0.25">
      <c r="A969" s="62">
        <v>46317.806967592594</v>
      </c>
      <c r="B969" s="59">
        <v>1</v>
      </c>
      <c r="C969" s="59" t="s">
        <v>312</v>
      </c>
      <c r="D969" s="59" t="s">
        <v>431</v>
      </c>
      <c r="E969" s="59" t="s">
        <v>1880</v>
      </c>
      <c r="F969" s="59" t="s">
        <v>172</v>
      </c>
      <c r="G969" s="155">
        <v>1.284744733843889E-4</v>
      </c>
      <c r="H969" s="59">
        <v>0</v>
      </c>
      <c r="I969" s="63" t="s">
        <v>2440</v>
      </c>
    </row>
    <row r="970" spans="1:9" ht="15" customHeight="1" x14ac:dyDescent="0.25">
      <c r="A970" s="62">
        <v>46317.806967592594</v>
      </c>
      <c r="B970" s="59">
        <v>1</v>
      </c>
      <c r="C970" s="59" t="s">
        <v>312</v>
      </c>
      <c r="D970" s="59" t="s">
        <v>431</v>
      </c>
      <c r="E970" s="59" t="s">
        <v>1881</v>
      </c>
      <c r="F970" s="59" t="s">
        <v>172</v>
      </c>
      <c r="G970" s="155">
        <v>1.284744733843889E-4</v>
      </c>
      <c r="H970" s="59">
        <v>0</v>
      </c>
      <c r="I970" s="63" t="s">
        <v>2440</v>
      </c>
    </row>
    <row r="971" spans="1:9" ht="15" customHeight="1" x14ac:dyDescent="0.25">
      <c r="A971" s="62">
        <v>46317.806967592594</v>
      </c>
      <c r="B971" s="59">
        <v>1</v>
      </c>
      <c r="C971" s="59" t="s">
        <v>312</v>
      </c>
      <c r="D971" s="59" t="s">
        <v>431</v>
      </c>
      <c r="E971" s="59" t="s">
        <v>1882</v>
      </c>
      <c r="F971" s="59" t="s">
        <v>172</v>
      </c>
      <c r="G971" s="155">
        <v>1.9086480953856193E-4</v>
      </c>
      <c r="H971" s="59">
        <v>0</v>
      </c>
      <c r="I971" s="63" t="s">
        <v>2440</v>
      </c>
    </row>
    <row r="972" spans="1:9" ht="15" customHeight="1" x14ac:dyDescent="0.25">
      <c r="A972" s="62">
        <v>46317.806967592594</v>
      </c>
      <c r="B972" s="59">
        <v>1</v>
      </c>
      <c r="C972" s="59" t="s">
        <v>312</v>
      </c>
      <c r="D972" s="59" t="s">
        <v>431</v>
      </c>
      <c r="E972" s="59" t="s">
        <v>1883</v>
      </c>
      <c r="F972" s="59" t="s">
        <v>172</v>
      </c>
      <c r="G972" s="155">
        <v>1.9086480953856193E-4</v>
      </c>
      <c r="H972" s="59">
        <v>0</v>
      </c>
      <c r="I972" s="63" t="s">
        <v>2440</v>
      </c>
    </row>
    <row r="973" spans="1:9" ht="15" customHeight="1" x14ac:dyDescent="0.25">
      <c r="A973" s="62">
        <v>46317.806967592594</v>
      </c>
      <c r="B973" s="59">
        <v>1</v>
      </c>
      <c r="C973" s="59" t="s">
        <v>312</v>
      </c>
      <c r="D973" s="59" t="s">
        <v>431</v>
      </c>
      <c r="E973" s="59" t="s">
        <v>1884</v>
      </c>
      <c r="F973" s="59" t="s">
        <v>172</v>
      </c>
      <c r="G973" s="155">
        <v>1.9086480953856193E-4</v>
      </c>
      <c r="H973" s="59">
        <v>0</v>
      </c>
      <c r="I973" s="63" t="s">
        <v>2440</v>
      </c>
    </row>
    <row r="974" spans="1:9" ht="15" customHeight="1" x14ac:dyDescent="0.25">
      <c r="A974" s="62">
        <v>46317.806967592594</v>
      </c>
      <c r="B974" s="59">
        <v>1</v>
      </c>
      <c r="C974" s="59" t="s">
        <v>312</v>
      </c>
      <c r="D974" s="59" t="s">
        <v>431</v>
      </c>
      <c r="E974" s="59" t="s">
        <v>1885</v>
      </c>
      <c r="F974" s="59" t="s">
        <v>172</v>
      </c>
      <c r="G974" s="155">
        <v>1.9086480953856193E-4</v>
      </c>
      <c r="H974" s="59">
        <v>0</v>
      </c>
      <c r="I974" s="63" t="s">
        <v>2440</v>
      </c>
    </row>
    <row r="975" spans="1:9" ht="15" customHeight="1" x14ac:dyDescent="0.25">
      <c r="A975" s="62">
        <v>46317.806967592594</v>
      </c>
      <c r="B975" s="59">
        <v>1</v>
      </c>
      <c r="C975" s="59" t="s">
        <v>312</v>
      </c>
      <c r="D975" s="59" t="s">
        <v>431</v>
      </c>
      <c r="E975" s="59" t="s">
        <v>1886</v>
      </c>
      <c r="F975" s="59" t="s">
        <v>172</v>
      </c>
      <c r="G975" s="155">
        <v>1.9086480953856193E-4</v>
      </c>
      <c r="H975" s="59">
        <v>0</v>
      </c>
      <c r="I975" s="63" t="s">
        <v>2440</v>
      </c>
    </row>
    <row r="976" spans="1:9" ht="15" customHeight="1" x14ac:dyDescent="0.25">
      <c r="A976" s="62">
        <v>46317.806967592594</v>
      </c>
      <c r="B976" s="59">
        <v>1</v>
      </c>
      <c r="C976" s="59" t="s">
        <v>312</v>
      </c>
      <c r="D976" s="59" t="s">
        <v>431</v>
      </c>
      <c r="E976" s="59" t="s">
        <v>1887</v>
      </c>
      <c r="F976" s="59" t="s">
        <v>172</v>
      </c>
      <c r="G976" s="155">
        <v>1.9086480953856193E-4</v>
      </c>
      <c r="H976" s="59">
        <v>0</v>
      </c>
      <c r="I976" s="63" t="s">
        <v>2440</v>
      </c>
    </row>
    <row r="977" spans="1:9" ht="15" customHeight="1" x14ac:dyDescent="0.25">
      <c r="A977" s="62">
        <v>46317.806967592594</v>
      </c>
      <c r="B977" s="59">
        <v>1</v>
      </c>
      <c r="C977" s="59" t="s">
        <v>312</v>
      </c>
      <c r="D977" s="59" t="s">
        <v>431</v>
      </c>
      <c r="E977" s="59" t="s">
        <v>1888</v>
      </c>
      <c r="F977" s="59" t="s">
        <v>172</v>
      </c>
      <c r="G977" s="155">
        <v>1.9086480953856193E-4</v>
      </c>
      <c r="H977" s="59">
        <v>0</v>
      </c>
      <c r="I977" s="63" t="s">
        <v>2440</v>
      </c>
    </row>
    <row r="978" spans="1:9" ht="15" customHeight="1" x14ac:dyDescent="0.25">
      <c r="A978" s="62">
        <v>46317.806967592594</v>
      </c>
      <c r="B978" s="59">
        <v>1</v>
      </c>
      <c r="C978" s="59" t="s">
        <v>312</v>
      </c>
      <c r="D978" s="59" t="s">
        <v>431</v>
      </c>
      <c r="E978" s="59" t="s">
        <v>1889</v>
      </c>
      <c r="F978" s="59" t="s">
        <v>172</v>
      </c>
      <c r="G978" s="155">
        <v>1.9086480953856193E-4</v>
      </c>
      <c r="H978" s="59">
        <v>0</v>
      </c>
      <c r="I978" s="63" t="s">
        <v>2440</v>
      </c>
    </row>
    <row r="979" spans="1:9" ht="15" customHeight="1" x14ac:dyDescent="0.25">
      <c r="A979" s="62">
        <v>46317.806967592594</v>
      </c>
      <c r="B979" s="59">
        <v>1</v>
      </c>
      <c r="C979" s="59" t="s">
        <v>312</v>
      </c>
      <c r="D979" s="59" t="s">
        <v>431</v>
      </c>
      <c r="E979" s="59" t="s">
        <v>1890</v>
      </c>
      <c r="F979" s="59" t="s">
        <v>172</v>
      </c>
      <c r="G979" s="155">
        <v>1.9086480953856193E-4</v>
      </c>
      <c r="H979" s="59">
        <v>0</v>
      </c>
      <c r="I979" s="63" t="s">
        <v>2440</v>
      </c>
    </row>
    <row r="980" spans="1:9" ht="15" customHeight="1" x14ac:dyDescent="0.25">
      <c r="A980" s="62">
        <v>46317.806967592594</v>
      </c>
      <c r="B980" s="59">
        <v>1</v>
      </c>
      <c r="C980" s="59" t="s">
        <v>312</v>
      </c>
      <c r="D980" s="59" t="s">
        <v>431</v>
      </c>
      <c r="E980" s="59" t="s">
        <v>1891</v>
      </c>
      <c r="F980" s="59" t="s">
        <v>172</v>
      </c>
      <c r="G980" s="155">
        <v>1.9086480953856193E-4</v>
      </c>
      <c r="H980" s="59">
        <v>0</v>
      </c>
      <c r="I980" s="63" t="s">
        <v>2440</v>
      </c>
    </row>
    <row r="981" spans="1:9" ht="15" customHeight="1" x14ac:dyDescent="0.25">
      <c r="A981" s="62">
        <v>46317.806967592594</v>
      </c>
      <c r="B981" s="59">
        <v>1</v>
      </c>
      <c r="C981" s="59" t="s">
        <v>312</v>
      </c>
      <c r="D981" s="59" t="s">
        <v>431</v>
      </c>
      <c r="E981" s="59" t="s">
        <v>1892</v>
      </c>
      <c r="F981" s="59" t="s">
        <v>172</v>
      </c>
      <c r="G981" s="155">
        <v>2.3765756165419169E-4</v>
      </c>
      <c r="H981" s="59">
        <v>0</v>
      </c>
      <c r="I981" s="63" t="s">
        <v>2440</v>
      </c>
    </row>
    <row r="982" spans="1:9" ht="15" customHeight="1" x14ac:dyDescent="0.25">
      <c r="A982" s="62">
        <v>46317.806967592594</v>
      </c>
      <c r="B982" s="59">
        <v>1</v>
      </c>
      <c r="C982" s="59" t="s">
        <v>312</v>
      </c>
      <c r="D982" s="59" t="s">
        <v>431</v>
      </c>
      <c r="E982" s="59" t="s">
        <v>1893</v>
      </c>
      <c r="F982" s="59" t="s">
        <v>172</v>
      </c>
      <c r="G982" s="155">
        <v>2.3765756165419169E-4</v>
      </c>
      <c r="H982" s="59">
        <v>0</v>
      </c>
      <c r="I982" s="63" t="s">
        <v>2440</v>
      </c>
    </row>
    <row r="983" spans="1:9" ht="15" customHeight="1" x14ac:dyDescent="0.25">
      <c r="A983" s="62">
        <v>46317.806967592594</v>
      </c>
      <c r="B983" s="59">
        <v>1</v>
      </c>
      <c r="C983" s="59" t="s">
        <v>312</v>
      </c>
      <c r="D983" s="59" t="s">
        <v>431</v>
      </c>
      <c r="E983" s="59" t="s">
        <v>1894</v>
      </c>
      <c r="F983" s="59" t="s">
        <v>172</v>
      </c>
      <c r="G983" s="155">
        <v>2.6885272973127821E-4</v>
      </c>
      <c r="H983" s="59">
        <v>0</v>
      </c>
      <c r="I983" s="63" t="s">
        <v>2440</v>
      </c>
    </row>
    <row r="984" spans="1:9" ht="15" customHeight="1" x14ac:dyDescent="0.25">
      <c r="A984" s="62">
        <v>46317.806967592594</v>
      </c>
      <c r="B984" s="59">
        <v>1</v>
      </c>
      <c r="C984" s="59" t="s">
        <v>312</v>
      </c>
      <c r="D984" s="59" t="s">
        <v>431</v>
      </c>
      <c r="E984" s="59" t="s">
        <v>1895</v>
      </c>
      <c r="F984" s="59" t="s">
        <v>172</v>
      </c>
      <c r="G984" s="155">
        <v>2.6885272973127821E-4</v>
      </c>
      <c r="H984" s="59">
        <v>0</v>
      </c>
      <c r="I984" s="63" t="s">
        <v>2440</v>
      </c>
    </row>
    <row r="985" spans="1:9" ht="15" customHeight="1" x14ac:dyDescent="0.25">
      <c r="A985" s="62">
        <v>46317.806967592594</v>
      </c>
      <c r="B985" s="59">
        <v>1</v>
      </c>
      <c r="C985" s="59" t="s">
        <v>312</v>
      </c>
      <c r="D985" s="59" t="s">
        <v>431</v>
      </c>
      <c r="E985" s="59" t="s">
        <v>1896</v>
      </c>
      <c r="F985" s="59" t="s">
        <v>172</v>
      </c>
      <c r="G985" s="155">
        <v>2.5325514569273492E-4</v>
      </c>
      <c r="H985" s="59">
        <v>0</v>
      </c>
      <c r="I985" s="63" t="s">
        <v>2440</v>
      </c>
    </row>
    <row r="986" spans="1:9" ht="15" customHeight="1" x14ac:dyDescent="0.25">
      <c r="A986" s="62">
        <v>46317.806967592594</v>
      </c>
      <c r="B986" s="59">
        <v>1</v>
      </c>
      <c r="C986" s="59" t="s">
        <v>312</v>
      </c>
      <c r="D986" s="59" t="s">
        <v>431</v>
      </c>
      <c r="E986" s="59" t="s">
        <v>1897</v>
      </c>
      <c r="F986" s="59" t="s">
        <v>172</v>
      </c>
      <c r="G986" s="155">
        <v>2.5325514569273492E-4</v>
      </c>
      <c r="H986" s="59">
        <v>0</v>
      </c>
      <c r="I986" s="63" t="s">
        <v>2440</v>
      </c>
    </row>
    <row r="987" spans="1:9" ht="15" customHeight="1" x14ac:dyDescent="0.25">
      <c r="A987" s="62">
        <v>46317.806967592594</v>
      </c>
      <c r="B987" s="59">
        <v>1</v>
      </c>
      <c r="C987" s="59" t="s">
        <v>312</v>
      </c>
      <c r="D987" s="59" t="s">
        <v>431</v>
      </c>
      <c r="E987" s="59" t="s">
        <v>1898</v>
      </c>
      <c r="F987" s="59" t="s">
        <v>172</v>
      </c>
      <c r="G987" s="155">
        <v>2.5325514569273492E-4</v>
      </c>
      <c r="H987" s="59">
        <v>0</v>
      </c>
      <c r="I987" s="63" t="s">
        <v>2440</v>
      </c>
    </row>
    <row r="988" spans="1:9" ht="15" customHeight="1" x14ac:dyDescent="0.25">
      <c r="A988" s="62">
        <v>46317.806967592594</v>
      </c>
      <c r="B988" s="59">
        <v>1</v>
      </c>
      <c r="C988" s="59" t="s">
        <v>312</v>
      </c>
      <c r="D988" s="59" t="s">
        <v>431</v>
      </c>
      <c r="E988" s="59" t="s">
        <v>1899</v>
      </c>
      <c r="F988" s="59" t="s">
        <v>172</v>
      </c>
      <c r="G988" s="155">
        <v>2.5325514569273492E-4</v>
      </c>
      <c r="H988" s="59">
        <v>0</v>
      </c>
      <c r="I988" s="63" t="s">
        <v>2440</v>
      </c>
    </row>
    <row r="989" spans="1:9" ht="15" customHeight="1" x14ac:dyDescent="0.25">
      <c r="A989" s="62">
        <v>46317.806967592594</v>
      </c>
      <c r="B989" s="59">
        <v>1</v>
      </c>
      <c r="C989" s="59" t="s">
        <v>312</v>
      </c>
      <c r="D989" s="59" t="s">
        <v>431</v>
      </c>
      <c r="E989" s="59" t="s">
        <v>1900</v>
      </c>
      <c r="F989" s="59" t="s">
        <v>172</v>
      </c>
      <c r="G989" s="155">
        <v>2.5325514569273492E-4</v>
      </c>
      <c r="H989" s="59">
        <v>0</v>
      </c>
      <c r="I989" s="63" t="s">
        <v>2440</v>
      </c>
    </row>
    <row r="990" spans="1:9" ht="15" customHeight="1" x14ac:dyDescent="0.25">
      <c r="A990" s="62">
        <v>46317.806967592594</v>
      </c>
      <c r="B990" s="59">
        <v>1</v>
      </c>
      <c r="C990" s="59" t="s">
        <v>312</v>
      </c>
      <c r="D990" s="59" t="s">
        <v>431</v>
      </c>
      <c r="E990" s="59" t="s">
        <v>1901</v>
      </c>
      <c r="F990" s="59" t="s">
        <v>172</v>
      </c>
      <c r="G990" s="155">
        <v>2.5325514569273492E-4</v>
      </c>
      <c r="H990" s="59">
        <v>0</v>
      </c>
      <c r="I990" s="63" t="s">
        <v>2440</v>
      </c>
    </row>
    <row r="991" spans="1:9" ht="15" customHeight="1" x14ac:dyDescent="0.25">
      <c r="A991" s="62">
        <v>46317.806967592594</v>
      </c>
      <c r="B991" s="59">
        <v>1</v>
      </c>
      <c r="C991" s="59" t="s">
        <v>312</v>
      </c>
      <c r="D991" s="59" t="s">
        <v>431</v>
      </c>
      <c r="E991" s="59" t="s">
        <v>1902</v>
      </c>
      <c r="F991" s="59" t="s">
        <v>172</v>
      </c>
      <c r="G991" s="155">
        <v>2.5325514569273492E-4</v>
      </c>
      <c r="H991" s="59">
        <v>0</v>
      </c>
      <c r="I991" s="63" t="s">
        <v>2440</v>
      </c>
    </row>
    <row r="992" spans="1:9" ht="15" customHeight="1" x14ac:dyDescent="0.25">
      <c r="A992" s="62">
        <v>46317.806967592594</v>
      </c>
      <c r="B992" s="59">
        <v>1</v>
      </c>
      <c r="C992" s="59" t="s">
        <v>312</v>
      </c>
      <c r="D992" s="59" t="s">
        <v>431</v>
      </c>
      <c r="E992" s="59" t="s">
        <v>1903</v>
      </c>
      <c r="F992" s="59" t="s">
        <v>172</v>
      </c>
      <c r="G992" s="155">
        <v>2.5325514569273492E-4</v>
      </c>
      <c r="H992" s="59">
        <v>0</v>
      </c>
      <c r="I992" s="63" t="s">
        <v>2440</v>
      </c>
    </row>
    <row r="993" spans="1:9" ht="15" customHeight="1" x14ac:dyDescent="0.25">
      <c r="A993" s="62">
        <v>46317.806967592594</v>
      </c>
      <c r="B993" s="59">
        <v>1</v>
      </c>
      <c r="C993" s="59" t="s">
        <v>312</v>
      </c>
      <c r="D993" s="59" t="s">
        <v>431</v>
      </c>
      <c r="E993" s="59" t="s">
        <v>1904</v>
      </c>
      <c r="F993" s="59" t="s">
        <v>172</v>
      </c>
      <c r="G993" s="155">
        <v>2.3765756165419167E-4</v>
      </c>
      <c r="H993" s="59">
        <v>0</v>
      </c>
      <c r="I993" s="63" t="s">
        <v>2440</v>
      </c>
    </row>
    <row r="994" spans="1:9" ht="15" customHeight="1" x14ac:dyDescent="0.25">
      <c r="A994" s="62">
        <v>46317.806967592594</v>
      </c>
      <c r="B994" s="59">
        <v>1</v>
      </c>
      <c r="C994" s="59" t="s">
        <v>312</v>
      </c>
      <c r="D994" s="59" t="s">
        <v>431</v>
      </c>
      <c r="E994" s="59" t="s">
        <v>1905</v>
      </c>
      <c r="F994" s="59" t="s">
        <v>172</v>
      </c>
      <c r="G994" s="155">
        <v>2.3765756165419167E-4</v>
      </c>
      <c r="H994" s="59">
        <v>0</v>
      </c>
      <c r="I994" s="63" t="s">
        <v>2440</v>
      </c>
    </row>
    <row r="995" spans="1:9" ht="15" customHeight="1" x14ac:dyDescent="0.25">
      <c r="A995" s="62">
        <v>46317.806967592594</v>
      </c>
      <c r="B995" s="59">
        <v>1</v>
      </c>
      <c r="C995" s="59" t="s">
        <v>312</v>
      </c>
      <c r="D995" s="59" t="s">
        <v>431</v>
      </c>
      <c r="E995" s="59" t="s">
        <v>1906</v>
      </c>
      <c r="F995" s="59" t="s">
        <v>172</v>
      </c>
      <c r="G995" s="155">
        <v>2.6885272973127821E-4</v>
      </c>
      <c r="H995" s="59">
        <v>0</v>
      </c>
      <c r="I995" s="63" t="s">
        <v>2440</v>
      </c>
    </row>
    <row r="996" spans="1:9" ht="15" customHeight="1" x14ac:dyDescent="0.25">
      <c r="A996" s="62">
        <v>46317.806967592594</v>
      </c>
      <c r="B996" s="59">
        <v>1</v>
      </c>
      <c r="C996" s="59" t="s">
        <v>312</v>
      </c>
      <c r="D996" s="59" t="s">
        <v>431</v>
      </c>
      <c r="E996" s="59" t="s">
        <v>1907</v>
      </c>
      <c r="F996" s="59" t="s">
        <v>172</v>
      </c>
      <c r="G996" s="155">
        <v>2.6885272973127821E-4</v>
      </c>
      <c r="H996" s="59">
        <v>0</v>
      </c>
      <c r="I996" s="63" t="s">
        <v>2440</v>
      </c>
    </row>
    <row r="997" spans="1:9" ht="15" customHeight="1" x14ac:dyDescent="0.25">
      <c r="A997" s="62">
        <v>46317.806967592594</v>
      </c>
      <c r="B997" s="59">
        <v>1</v>
      </c>
      <c r="C997" s="59" t="s">
        <v>312</v>
      </c>
      <c r="D997" s="59" t="s">
        <v>431</v>
      </c>
      <c r="E997" s="59" t="s">
        <v>2736</v>
      </c>
      <c r="F997" s="59" t="s">
        <v>172</v>
      </c>
      <c r="G997" s="155">
        <v>3.0004789780836472E-4</v>
      </c>
      <c r="H997" s="59">
        <v>0</v>
      </c>
      <c r="I997" s="63" t="s">
        <v>2440</v>
      </c>
    </row>
    <row r="998" spans="1:9" ht="15" customHeight="1" x14ac:dyDescent="0.25">
      <c r="A998" s="62">
        <v>46317.806967592594</v>
      </c>
      <c r="B998" s="59">
        <v>1</v>
      </c>
      <c r="C998" s="59" t="s">
        <v>312</v>
      </c>
      <c r="D998" s="59" t="s">
        <v>431</v>
      </c>
      <c r="E998" s="59" t="s">
        <v>2738</v>
      </c>
      <c r="F998" s="59" t="s">
        <v>172</v>
      </c>
      <c r="G998" s="155">
        <v>3.0004789780836472E-4</v>
      </c>
      <c r="H998" s="59">
        <v>0</v>
      </c>
      <c r="I998" s="63" t="s">
        <v>2440</v>
      </c>
    </row>
    <row r="999" spans="1:9" ht="15" customHeight="1" x14ac:dyDescent="0.25">
      <c r="A999" s="62">
        <v>46317.806967592594</v>
      </c>
      <c r="B999" s="59">
        <v>1</v>
      </c>
      <c r="C999" s="59" t="s">
        <v>312</v>
      </c>
      <c r="D999" s="59" t="s">
        <v>431</v>
      </c>
      <c r="E999" s="59" t="s">
        <v>2740</v>
      </c>
      <c r="F999" s="59" t="s">
        <v>172</v>
      </c>
      <c r="G999" s="155">
        <v>3.0004789780836472E-4</v>
      </c>
      <c r="H999" s="59">
        <v>0</v>
      </c>
      <c r="I999" s="63" t="s">
        <v>2440</v>
      </c>
    </row>
    <row r="1000" spans="1:9" ht="15" customHeight="1" x14ac:dyDescent="0.25">
      <c r="A1000" s="62">
        <v>46317.806967592594</v>
      </c>
      <c r="B1000" s="59">
        <v>1</v>
      </c>
      <c r="C1000" s="59" t="s">
        <v>312</v>
      </c>
      <c r="D1000" s="59" t="s">
        <v>431</v>
      </c>
      <c r="E1000" s="59" t="s">
        <v>2742</v>
      </c>
      <c r="F1000" s="59" t="s">
        <v>172</v>
      </c>
      <c r="G1000" s="155">
        <v>3.3124306588545117E-4</v>
      </c>
      <c r="H1000" s="59">
        <v>0</v>
      </c>
      <c r="I1000" s="63" t="s">
        <v>2440</v>
      </c>
    </row>
    <row r="1001" spans="1:9" ht="15" customHeight="1" x14ac:dyDescent="0.25">
      <c r="A1001" s="62">
        <v>46317.806967592594</v>
      </c>
      <c r="B1001" s="59">
        <v>1</v>
      </c>
      <c r="C1001" s="59" t="s">
        <v>312</v>
      </c>
      <c r="D1001" s="59" t="s">
        <v>431</v>
      </c>
      <c r="E1001" s="59" t="s">
        <v>2744</v>
      </c>
      <c r="F1001" s="59" t="s">
        <v>172</v>
      </c>
      <c r="G1001" s="155">
        <v>3.3124306588545117E-4</v>
      </c>
      <c r="H1001" s="59">
        <v>0</v>
      </c>
      <c r="I1001" s="63" t="s">
        <v>2440</v>
      </c>
    </row>
    <row r="1002" spans="1:9" ht="15" customHeight="1" x14ac:dyDescent="0.25">
      <c r="A1002" s="62">
        <v>46317.806967592594</v>
      </c>
      <c r="B1002" s="59">
        <v>1</v>
      </c>
      <c r="C1002" s="59" t="s">
        <v>312</v>
      </c>
      <c r="D1002" s="59" t="s">
        <v>431</v>
      </c>
      <c r="E1002" s="59" t="s">
        <v>2746</v>
      </c>
      <c r="F1002" s="59" t="s">
        <v>172</v>
      </c>
      <c r="G1002" s="155">
        <v>3.1564548184690795E-4</v>
      </c>
      <c r="H1002" s="59">
        <v>0</v>
      </c>
      <c r="I1002" s="63" t="s">
        <v>2440</v>
      </c>
    </row>
    <row r="1003" spans="1:9" ht="15" customHeight="1" x14ac:dyDescent="0.25">
      <c r="A1003" s="62">
        <v>46317.806967592594</v>
      </c>
      <c r="B1003" s="59">
        <v>1</v>
      </c>
      <c r="C1003" s="59" t="s">
        <v>312</v>
      </c>
      <c r="D1003" s="59" t="s">
        <v>431</v>
      </c>
      <c r="E1003" s="59" t="s">
        <v>2748</v>
      </c>
      <c r="F1003" s="59" t="s">
        <v>172</v>
      </c>
      <c r="G1003" s="155">
        <v>3.1564548184690795E-4</v>
      </c>
      <c r="H1003" s="59">
        <v>0</v>
      </c>
      <c r="I1003" s="63" t="s">
        <v>2440</v>
      </c>
    </row>
    <row r="1004" spans="1:9" ht="15" customHeight="1" x14ac:dyDescent="0.25">
      <c r="A1004" s="62">
        <v>46317.806967592594</v>
      </c>
      <c r="B1004" s="59">
        <v>1</v>
      </c>
      <c r="C1004" s="59" t="s">
        <v>312</v>
      </c>
      <c r="D1004" s="59" t="s">
        <v>431</v>
      </c>
      <c r="E1004" s="59" t="s">
        <v>2750</v>
      </c>
      <c r="F1004" s="59" t="s">
        <v>172</v>
      </c>
      <c r="G1004" s="155">
        <v>3.1564548184690795E-4</v>
      </c>
      <c r="H1004" s="59">
        <v>0</v>
      </c>
      <c r="I1004" s="63" t="s">
        <v>2440</v>
      </c>
    </row>
    <row r="1005" spans="1:9" ht="15" customHeight="1" x14ac:dyDescent="0.25">
      <c r="A1005" s="62">
        <v>46317.806967592594</v>
      </c>
      <c r="B1005" s="59">
        <v>1</v>
      </c>
      <c r="C1005" s="59" t="s">
        <v>312</v>
      </c>
      <c r="D1005" s="59" t="s">
        <v>431</v>
      </c>
      <c r="E1005" s="59" t="s">
        <v>2752</v>
      </c>
      <c r="F1005" s="59" t="s">
        <v>172</v>
      </c>
      <c r="G1005" s="155">
        <v>3.1564548184690795E-4</v>
      </c>
      <c r="H1005" s="59">
        <v>0</v>
      </c>
      <c r="I1005" s="63" t="s">
        <v>2440</v>
      </c>
    </row>
    <row r="1006" spans="1:9" ht="15" customHeight="1" x14ac:dyDescent="0.25">
      <c r="A1006" s="62">
        <v>46317.806967592594</v>
      </c>
      <c r="B1006" s="59">
        <v>1</v>
      </c>
      <c r="C1006" s="59" t="s">
        <v>312</v>
      </c>
      <c r="D1006" s="59" t="s">
        <v>431</v>
      </c>
      <c r="E1006" s="59" t="s">
        <v>2754</v>
      </c>
      <c r="F1006" s="59" t="s">
        <v>172</v>
      </c>
      <c r="G1006" s="155">
        <v>3.1564548184690795E-4</v>
      </c>
      <c r="H1006" s="59">
        <v>0</v>
      </c>
      <c r="I1006" s="63" t="s">
        <v>2440</v>
      </c>
    </row>
    <row r="1007" spans="1:9" ht="15" customHeight="1" x14ac:dyDescent="0.25">
      <c r="A1007" s="62">
        <v>46317.806967592594</v>
      </c>
      <c r="B1007" s="59">
        <v>1</v>
      </c>
      <c r="C1007" s="59" t="s">
        <v>312</v>
      </c>
      <c r="D1007" s="59" t="s">
        <v>431</v>
      </c>
      <c r="E1007" s="59" t="s">
        <v>2756</v>
      </c>
      <c r="F1007" s="59" t="s">
        <v>172</v>
      </c>
      <c r="G1007" s="155">
        <v>3.1564548184690795E-4</v>
      </c>
      <c r="H1007" s="59">
        <v>0</v>
      </c>
      <c r="I1007" s="63" t="s">
        <v>2440</v>
      </c>
    </row>
    <row r="1008" spans="1:9" ht="15" customHeight="1" x14ac:dyDescent="0.25">
      <c r="A1008" s="62">
        <v>46317.806967592594</v>
      </c>
      <c r="B1008" s="59">
        <v>1</v>
      </c>
      <c r="C1008" s="59" t="s">
        <v>312</v>
      </c>
      <c r="D1008" s="59" t="s">
        <v>431</v>
      </c>
      <c r="E1008" s="59" t="s">
        <v>2758</v>
      </c>
      <c r="F1008" s="59" t="s">
        <v>172</v>
      </c>
      <c r="G1008" s="155">
        <v>3.0004789780836466E-4</v>
      </c>
      <c r="H1008" s="59">
        <v>0</v>
      </c>
      <c r="I1008" s="63" t="s">
        <v>2440</v>
      </c>
    </row>
    <row r="1009" spans="1:9" ht="15" customHeight="1" x14ac:dyDescent="0.25">
      <c r="A1009" s="62">
        <v>46317.806967592594</v>
      </c>
      <c r="B1009" s="59">
        <v>1</v>
      </c>
      <c r="C1009" s="59" t="s">
        <v>312</v>
      </c>
      <c r="D1009" s="59" t="s">
        <v>431</v>
      </c>
      <c r="E1009" s="59" t="s">
        <v>2760</v>
      </c>
      <c r="F1009" s="59" t="s">
        <v>172</v>
      </c>
      <c r="G1009" s="155">
        <v>3.0004789780836466E-4</v>
      </c>
      <c r="H1009" s="59">
        <v>0</v>
      </c>
      <c r="I1009" s="63" t="s">
        <v>2440</v>
      </c>
    </row>
    <row r="1010" spans="1:9" ht="15" customHeight="1" x14ac:dyDescent="0.25">
      <c r="A1010" s="62">
        <v>46317.806967592594</v>
      </c>
      <c r="B1010" s="59">
        <v>1</v>
      </c>
      <c r="C1010" s="59" t="s">
        <v>312</v>
      </c>
      <c r="D1010" s="59" t="s">
        <v>431</v>
      </c>
      <c r="E1010" s="59" t="s">
        <v>2762</v>
      </c>
      <c r="F1010" s="59" t="s">
        <v>172</v>
      </c>
      <c r="G1010" s="155">
        <v>3.3124306588545117E-4</v>
      </c>
      <c r="H1010" s="59">
        <v>0</v>
      </c>
      <c r="I1010" s="63" t="s">
        <v>2440</v>
      </c>
    </row>
    <row r="1011" spans="1:9" ht="15" customHeight="1" x14ac:dyDescent="0.25">
      <c r="A1011" s="62">
        <v>46317.806967592594</v>
      </c>
      <c r="B1011" s="59">
        <v>1</v>
      </c>
      <c r="C1011" s="59" t="s">
        <v>312</v>
      </c>
      <c r="D1011" s="59" t="s">
        <v>431</v>
      </c>
      <c r="E1011" s="59" t="s">
        <v>2764</v>
      </c>
      <c r="F1011" s="59" t="s">
        <v>172</v>
      </c>
      <c r="G1011" s="155">
        <v>3.3124306588545117E-4</v>
      </c>
      <c r="H1011" s="59">
        <v>0</v>
      </c>
      <c r="I1011" s="63" t="s">
        <v>2440</v>
      </c>
    </row>
    <row r="1012" spans="1:9" ht="15" customHeight="1" x14ac:dyDescent="0.25">
      <c r="A1012" s="62">
        <v>46317.806967592594</v>
      </c>
      <c r="B1012" s="59">
        <v>1</v>
      </c>
      <c r="C1012" s="59" t="s">
        <v>312</v>
      </c>
      <c r="D1012" s="59" t="s">
        <v>431</v>
      </c>
      <c r="E1012" s="59" t="s">
        <v>2766</v>
      </c>
      <c r="F1012" s="59" t="s">
        <v>172</v>
      </c>
      <c r="G1012" s="155">
        <v>3.0004789780836466E-4</v>
      </c>
      <c r="H1012" s="59">
        <v>0</v>
      </c>
      <c r="I1012" s="63" t="s">
        <v>2440</v>
      </c>
    </row>
    <row r="1013" spans="1:9" ht="15" customHeight="1" x14ac:dyDescent="0.25">
      <c r="A1013" s="62">
        <v>46317.806967592594</v>
      </c>
      <c r="B1013" s="59">
        <v>1</v>
      </c>
      <c r="C1013" s="59" t="s">
        <v>312</v>
      </c>
      <c r="D1013" s="59" t="s">
        <v>431</v>
      </c>
      <c r="E1013" s="59" t="s">
        <v>1908</v>
      </c>
      <c r="F1013" s="59" t="s">
        <v>1909</v>
      </c>
      <c r="G1013" s="155">
        <v>2.8092086099750613E-4</v>
      </c>
      <c r="H1013" s="59">
        <v>56.184172199501226</v>
      </c>
      <c r="I1013" s="63" t="s">
        <v>319</v>
      </c>
    </row>
    <row r="1014" spans="1:9" ht="15" customHeight="1" x14ac:dyDescent="0.25">
      <c r="A1014" s="62">
        <v>46317.806967592594</v>
      </c>
      <c r="B1014" s="59">
        <v>1</v>
      </c>
      <c r="C1014" s="59" t="s">
        <v>312</v>
      </c>
      <c r="D1014" s="59" t="s">
        <v>431</v>
      </c>
      <c r="E1014" s="59" t="s">
        <v>1910</v>
      </c>
      <c r="F1014" s="59" t="s">
        <v>1909</v>
      </c>
      <c r="G1014" s="155">
        <v>2.9692838100065606E-4</v>
      </c>
      <c r="H1014" s="59">
        <v>59.385676200131215</v>
      </c>
      <c r="I1014" s="63" t="s">
        <v>319</v>
      </c>
    </row>
    <row r="1015" spans="1:9" ht="15" customHeight="1" x14ac:dyDescent="0.25">
      <c r="A1015" s="62">
        <v>46317.806967592594</v>
      </c>
      <c r="B1015" s="59">
        <v>1</v>
      </c>
      <c r="C1015" s="59" t="s">
        <v>312</v>
      </c>
      <c r="D1015" s="59" t="s">
        <v>431</v>
      </c>
      <c r="E1015" s="59" t="s">
        <v>1911</v>
      </c>
      <c r="F1015" s="59" t="s">
        <v>1909</v>
      </c>
      <c r="G1015" s="155">
        <v>2.9692838100065606E-4</v>
      </c>
      <c r="H1015" s="59">
        <v>59.385676200131215</v>
      </c>
      <c r="I1015" s="63" t="s">
        <v>319</v>
      </c>
    </row>
    <row r="1016" spans="1:9" ht="15" customHeight="1" x14ac:dyDescent="0.25">
      <c r="A1016" s="62">
        <v>46317.806967592594</v>
      </c>
      <c r="B1016" s="59">
        <v>1</v>
      </c>
      <c r="C1016" s="59" t="s">
        <v>312</v>
      </c>
      <c r="D1016" s="59" t="s">
        <v>431</v>
      </c>
      <c r="E1016" s="59" t="s">
        <v>1912</v>
      </c>
      <c r="F1016" s="59" t="s">
        <v>1909</v>
      </c>
      <c r="G1016" s="155">
        <v>2.9692838100065606E-4</v>
      </c>
      <c r="H1016" s="59">
        <v>59.385676200131215</v>
      </c>
      <c r="I1016" s="63" t="s">
        <v>319</v>
      </c>
    </row>
    <row r="1017" spans="1:9" ht="15" customHeight="1" x14ac:dyDescent="0.25">
      <c r="A1017" s="62">
        <v>46317.806967592594</v>
      </c>
      <c r="B1017" s="59">
        <v>1</v>
      </c>
      <c r="C1017" s="59" t="s">
        <v>312</v>
      </c>
      <c r="D1017" s="59" t="s">
        <v>431</v>
      </c>
      <c r="E1017" s="59" t="s">
        <v>1913</v>
      </c>
      <c r="F1017" s="59" t="s">
        <v>1909</v>
      </c>
      <c r="G1017" s="155">
        <v>2.9692838100065606E-4</v>
      </c>
      <c r="H1017" s="59">
        <v>59.385676200131215</v>
      </c>
      <c r="I1017" s="63" t="s">
        <v>319</v>
      </c>
    </row>
    <row r="1018" spans="1:9" ht="15" customHeight="1" x14ac:dyDescent="0.25">
      <c r="A1018" s="62">
        <v>46317.806967592594</v>
      </c>
      <c r="B1018" s="59">
        <v>1</v>
      </c>
      <c r="C1018" s="59" t="s">
        <v>312</v>
      </c>
      <c r="D1018" s="59" t="s">
        <v>431</v>
      </c>
      <c r="E1018" s="59" t="s">
        <v>1914</v>
      </c>
      <c r="F1018" s="59" t="s">
        <v>1909</v>
      </c>
      <c r="G1018" s="155">
        <v>2.9692838100065606E-4</v>
      </c>
      <c r="H1018" s="59">
        <v>59.385676200131215</v>
      </c>
      <c r="I1018" s="63" t="s">
        <v>319</v>
      </c>
    </row>
    <row r="1019" spans="1:9" ht="15" customHeight="1" x14ac:dyDescent="0.25">
      <c r="A1019" s="62">
        <v>46317.806967592594</v>
      </c>
      <c r="B1019" s="59">
        <v>1</v>
      </c>
      <c r="C1019" s="59" t="s">
        <v>312</v>
      </c>
      <c r="D1019" s="59" t="s">
        <v>431</v>
      </c>
      <c r="E1019" s="59" t="s">
        <v>1915</v>
      </c>
      <c r="F1019" s="59" t="s">
        <v>1909</v>
      </c>
      <c r="G1019" s="155">
        <v>2.9692838100065606E-4</v>
      </c>
      <c r="H1019" s="59">
        <v>59.385676200131215</v>
      </c>
      <c r="I1019" s="63" t="s">
        <v>319</v>
      </c>
    </row>
    <row r="1020" spans="1:9" ht="15" customHeight="1" x14ac:dyDescent="0.25">
      <c r="A1020" s="62">
        <v>46317.806967592594</v>
      </c>
      <c r="B1020" s="59">
        <v>1</v>
      </c>
      <c r="C1020" s="59" t="s">
        <v>312</v>
      </c>
      <c r="D1020" s="59" t="s">
        <v>431</v>
      </c>
      <c r="E1020" s="59" t="s">
        <v>1916</v>
      </c>
      <c r="F1020" s="59" t="s">
        <v>1909</v>
      </c>
      <c r="G1020" s="155">
        <v>2.8092086099750608E-4</v>
      </c>
      <c r="H1020" s="59">
        <v>56.184172199501219</v>
      </c>
      <c r="I1020" s="63" t="s">
        <v>319</v>
      </c>
    </row>
    <row r="1021" spans="1:9" ht="15" customHeight="1" x14ac:dyDescent="0.25">
      <c r="A1021" s="62">
        <v>46317.806967592594</v>
      </c>
      <c r="B1021" s="59">
        <v>1</v>
      </c>
      <c r="C1021" s="59" t="s">
        <v>312</v>
      </c>
      <c r="D1021" s="59" t="s">
        <v>431</v>
      </c>
      <c r="E1021" s="59" t="s">
        <v>1917</v>
      </c>
      <c r="F1021" s="59" t="s">
        <v>1909</v>
      </c>
      <c r="G1021" s="155">
        <v>-2.1114292269124729E-4</v>
      </c>
      <c r="H1021" s="59">
        <v>-42.228584538249478</v>
      </c>
      <c r="I1021" s="63" t="s">
        <v>318</v>
      </c>
    </row>
    <row r="1022" spans="1:9" ht="15" customHeight="1" x14ac:dyDescent="0.25">
      <c r="A1022" s="62">
        <v>46317.806967592594</v>
      </c>
      <c r="B1022" s="59">
        <v>1</v>
      </c>
      <c r="C1022" s="59" t="s">
        <v>312</v>
      </c>
      <c r="D1022" s="59" t="s">
        <v>431</v>
      </c>
      <c r="E1022" s="59" t="s">
        <v>1918</v>
      </c>
      <c r="F1022" s="59" t="s">
        <v>1909</v>
      </c>
      <c r="G1022" s="155">
        <v>-2.2715044269439722E-4</v>
      </c>
      <c r="H1022" s="59">
        <v>-45.43008853887946</v>
      </c>
      <c r="I1022" s="63" t="s">
        <v>318</v>
      </c>
    </row>
    <row r="1023" spans="1:9" ht="15" customHeight="1" x14ac:dyDescent="0.25">
      <c r="A1023" s="62">
        <v>46317.806967592594</v>
      </c>
      <c r="B1023" s="59">
        <v>1</v>
      </c>
      <c r="C1023" s="59" t="s">
        <v>312</v>
      </c>
      <c r="D1023" s="59" t="s">
        <v>431</v>
      </c>
      <c r="E1023" s="59" t="s">
        <v>1919</v>
      </c>
      <c r="F1023" s="59" t="s">
        <v>1909</v>
      </c>
      <c r="G1023" s="155">
        <v>-2.2715044269439722E-4</v>
      </c>
      <c r="H1023" s="59">
        <v>-45.43008853887946</v>
      </c>
      <c r="I1023" s="63" t="s">
        <v>318</v>
      </c>
    </row>
    <row r="1024" spans="1:9" ht="15" customHeight="1" x14ac:dyDescent="0.25">
      <c r="A1024" s="62">
        <v>46317.806967592594</v>
      </c>
      <c r="B1024" s="59">
        <v>1</v>
      </c>
      <c r="C1024" s="59" t="s">
        <v>312</v>
      </c>
      <c r="D1024" s="59" t="s">
        <v>431</v>
      </c>
      <c r="E1024" s="59" t="s">
        <v>1920</v>
      </c>
      <c r="F1024" s="59" t="s">
        <v>1909</v>
      </c>
      <c r="G1024" s="155">
        <v>-2.2715044269439722E-4</v>
      </c>
      <c r="H1024" s="59">
        <v>-45.43008853887946</v>
      </c>
      <c r="I1024" s="63" t="s">
        <v>318</v>
      </c>
    </row>
    <row r="1025" spans="1:9" ht="15" customHeight="1" x14ac:dyDescent="0.25">
      <c r="A1025" s="62">
        <v>46317.806967592594</v>
      </c>
      <c r="B1025" s="59">
        <v>1</v>
      </c>
      <c r="C1025" s="59" t="s">
        <v>312</v>
      </c>
      <c r="D1025" s="59" t="s">
        <v>431</v>
      </c>
      <c r="E1025" s="59" t="s">
        <v>1921</v>
      </c>
      <c r="F1025" s="59" t="s">
        <v>1909</v>
      </c>
      <c r="G1025" s="155">
        <v>-2.2715044269439722E-4</v>
      </c>
      <c r="H1025" s="59">
        <v>-45.43008853887946</v>
      </c>
      <c r="I1025" s="63" t="s">
        <v>318</v>
      </c>
    </row>
    <row r="1026" spans="1:9" ht="15" customHeight="1" x14ac:dyDescent="0.25">
      <c r="A1026" s="62">
        <v>46317.806967592594</v>
      </c>
      <c r="B1026" s="59">
        <v>1</v>
      </c>
      <c r="C1026" s="59" t="s">
        <v>312</v>
      </c>
      <c r="D1026" s="59" t="s">
        <v>431</v>
      </c>
      <c r="E1026" s="59" t="s">
        <v>1922</v>
      </c>
      <c r="F1026" s="59" t="s">
        <v>1909</v>
      </c>
      <c r="G1026" s="155">
        <v>-2.2715044269439722E-4</v>
      </c>
      <c r="H1026" s="59">
        <v>-45.43008853887946</v>
      </c>
      <c r="I1026" s="63" t="s">
        <v>318</v>
      </c>
    </row>
    <row r="1027" spans="1:9" ht="15" customHeight="1" x14ac:dyDescent="0.25">
      <c r="A1027" s="62">
        <v>46317.806967592594</v>
      </c>
      <c r="B1027" s="59">
        <v>1</v>
      </c>
      <c r="C1027" s="59" t="s">
        <v>312</v>
      </c>
      <c r="D1027" s="59" t="s">
        <v>431</v>
      </c>
      <c r="E1027" s="59" t="s">
        <v>1923</v>
      </c>
      <c r="F1027" s="59" t="s">
        <v>1909</v>
      </c>
      <c r="G1027" s="155">
        <v>-2.2715044269439722E-4</v>
      </c>
      <c r="H1027" s="59">
        <v>-45.43008853887946</v>
      </c>
      <c r="I1027" s="63" t="s">
        <v>318</v>
      </c>
    </row>
    <row r="1028" spans="1:9" ht="15" customHeight="1" x14ac:dyDescent="0.25">
      <c r="A1028" s="62">
        <v>46317.806967592594</v>
      </c>
      <c r="B1028" s="59">
        <v>1</v>
      </c>
      <c r="C1028" s="59" t="s">
        <v>312</v>
      </c>
      <c r="D1028" s="59" t="s">
        <v>431</v>
      </c>
      <c r="E1028" s="59" t="s">
        <v>1924</v>
      </c>
      <c r="F1028" s="59" t="s">
        <v>1909</v>
      </c>
      <c r="G1028" s="155">
        <v>-2.1114292269124727E-4</v>
      </c>
      <c r="H1028" s="59">
        <v>-42.228584538249471</v>
      </c>
      <c r="I1028" s="63" t="s">
        <v>318</v>
      </c>
    </row>
    <row r="1029" spans="1:9" ht="15" customHeight="1" x14ac:dyDescent="0.25">
      <c r="A1029" s="62">
        <v>46317.806967592594</v>
      </c>
      <c r="B1029" s="59">
        <v>1</v>
      </c>
      <c r="C1029" s="59" t="s">
        <v>312</v>
      </c>
      <c r="D1029" s="59" t="s">
        <v>431</v>
      </c>
      <c r="E1029" s="59" t="s">
        <v>1925</v>
      </c>
      <c r="F1029" s="59" t="s">
        <v>1909</v>
      </c>
      <c r="G1029" s="155">
        <v>-1.5228203930938962E-4</v>
      </c>
      <c r="H1029" s="59">
        <v>-30.456407861877942</v>
      </c>
      <c r="I1029" s="63" t="s">
        <v>318</v>
      </c>
    </row>
    <row r="1030" spans="1:9" ht="15" customHeight="1" x14ac:dyDescent="0.25">
      <c r="A1030" s="62">
        <v>46317.806967592594</v>
      </c>
      <c r="B1030" s="59">
        <v>1</v>
      </c>
      <c r="C1030" s="59" t="s">
        <v>312</v>
      </c>
      <c r="D1030" s="59" t="s">
        <v>431</v>
      </c>
      <c r="E1030" s="59" t="s">
        <v>1926</v>
      </c>
      <c r="F1030" s="59" t="s">
        <v>1909</v>
      </c>
      <c r="G1030" s="155">
        <v>-7.7413635924382E-5</v>
      </c>
      <c r="H1030" s="59">
        <v>-15.482727184876417</v>
      </c>
      <c r="I1030" s="63" t="s">
        <v>318</v>
      </c>
    </row>
    <row r="1031" spans="1:9" ht="15" customHeight="1" x14ac:dyDescent="0.25">
      <c r="A1031" s="62">
        <v>46317.806967592594</v>
      </c>
      <c r="B1031" s="59">
        <v>1</v>
      </c>
      <c r="C1031" s="59" t="s">
        <v>312</v>
      </c>
      <c r="D1031" s="59" t="s">
        <v>431</v>
      </c>
      <c r="E1031" s="59" t="s">
        <v>1927</v>
      </c>
      <c r="F1031" s="59" t="s">
        <v>1909</v>
      </c>
      <c r="G1031" s="155">
        <v>-2.5452325393743845E-6</v>
      </c>
      <c r="H1031" s="59">
        <v>-0.5090465078748948</v>
      </c>
      <c r="I1031" s="63" t="s">
        <v>318</v>
      </c>
    </row>
    <row r="1032" spans="1:9" ht="15" customHeight="1" x14ac:dyDescent="0.25">
      <c r="A1032" s="62">
        <v>46317.806967592594</v>
      </c>
      <c r="B1032" s="59">
        <v>1</v>
      </c>
      <c r="C1032" s="59" t="s">
        <v>312</v>
      </c>
      <c r="D1032" s="59" t="s">
        <v>431</v>
      </c>
      <c r="E1032" s="59" t="s">
        <v>1928</v>
      </c>
      <c r="F1032" s="59" t="s">
        <v>1909</v>
      </c>
      <c r="G1032" s="155">
        <v>7.2323170845633205E-5</v>
      </c>
      <c r="H1032" s="59">
        <v>14.464634169126642</v>
      </c>
      <c r="I1032" s="63" t="s">
        <v>319</v>
      </c>
    </row>
    <row r="1033" spans="1:9" ht="15" customHeight="1" x14ac:dyDescent="0.25">
      <c r="A1033" s="62">
        <v>46317.806967592594</v>
      </c>
      <c r="B1033" s="59">
        <v>1</v>
      </c>
      <c r="C1033" s="59" t="s">
        <v>312</v>
      </c>
      <c r="D1033" s="59" t="s">
        <v>431</v>
      </c>
      <c r="E1033" s="59" t="s">
        <v>1929</v>
      </c>
      <c r="F1033" s="59" t="s">
        <v>1909</v>
      </c>
      <c r="G1033" s="155">
        <v>1.4719157423064084E-4</v>
      </c>
      <c r="H1033" s="59">
        <v>29.438314846128169</v>
      </c>
      <c r="I1033" s="63" t="s">
        <v>319</v>
      </c>
    </row>
    <row r="1034" spans="1:9" ht="15" customHeight="1" x14ac:dyDescent="0.25">
      <c r="A1034" s="62">
        <v>46317.806967592594</v>
      </c>
      <c r="B1034" s="59">
        <v>1</v>
      </c>
      <c r="C1034" s="59" t="s">
        <v>312</v>
      </c>
      <c r="D1034" s="59" t="s">
        <v>431</v>
      </c>
      <c r="E1034" s="59" t="s">
        <v>1930</v>
      </c>
      <c r="F1034" s="59" t="s">
        <v>1909</v>
      </c>
      <c r="G1034" s="155">
        <v>2.2205997761564844E-4</v>
      </c>
      <c r="H1034" s="59">
        <v>44.41199552312969</v>
      </c>
      <c r="I1034" s="63" t="s">
        <v>319</v>
      </c>
    </row>
    <row r="1035" spans="1:9" ht="15" customHeight="1" x14ac:dyDescent="0.25">
      <c r="A1035" s="62">
        <v>46317.806967592594</v>
      </c>
      <c r="B1035" s="59">
        <v>1</v>
      </c>
      <c r="C1035" s="59" t="s">
        <v>312</v>
      </c>
      <c r="D1035" s="59" t="s">
        <v>431</v>
      </c>
      <c r="E1035" s="59" t="s">
        <v>1931</v>
      </c>
      <c r="F1035" s="59" t="s">
        <v>1909</v>
      </c>
      <c r="G1035" s="155">
        <v>-1.5228203930938962E-4</v>
      </c>
      <c r="H1035" s="59">
        <v>-30.456407861877942</v>
      </c>
      <c r="I1035" s="63" t="s">
        <v>318</v>
      </c>
    </row>
    <row r="1036" spans="1:9" ht="15" customHeight="1" x14ac:dyDescent="0.25">
      <c r="A1036" s="62">
        <v>46317.806967592594</v>
      </c>
      <c r="B1036" s="59">
        <v>1</v>
      </c>
      <c r="C1036" s="59" t="s">
        <v>312</v>
      </c>
      <c r="D1036" s="59" t="s">
        <v>431</v>
      </c>
      <c r="E1036" s="59" t="s">
        <v>1932</v>
      </c>
      <c r="F1036" s="59" t="s">
        <v>1909</v>
      </c>
      <c r="G1036" s="155">
        <v>-7.7413635924382013E-5</v>
      </c>
      <c r="H1036" s="59">
        <v>-15.482727184876421</v>
      </c>
      <c r="I1036" s="63" t="s">
        <v>318</v>
      </c>
    </row>
    <row r="1037" spans="1:9" ht="15" customHeight="1" x14ac:dyDescent="0.25">
      <c r="A1037" s="62">
        <v>46317.806967592594</v>
      </c>
      <c r="B1037" s="59">
        <v>1</v>
      </c>
      <c r="C1037" s="59" t="s">
        <v>312</v>
      </c>
      <c r="D1037" s="59" t="s">
        <v>431</v>
      </c>
      <c r="E1037" s="59" t="s">
        <v>1933</v>
      </c>
      <c r="F1037" s="59" t="s">
        <v>1909</v>
      </c>
      <c r="G1037" s="155">
        <v>-2.5452325393743913E-6</v>
      </c>
      <c r="H1037" s="59">
        <v>-0.50904650787489614</v>
      </c>
      <c r="I1037" s="63" t="s">
        <v>318</v>
      </c>
    </row>
    <row r="1038" spans="1:9" ht="15" customHeight="1" x14ac:dyDescent="0.25">
      <c r="A1038" s="62">
        <v>46317.806967592594</v>
      </c>
      <c r="B1038" s="59">
        <v>1</v>
      </c>
      <c r="C1038" s="59" t="s">
        <v>312</v>
      </c>
      <c r="D1038" s="59" t="s">
        <v>431</v>
      </c>
      <c r="E1038" s="59" t="s">
        <v>1934</v>
      </c>
      <c r="F1038" s="59" t="s">
        <v>1909</v>
      </c>
      <c r="G1038" s="155">
        <v>7.2323170845633205E-5</v>
      </c>
      <c r="H1038" s="59">
        <v>14.464634169126642</v>
      </c>
      <c r="I1038" s="63" t="s">
        <v>319</v>
      </c>
    </row>
    <row r="1039" spans="1:9" ht="15" customHeight="1" x14ac:dyDescent="0.25">
      <c r="A1039" s="62">
        <v>46317.806967592594</v>
      </c>
      <c r="B1039" s="59">
        <v>1</v>
      </c>
      <c r="C1039" s="59" t="s">
        <v>312</v>
      </c>
      <c r="D1039" s="59" t="s">
        <v>431</v>
      </c>
      <c r="E1039" s="59" t="s">
        <v>2798</v>
      </c>
      <c r="F1039" s="59" t="s">
        <v>1909</v>
      </c>
      <c r="G1039" s="155">
        <v>1.4719157423064084E-4</v>
      </c>
      <c r="H1039" s="59">
        <v>29.438314846128169</v>
      </c>
      <c r="I1039" s="63" t="s">
        <v>319</v>
      </c>
    </row>
    <row r="1040" spans="1:9" ht="15" customHeight="1" x14ac:dyDescent="0.25">
      <c r="A1040" s="62">
        <v>46317.806967592594</v>
      </c>
      <c r="B1040" s="59">
        <v>1</v>
      </c>
      <c r="C1040" s="59" t="s">
        <v>312</v>
      </c>
      <c r="D1040" s="59" t="s">
        <v>431</v>
      </c>
      <c r="E1040" s="59" t="s">
        <v>2800</v>
      </c>
      <c r="F1040" s="59" t="s">
        <v>1909</v>
      </c>
      <c r="G1040" s="155">
        <v>2.2205997761564844E-4</v>
      </c>
      <c r="H1040" s="59">
        <v>44.41199552312969</v>
      </c>
      <c r="I1040" s="63" t="s">
        <v>319</v>
      </c>
    </row>
    <row r="1041" spans="1:9" ht="15" customHeight="1" x14ac:dyDescent="0.25">
      <c r="A1041" s="62">
        <v>46317.806967592594</v>
      </c>
      <c r="B1041" s="59">
        <v>1</v>
      </c>
      <c r="C1041" s="59" t="s">
        <v>312</v>
      </c>
      <c r="D1041" s="59" t="s">
        <v>431</v>
      </c>
      <c r="E1041" s="59" t="s">
        <v>2802</v>
      </c>
      <c r="F1041" s="59" t="s">
        <v>1909</v>
      </c>
      <c r="G1041" s="155">
        <v>1.3979800816009473E-4</v>
      </c>
      <c r="H1041" s="59">
        <v>27.959601632018945</v>
      </c>
      <c r="I1041" s="63" t="s">
        <v>319</v>
      </c>
    </row>
    <row r="1042" spans="1:9" ht="15" customHeight="1" x14ac:dyDescent="0.25">
      <c r="A1042" s="62">
        <v>46317.806967592594</v>
      </c>
      <c r="B1042" s="59">
        <v>1</v>
      </c>
      <c r="C1042" s="59" t="s">
        <v>312</v>
      </c>
      <c r="D1042" s="59" t="s">
        <v>431</v>
      </c>
      <c r="E1042" s="59" t="s">
        <v>2805</v>
      </c>
      <c r="F1042" s="59" t="s">
        <v>1909</v>
      </c>
      <c r="G1042" s="155">
        <v>1.5986676428117531E-4</v>
      </c>
      <c r="H1042" s="59">
        <v>31.973352856235064</v>
      </c>
      <c r="I1042" s="63" t="s">
        <v>319</v>
      </c>
    </row>
    <row r="1043" spans="1:9" ht="15" customHeight="1" x14ac:dyDescent="0.25">
      <c r="A1043" s="62">
        <v>46317.806967592594</v>
      </c>
      <c r="B1043" s="59">
        <v>1</v>
      </c>
      <c r="C1043" s="59" t="s">
        <v>312</v>
      </c>
      <c r="D1043" s="59" t="s">
        <v>431</v>
      </c>
      <c r="E1043" s="59" t="s">
        <v>2807</v>
      </c>
      <c r="F1043" s="59" t="s">
        <v>1909</v>
      </c>
      <c r="G1043" s="155">
        <v>1.7838674230772733E-4</v>
      </c>
      <c r="H1043" s="59">
        <v>35.677348461545463</v>
      </c>
      <c r="I1043" s="63" t="s">
        <v>319</v>
      </c>
    </row>
    <row r="1044" spans="1:9" ht="15" customHeight="1" x14ac:dyDescent="0.25">
      <c r="A1044" s="62">
        <v>46317.806967592594</v>
      </c>
      <c r="B1044" s="59">
        <v>1</v>
      </c>
      <c r="C1044" s="59" t="s">
        <v>312</v>
      </c>
      <c r="D1044" s="59" t="s">
        <v>431</v>
      </c>
      <c r="E1044" s="59" t="s">
        <v>2809</v>
      </c>
      <c r="F1044" s="59" t="s">
        <v>1909</v>
      </c>
      <c r="G1044" s="155">
        <v>1.7838674230772733E-4</v>
      </c>
      <c r="H1044" s="59">
        <v>35.677348461545463</v>
      </c>
      <c r="I1044" s="63" t="s">
        <v>319</v>
      </c>
    </row>
    <row r="1045" spans="1:9" ht="15" customHeight="1" x14ac:dyDescent="0.25">
      <c r="A1045" s="62">
        <v>46317.806967592594</v>
      </c>
      <c r="B1045" s="59">
        <v>1</v>
      </c>
      <c r="C1045" s="59" t="s">
        <v>312</v>
      </c>
      <c r="D1045" s="59" t="s">
        <v>431</v>
      </c>
      <c r="E1045" s="59" t="s">
        <v>2811</v>
      </c>
      <c r="F1045" s="59" t="s">
        <v>1909</v>
      </c>
      <c r="G1045" s="155">
        <v>1.5986676428117526E-4</v>
      </c>
      <c r="H1045" s="59">
        <v>31.973352856235053</v>
      </c>
      <c r="I1045" s="63" t="s">
        <v>319</v>
      </c>
    </row>
    <row r="1046" spans="1:9" ht="15" customHeight="1" x14ac:dyDescent="0.25">
      <c r="A1046" s="62">
        <v>46317.806967592594</v>
      </c>
      <c r="B1046" s="59">
        <v>1</v>
      </c>
      <c r="C1046" s="59" t="s">
        <v>312</v>
      </c>
      <c r="D1046" s="59" t="s">
        <v>431</v>
      </c>
      <c r="E1046" s="59" t="s">
        <v>2813</v>
      </c>
      <c r="F1046" s="59" t="s">
        <v>1909</v>
      </c>
      <c r="G1046" s="155">
        <v>1.3979800816009481E-4</v>
      </c>
      <c r="H1046" s="59">
        <v>27.959601632018963</v>
      </c>
      <c r="I1046" s="63" t="s">
        <v>319</v>
      </c>
    </row>
    <row r="1047" spans="1:9" ht="15" customHeight="1" x14ac:dyDescent="0.25">
      <c r="A1047" s="62">
        <v>46317.806967592594</v>
      </c>
      <c r="B1047" s="59">
        <v>1</v>
      </c>
      <c r="C1047" s="59" t="s">
        <v>312</v>
      </c>
      <c r="D1047" s="59" t="s">
        <v>431</v>
      </c>
      <c r="E1047" s="59" t="s">
        <v>2815</v>
      </c>
      <c r="F1047" s="59" t="s">
        <v>1909</v>
      </c>
      <c r="G1047" s="155">
        <v>-7.0020069853835942E-5</v>
      </c>
      <c r="H1047" s="59">
        <v>-14.004013970767206</v>
      </c>
      <c r="I1047" s="63" t="s">
        <v>318</v>
      </c>
    </row>
    <row r="1048" spans="1:9" ht="15" customHeight="1" x14ac:dyDescent="0.25">
      <c r="A1048" s="62">
        <v>46317.806967592594</v>
      </c>
      <c r="B1048" s="59">
        <v>1</v>
      </c>
      <c r="C1048" s="59" t="s">
        <v>312</v>
      </c>
      <c r="D1048" s="59" t="s">
        <v>431</v>
      </c>
      <c r="E1048" s="59" t="s">
        <v>2818</v>
      </c>
      <c r="F1048" s="59" t="s">
        <v>1909</v>
      </c>
      <c r="G1048" s="155">
        <v>-9.0088825974916483E-5</v>
      </c>
      <c r="H1048" s="59">
        <v>-18.017765194983316</v>
      </c>
      <c r="I1048" s="63" t="s">
        <v>318</v>
      </c>
    </row>
    <row r="1049" spans="1:9" ht="15" customHeight="1" x14ac:dyDescent="0.25">
      <c r="A1049" s="62">
        <v>46317.806967592594</v>
      </c>
      <c r="B1049" s="59">
        <v>1</v>
      </c>
      <c r="C1049" s="59" t="s">
        <v>312</v>
      </c>
      <c r="D1049" s="59" t="s">
        <v>431</v>
      </c>
      <c r="E1049" s="59" t="s">
        <v>2820</v>
      </c>
      <c r="F1049" s="59" t="s">
        <v>1909</v>
      </c>
      <c r="G1049" s="155">
        <v>-1.0860880400146851E-4</v>
      </c>
      <c r="H1049" s="59">
        <v>-21.721760800293719</v>
      </c>
      <c r="I1049" s="63" t="s">
        <v>318</v>
      </c>
    </row>
    <row r="1050" spans="1:9" ht="15" customHeight="1" x14ac:dyDescent="0.25">
      <c r="A1050" s="62">
        <v>46317.806967592594</v>
      </c>
      <c r="B1050" s="59">
        <v>1</v>
      </c>
      <c r="C1050" s="59" t="s">
        <v>312</v>
      </c>
      <c r="D1050" s="59" t="s">
        <v>431</v>
      </c>
      <c r="E1050" s="59" t="s">
        <v>2822</v>
      </c>
      <c r="F1050" s="59" t="s">
        <v>1909</v>
      </c>
      <c r="G1050" s="155">
        <v>-1.0860880400146851E-4</v>
      </c>
      <c r="H1050" s="59">
        <v>-21.721760800293719</v>
      </c>
      <c r="I1050" s="63" t="s">
        <v>318</v>
      </c>
    </row>
    <row r="1051" spans="1:9" ht="15" customHeight="1" x14ac:dyDescent="0.25">
      <c r="A1051" s="62">
        <v>46317.806967592594</v>
      </c>
      <c r="B1051" s="59">
        <v>1</v>
      </c>
      <c r="C1051" s="59" t="s">
        <v>312</v>
      </c>
      <c r="D1051" s="59" t="s">
        <v>431</v>
      </c>
      <c r="E1051" s="59" t="s">
        <v>2824</v>
      </c>
      <c r="F1051" s="59" t="s">
        <v>1909</v>
      </c>
      <c r="G1051" s="155">
        <v>-9.0088825974916456E-5</v>
      </c>
      <c r="H1051" s="59">
        <v>-18.017765194983308</v>
      </c>
      <c r="I1051" s="63" t="s">
        <v>318</v>
      </c>
    </row>
    <row r="1052" spans="1:9" ht="15" customHeight="1" x14ac:dyDescent="0.25">
      <c r="A1052" s="62">
        <v>46317.806967592594</v>
      </c>
      <c r="B1052" s="59">
        <v>1</v>
      </c>
      <c r="C1052" s="59" t="s">
        <v>312</v>
      </c>
      <c r="D1052" s="59" t="s">
        <v>431</v>
      </c>
      <c r="E1052" s="59" t="s">
        <v>2826</v>
      </c>
      <c r="F1052" s="59" t="s">
        <v>1909</v>
      </c>
      <c r="G1052" s="155">
        <v>-7.0020069853835969E-5</v>
      </c>
      <c r="H1052" s="59">
        <v>-14.004013970767211</v>
      </c>
      <c r="I1052" s="63" t="s">
        <v>318</v>
      </c>
    </row>
    <row r="1053" spans="1:9" ht="15" customHeight="1" x14ac:dyDescent="0.25">
      <c r="A1053" s="62">
        <v>46317.806967592594</v>
      </c>
      <c r="B1053" s="59">
        <v>1</v>
      </c>
      <c r="C1053" s="59" t="s">
        <v>312</v>
      </c>
      <c r="D1053" s="59" t="s">
        <v>431</v>
      </c>
      <c r="E1053" s="59" t="s">
        <v>2828</v>
      </c>
      <c r="F1053" s="59" t="s">
        <v>1909</v>
      </c>
      <c r="G1053" s="155">
        <v>-2.5452325393743862E-6</v>
      </c>
      <c r="H1053" s="59">
        <v>-0.50904650787489514</v>
      </c>
      <c r="I1053" s="63" t="s">
        <v>318</v>
      </c>
    </row>
    <row r="1054" spans="1:9" ht="15" customHeight="1" x14ac:dyDescent="0.25">
      <c r="A1054" s="62">
        <v>46317.806967592594</v>
      </c>
      <c r="B1054" s="59">
        <v>1</v>
      </c>
      <c r="C1054" s="59" t="s">
        <v>312</v>
      </c>
      <c r="D1054" s="59" t="s">
        <v>431</v>
      </c>
      <c r="E1054" s="59" t="s">
        <v>2831</v>
      </c>
      <c r="F1054" s="59" t="s">
        <v>1909</v>
      </c>
      <c r="G1054" s="155">
        <v>7.2323170845633192E-5</v>
      </c>
      <c r="H1054" s="59">
        <v>14.464634169126638</v>
      </c>
      <c r="I1054" s="63" t="s">
        <v>319</v>
      </c>
    </row>
    <row r="1055" spans="1:9" ht="15" customHeight="1" x14ac:dyDescent="0.25">
      <c r="A1055" s="62">
        <v>46317.806967592594</v>
      </c>
      <c r="B1055" s="59">
        <v>1</v>
      </c>
      <c r="C1055" s="59" t="s">
        <v>312</v>
      </c>
      <c r="D1055" s="59" t="s">
        <v>431</v>
      </c>
      <c r="E1055" s="59" t="s">
        <v>2833</v>
      </c>
      <c r="F1055" s="59" t="s">
        <v>1909</v>
      </c>
      <c r="G1055" s="155">
        <v>-2.5452325393743896E-6</v>
      </c>
      <c r="H1055" s="59">
        <v>-0.5090465078748958</v>
      </c>
      <c r="I1055" s="63" t="s">
        <v>318</v>
      </c>
    </row>
    <row r="1056" spans="1:9" ht="15" customHeight="1" x14ac:dyDescent="0.25">
      <c r="A1056" s="62">
        <v>46317.806967592594</v>
      </c>
      <c r="B1056" s="59">
        <v>1</v>
      </c>
      <c r="C1056" s="59" t="s">
        <v>312</v>
      </c>
      <c r="D1056" s="59" t="s">
        <v>431</v>
      </c>
      <c r="E1056" s="59" t="s">
        <v>2836</v>
      </c>
      <c r="F1056" s="59" t="s">
        <v>1909</v>
      </c>
      <c r="G1056" s="155">
        <v>7.2323170845633192E-5</v>
      </c>
      <c r="H1056" s="59">
        <v>14.464634169126638</v>
      </c>
      <c r="I1056" s="63" t="s">
        <v>319</v>
      </c>
    </row>
  </sheetData>
  <mergeCells count="108">
    <mergeCell ref="F8:F10"/>
    <mergeCell ref="G8:G10"/>
    <mergeCell ref="H8:H10"/>
    <mergeCell ref="I8:I10"/>
    <mergeCell ref="BI117:CF117"/>
    <mergeCell ref="BI118:BT119"/>
    <mergeCell ref="BU118:CF119"/>
    <mergeCell ref="AD119:AF119"/>
    <mergeCell ref="AG119:AL119"/>
    <mergeCell ref="AM119:AR119"/>
    <mergeCell ref="AS118:BG118"/>
    <mergeCell ref="AS119:AU119"/>
    <mergeCell ref="AV119:BA119"/>
    <mergeCell ref="BB119:BG119"/>
    <mergeCell ref="BQ81:BT82"/>
    <mergeCell ref="A117:N117"/>
    <mergeCell ref="A118:A121"/>
    <mergeCell ref="B118:B121"/>
    <mergeCell ref="C118:C121"/>
    <mergeCell ref="D118:H119"/>
    <mergeCell ref="I118:K119"/>
    <mergeCell ref="L118:N119"/>
    <mergeCell ref="P117:AA117"/>
    <mergeCell ref="P118:U118"/>
    <mergeCell ref="P119:R119"/>
    <mergeCell ref="S119:U119"/>
    <mergeCell ref="V118:AA119"/>
    <mergeCell ref="AC117:BG117"/>
    <mergeCell ref="AC118:AC120"/>
    <mergeCell ref="AD118:AR118"/>
    <mergeCell ref="AT81:BO81"/>
    <mergeCell ref="AT82:AY82"/>
    <mergeCell ref="AZ82:BB82"/>
    <mergeCell ref="BC82:BF82"/>
    <mergeCell ref="BG82:BJ82"/>
    <mergeCell ref="BL82:BO82"/>
    <mergeCell ref="Z81:AC82"/>
    <mergeCell ref="AE81:AR81"/>
    <mergeCell ref="AE82:AJ82"/>
    <mergeCell ref="AK82:AN82"/>
    <mergeCell ref="AO82:AR82"/>
    <mergeCell ref="K81:Y81"/>
    <mergeCell ref="K82:N82"/>
    <mergeCell ref="O82:R82"/>
    <mergeCell ref="S82:U82"/>
    <mergeCell ref="V82:X82"/>
    <mergeCell ref="A81:A84"/>
    <mergeCell ref="B81:B84"/>
    <mergeCell ref="C81:C84"/>
    <mergeCell ref="D81:F82"/>
    <mergeCell ref="G81:I82"/>
    <mergeCell ref="AF45:AW45"/>
    <mergeCell ref="AF46:AH46"/>
    <mergeCell ref="AI46:AK46"/>
    <mergeCell ref="AL46:AO46"/>
    <mergeCell ref="AP46:AS46"/>
    <mergeCell ref="AT46:AW46"/>
    <mergeCell ref="Z8:Z9"/>
    <mergeCell ref="AB6:AC6"/>
    <mergeCell ref="A45:A48"/>
    <mergeCell ref="B45:B48"/>
    <mergeCell ref="C45:C48"/>
    <mergeCell ref="D45:F46"/>
    <mergeCell ref="G45:I46"/>
    <mergeCell ref="K45:N46"/>
    <mergeCell ref="O45:AD45"/>
    <mergeCell ref="O46:Q46"/>
    <mergeCell ref="R46:U46"/>
    <mergeCell ref="V46:Y46"/>
    <mergeCell ref="Z46:AD46"/>
    <mergeCell ref="B6:B10"/>
    <mergeCell ref="C6:C10"/>
    <mergeCell ref="D6:D10"/>
    <mergeCell ref="U8:V8"/>
    <mergeCell ref="W8:X8"/>
    <mergeCell ref="N8:N9"/>
    <mergeCell ref="O8:O9"/>
    <mergeCell ref="Y8:Y9"/>
    <mergeCell ref="Q8:Q10"/>
    <mergeCell ref="R8:R10"/>
    <mergeCell ref="S8:S10"/>
    <mergeCell ref="T8:T10"/>
    <mergeCell ref="J8:K8"/>
    <mergeCell ref="L8:M8"/>
    <mergeCell ref="Q6:Z6"/>
    <mergeCell ref="F7:G7"/>
    <mergeCell ref="H7:I7"/>
    <mergeCell ref="J7:M7"/>
    <mergeCell ref="N7:O7"/>
    <mergeCell ref="Q7:R7"/>
    <mergeCell ref="S7:T7"/>
    <mergeCell ref="U7:X7"/>
    <mergeCell ref="Y7:Z7"/>
    <mergeCell ref="F6:O6"/>
    <mergeCell ref="A6:A10"/>
    <mergeCell ref="B1:E1"/>
    <mergeCell ref="B2:E2"/>
    <mergeCell ref="B3:E3"/>
    <mergeCell ref="B4:E4"/>
    <mergeCell ref="H1:M1"/>
    <mergeCell ref="H2:M2"/>
    <mergeCell ref="H3:M3"/>
    <mergeCell ref="BR155:CO155"/>
    <mergeCell ref="A155:I155"/>
    <mergeCell ref="L155:AA155"/>
    <mergeCell ref="AD155:AT155"/>
    <mergeCell ref="AW155:BB155"/>
    <mergeCell ref="BE155:BO155"/>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5</vt:i4>
      </vt:variant>
      <vt:variant>
        <vt:lpstr>Именованные диапазоны</vt:lpstr>
      </vt:variant>
      <vt:variant>
        <vt:i4>28</vt:i4>
      </vt:variant>
    </vt:vector>
  </HeadingPairs>
  <TitlesOfParts>
    <vt:vector size="33" baseType="lpstr">
      <vt:lpstr>Config</vt:lpstr>
      <vt:lpstr>Сечения</vt:lpstr>
      <vt:lpstr>Справка</vt:lpstr>
      <vt:lpstr>Расчет</vt:lpstr>
      <vt:lpstr>Results</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rngNDMSectionContours</vt:lpstr>
      <vt:lpstr>rngNDMSectionGeometry</vt:lpstr>
      <vt:lpstr>rngNDMSectionProperties</vt:lpstr>
      <vt:lpstr>rngPlotAnnotationSettings</vt:lpstr>
      <vt:lpstr>rngPointedSectionGeometry</vt:lpstr>
      <vt:lpstr>rngRectanglesGeometry</vt:lpstr>
      <vt:lpstr>rngSectionRecipeGuide</vt:lpstr>
      <vt:lpstr>rngSectionRecipeTypes</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lpstr>Расчет!Область_печати</vt:lpstr>
      <vt:lpstr>Сечения!Область_печати</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2026-10-20T16:15:17Z</dcterms:created>
  <dcterms:modified xsi:type="dcterms:W3CDTF">2026-10-22T16:22:18Z</dcterms:modified>
</cp:coreProperties>
</file>