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4918024E-8F33-4B59-ABA1-D752BABBC48B}" xr6:coauthVersionLast="36" xr6:coauthVersionMax="36" xr10:uidLastSave="{00000000-0000-0000-0000-000000000000}"/>
  <bookViews>
    <workbookView xWindow="0" yWindow="0" windowWidth="38400" windowHeight="19215" activeTab="3" xr2:uid="{3E161F30-6109-4F35-9FA1-97B7A6FA208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<sst xmlns="http://schemas.openxmlformats.org/spreadsheetml/2006/main" count="8480" uniqueCount="2487">
  <si>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</si>
  <si>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</si>
  <si>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</si>
  <si>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</si>
  <si>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</si>
  <si>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</si>
  <si>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</si>
  <si>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</si>
  <si>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</si>
  <si>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</si>
  <si>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</si>
  <si>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</si>
  <si>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</si>
  <si>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</si>
  <si>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</si>
  <si>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</si>
  <si>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</si>
  <si>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</si>
  <si>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</si>
  <si>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</si>
  <si>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</si>
  <si>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</si>
  <si>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</si>
  <si>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</si>
  <si>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</si>
  <si>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</si>
  <si>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</si>
  <si>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</si>
  <si>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</si>
  <si>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</si>
  <si>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</si>
  <si>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</si>
  <si>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</si>
  <si>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</si>
  <si>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</si>
  <si>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</si>
  <si>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</si>
  <si>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</si>
  <si>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</si>
  <si>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</si>
  <si>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</si>
  <si>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</si>
  <si>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</si>
  <si>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</si>
  <si>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</si>
  <si>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</si>
  <si>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</si>
  <si>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</si>
  <si>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</si>
  <si>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</si>
  <si>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</si>
  <si>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</si>
  <si>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</si>
  <si>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</si>
  <si>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</si>
  <si>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</si>
  <si>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</si>
  <si>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</si>
  <si>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</si>
  <si>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</si>
  <si>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</si>
  <si>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</si>
  <si>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</si>
  <si>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</si>
  <si>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</si>
  <si>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</si>
  <si>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</si>
  <si>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</si>
  <si>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</si>
  <si>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</si>
  <si>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</si>
  <si>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</si>
  <si>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</si>
  <si>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</si>
  <si>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</si>
  <si>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</si>
  <si>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</si>
  <si>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</si>
  <si>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</si>
  <si>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</si>
  <si>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</si>
  <si>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</si>
  <si>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</si>
  <si>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</si>
  <si>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</si>
  <si>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</si>
  <si>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</si>
  <si>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</si>
  <si>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</si>
  <si>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</si>
  <si>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</si>
  <si>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</si>
  <si>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</si>
  <si>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</si>
  <si>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</si>
  <si>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</si>
  <si>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</si>
  <si>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</si>
  <si>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</si>
  <si>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</si>
  <si>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</si>
  <si>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</si>
  <si>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</si>
  <si>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</si>
  <si>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</si>
  <si>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</si>
  <si>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</si>
  <si>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</si>
  <si>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</si>
  <si>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</si>
  <si>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</si>
  <si>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</si>
  <si>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</si>
  <si>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</si>
  <si>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</si>
  <si>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</si>
  <si>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</si>
  <si>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</si>
  <si>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</si>
  <si>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</si>
  <si>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</si>
  <si>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</si>
  <si>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</si>
  <si>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</si>
  <si>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</si>
  <si>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</si>
  <si>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</si>
  <si>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</si>
  <si>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</si>
  <si>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</si>
  <si>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</si>
  <si>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</si>
  <si>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</si>
  <si>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</si>
  <si>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</si>
  <si>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</si>
  <si>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</si>
  <si>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</si>
  <si>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</si>
  <si>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</si>
  <si>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</si>
  <si>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</si>
  <si>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</si>
  <si>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</si>
  <si>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</si>
  <si>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</si>
  <si>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</si>
  <si>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</si>
  <si>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</si>
  <si>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</si>
  <si>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</si>
  <si>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</si>
  <si>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</si>
  <si>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</si>
  <si>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</si>
  <si>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</si>
  <si>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</si>
  <si>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</si>
  <si>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</si>
  <si>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</si>
  <si>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</si>
  <si>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</si>
  <si>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</si>
  <si>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</si>
  <si>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</si>
  <si>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</si>
  <si>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</si>
  <si>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</si>
  <si>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</si>
  <si>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</si>
  <si>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</si>
  <si>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</si>
  <si>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</si>
  <si>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</si>
  <si>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</si>
  <si>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</si>
  <si>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</si>
  <si>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</si>
  <si>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</si>
  <si>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</si>
  <si>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</si>
  <si>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</si>
  <si>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</si>
  <si>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</si>
  <si>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</si>
  <si>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</si>
  <si>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</si>
  <si>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</si>
  <si>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</si>
  <si>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</si>
  <si>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</si>
  <si>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</si>
  <si>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</si>
  <si>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</si>
  <si>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</si>
  <si>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</si>
  <si>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</si>
  <si>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</si>
  <si>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</si>
  <si>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</si>
  <si>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</si>
  <si>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</si>
  <si>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</si>
  <si>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</si>
  <si>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</si>
  <si>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</si>
  <si>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</si>
  <si>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</si>
  <si>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</si>
  <si>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</si>
  <si>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</si>
  <si>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</si>
  <si>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</si>
  <si>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</si>
  <si>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</si>
  <si>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</si>
  <si>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</si>
  <si>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</si>
  <si>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</si>
  <si>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</si>
  <si>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</si>
  <si>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</si>
  <si>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</si>
  <si>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</si>
  <si>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</si>
  <si>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</si>
  <si>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</si>
  <si>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</si>
  <si>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</si>
  <si>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</si>
  <si>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</si>
  <si>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</si>
  <si>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</si>
  <si>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</si>
  <si>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</si>
  <si>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</si>
  <si>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</si>
  <si>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</si>
  <si>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</si>
  <si>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</si>
  <si>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</si>
  <si>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</si>
  <si>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</si>
  <si>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</si>
  <si>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</si>
  <si>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</si>
  <si>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</si>
  <si>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</si>
  <si>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</si>
  <si>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</si>
  <si>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</si>
  <si>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</si>
  <si>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</si>
  <si>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</si>
  <si>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</si>
  <si>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</si>
  <si>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</si>
  <si>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</si>
  <si>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</si>
  <si>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</si>
  <si>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</si>
  <si>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</si>
  <si>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</si>
  <si>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</si>
  <si>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</si>
  <si>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</si>
  <si>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</si>
  <si>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</si>
  <si>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</si>
  <si>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</si>
  <si>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</si>
  <si>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</si>
  <si>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</si>
  <si>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</si>
  <si>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</si>
  <si>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</si>
  <si>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</si>
  <si>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</si>
  <si>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</si>
  <si>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</si>
  <si>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</si>
  <si>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</si>
  <si>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</si>
  <si>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</si>
  <si>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</si>
  <si>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</si>
  <si>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</si>
  <si>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</si>
  <si>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</si>
  <si>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</si>
  <si>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</si>
  <si>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</si>
  <si>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</si>
  <si>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</si>
  <si>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</si>
  <si>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</si>
  <si>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</si>
  <si>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</si>
  <si>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</si>
  <si>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</si>
  <si>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</si>
  <si>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</si>
  <si>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</si>
  <si>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</si>
  <si>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</si>
  <si>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</si>
  <si>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</si>
  <si>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</si>
  <si>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</si>
  <si>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</si>
  <si>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</si>
  <si>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</si>
  <si>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</si>
  <si>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</si>
  <si>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</si>
  <si>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</si>
  <si>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</si>
  <si>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</si>
  <si>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</si>
  <si>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</si>
  <si>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</si>
  <si>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</si>
  <si>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</si>
  <si>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</si>
  <si>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</si>
  <si>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</si>
  <si>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</si>
  <si>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</si>
  <si>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</si>
  <si>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</si>
  <si>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</si>
  <si>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</si>
  <si>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</si>
  <si>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</si>
  <si>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</si>
  <si>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</si>
  <si>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</si>
  <si>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</si>
  <si>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</si>
  <si>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</si>
  <si>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</si>
  <si>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</si>
  <si>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</si>
  <si>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</si>
  <si>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</si>
  <si>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</si>
  <si>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</si>
  <si>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</si>
  <si>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</si>
  <si>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</si>
  <si>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</si>
  <si>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</si>
  <si>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</si>
  <si>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</si>
  <si>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</si>
  <si>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</si>
  <si>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</si>
  <si>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</si>
  <si>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</si>
  <si>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</si>
  <si>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</si>
  <si>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</si>
  <si>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</si>
  <si>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</si>
  <si>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</si>
  <si>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</si>
  <si>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</si>
  <si>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</si>
  <si>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</si>
  <si>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</si>
  <si>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</si>
  <si>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</si>
  <si>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</si>
  <si>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</si>
  <si>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</si>
  <si>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</si>
  <si>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</si>
  <si>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</si>
  <si>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</si>
  <si>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</si>
  <si>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</si>
  <si>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</si>
  <si>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</si>
  <si>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</si>
  <si>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</si>
  <si>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</si>
  <si>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</si>
  <si>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</si>
  <si>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</si>
  <si>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</si>
  <si>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</si>
  <si>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</si>
  <si>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</si>
  <si>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</si>
  <si>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</si>
  <si>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</si>
  <si>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</si>
  <si>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</si>
  <si>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</si>
  <si>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</si>
  <si>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</si>
  <si>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</si>
  <si>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</si>
  <si>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</si>
  <si>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</si>
  <si>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</si>
  <si>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</si>
  <si>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</si>
  <si>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</si>
  <si>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</si>
  <si>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</si>
  <si>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</si>
  <si>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</si>
  <si>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</si>
  <si>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</si>
  <si>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</si>
  <si>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</si>
  <si>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</si>
  <si>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</si>
  <si>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</si>
  <si>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</si>
  <si>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</si>
  <si>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</si>
  <si>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</si>
  <si>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</si>
  <si>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</si>
  <si>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</si>
  <si>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</si>
  <si>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</si>
  <si>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</si>
  <si>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</si>
  <si>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</si>
  <si>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</si>
  <si>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</si>
  <si>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</si>
  <si>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</si>
  <si>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</si>
  <si>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</si>
  <si>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</si>
  <si>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</si>
  <si>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</si>
  <si>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</si>
  <si>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</si>
  <si>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</si>
  <si>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</si>
  <si>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</si>
  <si>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</si>
  <si>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</si>
  <si>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</si>
  <si>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</si>
  <si>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</si>
  <si>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</si>
  <si>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</si>
  <si>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</si>
  <si>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</si>
  <si>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</si>
  <si>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</si>
  <si>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</si>
  <si>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</si>
  <si>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</si>
  <si>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</si>
  <si>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</si>
  <si>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</si>
  <si>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</si>
  <si>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</si>
  <si>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</si>
  <si>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</si>
  <si>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</si>
  <si>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</si>
  <si>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</si>
  <si>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</si>
  <si>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</si>
  <si>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</si>
  <si>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</si>
  <si>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</si>
  <si>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</si>
  <si>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</si>
  <si>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</si>
  <si>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</si>
  <si>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</si>
  <si>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</si>
  <si>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</si>
  <si>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</si>
  <si>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</si>
  <si>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</si>
  <si>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</si>
  <si>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</si>
  <si>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</si>
  <si>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</si>
  <si>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</si>
  <si>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</si>
  <si>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</si>
  <si>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</si>
  <si>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</si>
  <si>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</si>
  <si>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</si>
  <si>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</si>
  <si>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</si>
  <si>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</si>
  <si>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</si>
  <si>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</si>
  <si>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</si>
  <si>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</si>
  <si>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</si>
  <si>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</si>
  <si>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</si>
  <si>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</si>
  <si>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</si>
  <si>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</si>
  <si>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</si>
  <si>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</si>
  <si>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</si>
  <si>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</si>
  <si>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</si>
  <si>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</si>
  <si>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</si>
  <si>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</si>
  <si>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</si>
  <si>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</si>
  <si>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</si>
  <si>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</si>
  <si>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</si>
  <si>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</si>
  <si>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</si>
  <si>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</si>
  <si>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</si>
  <si>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</si>
  <si>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</si>
  <si>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</si>
  <si>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</si>
  <si>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</si>
  <si>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</si>
  <si>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</si>
  <si>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</si>
  <si>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</si>
  <si>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</si>
  <si>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</si>
  <si>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</si>
  <si>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</si>
  <si>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</si>
  <si>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</si>
  <si>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</si>
  <si>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</si>
  <si>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</si>
  <si>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</si>
  <si>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</si>
  <si>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</si>
  <si>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</si>
  <si>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</si>
  <si>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</si>
  <si>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</si>
  <si>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</si>
  <si>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</si>
  <si>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</si>
  <si>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</si>
  <si>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</si>
  <si>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</si>
  <si>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</si>
  <si>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</si>
  <si>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</si>
  <si>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</si>
  <si>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</si>
  <si>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</si>
  <si>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</si>
  <si>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</si>
  <si>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</si>
  <si>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</si>
  <si>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</si>
  <si>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</si>
  <si>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</si>
  <si>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</si>
  <si>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</si>
  <si>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</si>
  <si>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</si>
  <si>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</si>
  <si>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</si>
  <si>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</si>
  <si>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</si>
  <si>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</si>
  <si>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</si>
  <si>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</si>
  <si>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</si>
  <si>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</si>
  <si>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</si>
  <si>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</si>
  <si>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</si>
  <si>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</si>
  <si>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</si>
  <si>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</si>
  <si>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</si>
  <si>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</si>
  <si>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</si>
  <si>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</si>
  <si>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</si>
  <si>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</si>
  <si>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</si>
  <si>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</si>
  <si>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</si>
  <si>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</si>
  <si>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</si>
  <si>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</si>
  <si>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</si>
  <si>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</si>
  <si>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</si>
  <si>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</si>
  <si>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</si>
  <si>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</si>
  <si>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</si>
  <si>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</si>
  <si>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</si>
  <si>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</si>
  <si>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</si>
  <si>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</si>
  <si>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</si>
  <si>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</si>
  <si>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</si>
  <si>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</si>
  <si>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</si>
  <si>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</si>
  <si>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</si>
  <si>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</si>
  <si>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</si>
  <si>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</si>
  <si>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</si>
  <si>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</si>
  <si>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</si>
  <si>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</si>
  <si>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</si>
  <si>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</si>
  <si>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</si>
  <si>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</si>
  <si>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</si>
  <si>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</si>
  <si>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</si>
  <si>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</si>
  <si>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</si>
  <si>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</si>
  <si>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</si>
  <si>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</si>
  <si>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</si>
  <si>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</si>
  <si>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</si>
  <si>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</si>
  <si>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</si>
  <si>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</si>
  <si>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</si>
  <si>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</si>
  <si>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</si>
  <si>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</si>
  <si>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</si>
  <si>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</si>
  <si>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</si>
  <si>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</si>
  <si>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</si>
  <si>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</si>
  <si>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</si>
  <si>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</si>
  <si>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</si>
  <si>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</si>
  <si>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</si>
  <si>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</si>
  <si>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</si>
  <si>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</si>
  <si>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</si>
  <si>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</si>
  <si>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</si>
  <si>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</si>
  <si>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</si>
  <si>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</si>
  <si>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</si>
  <si>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</si>
  <si>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</si>
  <si>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</si>
  <si>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</si>
  <si>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</si>
  <si>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</si>
  <si>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</si>
  <si>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</si>
  <si>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</si>
  <si>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</si>
  <si>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</si>
  <si>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</si>
  <si>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</si>
  <si>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</si>
  <si>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</si>
  <si>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</si>
  <si>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</si>
  <si>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</si>
  <si>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</si>
  <si>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</si>
  <si>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</si>
  <si>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</si>
  <si>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</si>
  <si>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</si>
  <si>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</si>
  <si>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</si>
  <si>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</si>
  <si>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</si>
  <si>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</si>
  <si>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</si>
  <si>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</si>
  <si>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</si>
  <si>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</si>
  <si>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</si>
  <si>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</si>
  <si>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</si>
  <si>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</si>
  <si>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</si>
  <si>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</si>
  <si>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</si>
  <si>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</si>
  <si>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</si>
  <si>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</si>
  <si>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</si>
  <si>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</si>
  <si>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</si>
  <si>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</si>
  <si>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</si>
  <si>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</si>
  <si>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</si>
  <si>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</si>
  <si>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</si>
  <si>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</si>
  <si>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</si>
  <si>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</si>
  <si>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</si>
  <si>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</si>
  <si>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</si>
  <si>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</si>
  <si>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</si>
  <si>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</si>
  <si>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</si>
  <si>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</si>
  <si>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</si>
  <si>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</si>
  <si>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</si>
  <si>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</si>
  <si>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</si>
  <si>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</si>
  <si>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</si>
  <si>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</si>
  <si>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</si>
  <si>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</si>
  <si>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</si>
  <si>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</si>
  <si>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</si>
  <si>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</si>
  <si>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</si>
  <si>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</si>
  <si>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</si>
  <si>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</si>
  <si>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</si>
  <si>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</si>
  <si>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</si>
  <si>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</si>
  <si>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</si>
  <si>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</si>
  <si>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</si>
  <si>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</si>
  <si>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</si>
  <si>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</si>
  <si>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</si>
  <si>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</si>
  <si>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</si>
  <si>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</si>
  <si>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</si>
  <si>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</si>
  <si>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</si>
  <si>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</si>
  <si>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</si>
  <si>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</si>
  <si>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</si>
  <si>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</si>
  <si>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</si>
  <si>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</si>
  <si>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</si>
  <si>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</si>
  <si>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</si>
  <si>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</si>
  <si>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</si>
  <si>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</si>
  <si>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</si>
  <si>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</si>
  <si>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</si>
  <si>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</si>
  <si>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</si>
  <si>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</si>
  <si>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</si>
  <si>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</si>
  <si>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</si>
  <si>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</si>
  <si>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</si>
  <si>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</si>
  <si>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</si>
  <si>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</si>
  <si>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</si>
  <si>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</si>
  <si>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</si>
  <si>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</si>
  <si>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</si>
  <si>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</si>
  <si>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</si>
  <si>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</si>
  <si>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</si>
  <si>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</si>
  <si>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</si>
  <si>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</si>
  <si>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</si>
  <si>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</si>
  <si>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</si>
  <si>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</si>
  <si>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</si>
  <si>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</si>
  <si>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</si>
  <si>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</si>
  <si>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</si>
  <si>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</si>
  <si>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</si>
  <si>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</si>
  <si>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</si>
  <si>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</si>
  <si>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</si>
  <si>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</si>
  <si>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</si>
  <si>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</si>
  <si>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</si>
  <si>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</si>
  <si>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</si>
  <si>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</si>
  <si>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</si>
  <si>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</si>
  <si>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</si>
  <si>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</si>
  <si>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</si>
  <si>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</si>
  <si>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</si>
  <si>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</si>
  <si>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</si>
  <si>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</si>
  <si>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</si>
  <si>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</si>
  <si>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</si>
  <si>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</si>
  <si>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</si>
  <si>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</si>
  <si>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</si>
  <si>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</si>
  <si>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</si>
  <si>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</si>
  <si>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</si>
  <si>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</si>
  <si>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</si>
  <si>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</si>
  <si>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</si>
  <si>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</si>
  <si>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</si>
  <si>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</si>
  <si>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</si>
  <si>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</si>
  <si>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</si>
  <si>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</si>
  <si>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</si>
  <si>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</si>
  <si>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</si>
  <si>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</si>
  <si>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</si>
  <si>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</si>
  <si>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</si>
  <si>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</si>
  <si>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</si>
  <si>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</si>
  <si>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</si>
  <si>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</si>
  <si>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</si>
  <si>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</si>
  <si>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</si>
  <si>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</si>
  <si>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</si>
  <si>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</si>
  <si>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</si>
  <si>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</si>
  <si>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</si>
  <si>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</si>
  <si>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</si>
  <si>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</si>
  <si>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</si>
  <si>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</si>
  <si>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</si>
  <si>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</si>
  <si>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</si>
  <si>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</si>
  <si>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</si>
  <si>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</si>
  <si>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</si>
  <si>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</si>
  <si>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</si>
  <si>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</si>
  <si>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</si>
  <si>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</si>
  <si>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</si>
  <si>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</si>
  <si>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</si>
  <si>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</si>
  <si>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</si>
  <si>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</si>
  <si>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</si>
  <si>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</si>
  <si>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</si>
  <si>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</si>
  <si>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</si>
  <si>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</si>
  <si>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</si>
  <si>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</si>
  <si>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</si>
  <si>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</si>
  <si>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</si>
  <si>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</si>
  <si>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</si>
  <si>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</si>
  <si>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</si>
  <si>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</si>
  <si>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</si>
  <si>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</si>
  <si>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</si>
  <si>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</si>
  <si>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</si>
  <si>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</si>
  <si>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</si>
  <si>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</si>
  <si>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</si>
  <si>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</si>
  <si>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</si>
  <si>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</si>
  <si>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</si>
  <si>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</si>
  <si>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</si>
  <si>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</si>
  <si>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</si>
  <si>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</si>
  <si>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</si>
  <si>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</si>
  <si>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</si>
  <si>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</si>
  <si>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</si>
  <si>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</si>
  <si>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</si>
  <si>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</si>
  <si>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</si>
  <si>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</si>
  <si>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</si>
  <si>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</si>
  <si>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</si>
  <si>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</si>
  <si>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</si>
  <si>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</si>
  <si>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</si>
  <si>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</si>
  <si>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</si>
  <si>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</si>
  <si>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</si>
  <si>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</si>
  <si>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</si>
  <si>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</si>
  <si>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</si>
  <si>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</si>
  <si>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</si>
  <si>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</si>
  <si>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</si>
  <si>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</si>
  <si>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</si>
  <si>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</si>
  <si>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</si>
  <si>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</si>
  <si>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</si>
  <si>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</si>
  <si>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</si>
  <si>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</si>
  <si>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</si>
  <si>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</si>
  <si>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</si>
  <si>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</si>
  <si>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</si>
  <si>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</si>
  <si>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</si>
  <si>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</si>
  <si>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</si>
  <si>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</si>
  <si>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</si>
  <si>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</si>
  <si>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</si>
  <si>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</si>
  <si>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</si>
  <si>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</si>
  <si>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</si>
  <si>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</si>
  <si>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</si>
  <si>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</si>
  <si>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</si>
  <si>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</si>
  <si>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</si>
  <si>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</si>
  <si>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</si>
  <si>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</si>
  <si>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</si>
  <si>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</si>
  <si>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</si>
  <si>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</si>
  <si>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</si>
  <si>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</si>
  <si>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</si>
  <si>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</si>
  <si>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</si>
  <si>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</si>
  <si>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</si>
  <si>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</si>
  <si>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</si>
  <si>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</si>
  <si>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</si>
  <si>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</si>
  <si>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</si>
  <si>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</si>
  <si>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</si>
  <si>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</si>
  <si>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</si>
  <si>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</si>
  <si>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</si>
  <si>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</si>
  <si>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</si>
  <si>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</si>
  <si>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</si>
  <si>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</si>
  <si>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</si>
  <si>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</si>
  <si>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</si>
  <si>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</si>
  <si>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</si>
  <si>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</si>
  <si>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</si>
  <si>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</si>
  <si>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</si>
  <si>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</si>
  <si>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</si>
  <si>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</si>
  <si>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</si>
  <si>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</si>
  <si>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</si>
  <si>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</si>
  <si>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</si>
  <si>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</si>
  <si>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</si>
  <si>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</si>
  <si>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</si>
  <si>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</si>
  <si>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</si>
  <si>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</si>
  <si>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</si>
  <si>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</si>
  <si>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</si>
  <si>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</si>
  <si>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</si>
  <si>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</si>
  <si>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</si>
  <si>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</si>
  <si>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</si>
  <si>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</si>
  <si>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</si>
  <si>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</si>
  <si>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</si>
  <si>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</si>
  <si>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</si>
  <si>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</si>
  <si>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</si>
  <si>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</si>
  <si>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</si>
  <si>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</si>
  <si>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</si>
  <si>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</si>
  <si>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</si>
  <si>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</si>
  <si>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</si>
  <si>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</si>
  <si>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</si>
  <si>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</si>
  <si>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</si>
  <si>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</si>
  <si>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</si>
  <si>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</si>
  <si>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</si>
  <si>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</si>
  <si>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</si>
  <si>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</si>
  <si>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</si>
  <si>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</si>
  <si>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</si>
  <si>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</si>
  <si>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</si>
  <si>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</si>
  <si>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</si>
  <si>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</si>
  <si>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</si>
  <si>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</si>
  <si>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</si>
  <si>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</si>
  <si>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</si>
  <si>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</si>
  <si>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</si>
  <si>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</si>
  <si>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</si>
  <si>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</si>
  <si>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</si>
  <si>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</si>
  <si>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</si>
  <si>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</si>
  <si>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</si>
  <si>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</si>
  <si>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</si>
  <si>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</si>
  <si>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</si>
  <si>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</si>
  <si>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</si>
  <si>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</si>
  <si>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</si>
  <si>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</si>
  <si>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</si>
  <si>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</si>
  <si>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</si>
  <si>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</si>
  <si>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</si>
  <si>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</si>
  <si>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</si>
  <si>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</si>
  <si>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</si>
  <si>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</si>
  <si>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</si>
  <si>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</si>
  <si>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</si>
  <si>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</si>
  <si>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</si>
  <si>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</si>
  <si>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</si>
  <si>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</si>
  <si>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</si>
  <si>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</si>
  <si>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</si>
  <si>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</si>
  <si>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</si>
  <si>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</si>
  <si>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</si>
  <si>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</si>
  <si>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</si>
  <si>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</si>
  <si>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</si>
  <si>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</si>
  <si>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</si>
  <si>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</si>
  <si>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</si>
  <si>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</si>
  <si>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</si>
  <si>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</si>
  <si>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</si>
  <si>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</si>
  <si>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</si>
  <si>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</si>
  <si>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</si>
  <si>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</si>
  <si>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</si>
  <si>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</si>
  <si>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</si>
  <si>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</si>
  <si>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</si>
  <si>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</si>
  <si>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</si>
  <si>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</si>
  <si>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</si>
  <si>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</si>
  <si>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</si>
  <si>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</si>
  <si>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</si>
  <si>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</si>
  <si>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</si>
  <si>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</si>
  <si>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</si>
  <si>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</si>
  <si>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</si>
  <si>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</si>
  <si>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</si>
  <si>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</si>
  <si>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</si>
  <si>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</si>
  <si>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</si>
  <si>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</si>
  <si>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</si>
  <si>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</si>
  <si>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</si>
  <si>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</si>
  <si>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</si>
  <si>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</si>
  <si>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</si>
  <si>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</si>
  <si>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</si>
  <si>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</si>
  <si>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</si>
  <si>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</si>
  <si>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</si>
  <si>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</si>
  <si>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</si>
  <si>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</si>
  <si>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</si>
  <si>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</si>
  <si>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</si>
  <si>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</si>
  <si>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</si>
  <si>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</si>
  <si>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</si>
  <si>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</si>
  <si>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</si>
  <si>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</si>
  <si>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</si>
  <si>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</si>
  <si>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</si>
  <si>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</si>
  <si>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</si>
  <si>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</si>
  <si>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</si>
  <si>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</si>
  <si>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</si>
  <si>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</si>
  <si>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</si>
  <si>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</si>
  <si>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</si>
  <si>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</si>
  <si>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</si>
  <si>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</si>
  <si>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</si>
  <si>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</si>
  <si>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</si>
  <si>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</si>
  <si>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</si>
  <si>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</si>
  <si>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</si>
  <si>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</si>
  <si>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</si>
  <si>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</si>
  <si>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</si>
  <si>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</si>
  <si>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</si>
  <si>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</si>
  <si>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</si>
  <si>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</si>
  <si>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</si>
  <si>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</si>
  <si>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</si>
  <si>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</si>
  <si>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</si>
  <si>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</si>
  <si>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</si>
  <si>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</si>
  <si>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</si>
  <si>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</si>
  <si>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</si>
  <si>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</si>
  <si>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</si>
  <si>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</si>
  <si>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</si>
  <si>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</si>
  <si>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</si>
  <si>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</si>
  <si>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</si>
  <si>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</si>
  <si>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</si>
  <si>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</si>
  <si>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</si>
  <si>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</si>
  <si>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</si>
  <si>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</si>
  <si>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</si>
  <si>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</si>
  <si>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</si>
  <si>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</si>
  <si>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</si>
  <si>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</si>
  <si>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</si>
  <si>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</si>
  <si>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</si>
  <si>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</si>
  <si>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</si>
  <si>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</si>
  <si>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</si>
  <si>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</si>
  <si>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</si>
  <si>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</si>
  <si>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</si>
  <si>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</si>
  <si>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</si>
  <si>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</si>
  <si>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</si>
  <si>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</si>
  <si>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</si>
  <si>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</si>
  <si>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</si>
  <si>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</si>
  <si>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</si>
  <si>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</si>
  <si>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</si>
  <si>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</si>
  <si>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</si>
  <si>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</si>
  <si>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</si>
  <si>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</si>
  <si>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</si>
  <si>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</si>
  <si>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</si>
  <si>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</si>
  <si>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</si>
  <si>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</si>
  <si>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</si>
  <si>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</si>
  <si>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</si>
  <si>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</si>
  <si>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</si>
  <si>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</si>
  <si>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</si>
  <si>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</si>
  <si>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</si>
  <si>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</si>
  <si>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</si>
  <si>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</si>
  <si>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</si>
  <si>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</si>
  <si>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</si>
  <si>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</si>
  <si>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</si>
  <si>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</si>
  <si>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</si>
  <si>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</si>
  <si>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</si>
  <si>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</si>
  <si>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</si>
  <si>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</si>
  <si>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</si>
  <si>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</si>
  <si>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</si>
  <si>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</si>
  <si>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</si>
  <si>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</si>
  <si>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</si>
  <si>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</si>
  <si>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</si>
  <si>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</si>
  <si>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</si>
  <si>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</si>
  <si>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</si>
  <si>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</si>
  <si>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</si>
  <si>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</si>
  <si>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</si>
  <si>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</si>
  <si>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</si>
  <si>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</si>
  <si>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</si>
  <si>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</si>
  <si>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</si>
  <si>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</si>
  <si>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</si>
  <si>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</si>
  <si>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</si>
  <si>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</si>
  <si>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</si>
  <si>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</si>
  <si>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</si>
  <si>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</si>
  <si>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</si>
  <si>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</si>
  <si>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</si>
  <si>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</si>
  <si>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</si>
  <si>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</si>
  <si>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</si>
  <si>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</si>
  <si>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</si>
  <si>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</si>
  <si>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</si>
  <si>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</si>
  <si>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</si>
  <si>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</si>
  <si>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</si>
  <si>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</si>
  <si>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</si>
  <si>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</si>
  <si>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</si>
  <si>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</si>
  <si>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</si>
  <si>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</si>
  <si>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</si>
  <si>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</si>
  <si>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</si>
  <si>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</si>
  <si>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</si>
  <si>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</si>
  <si>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</si>
  <si>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</si>
  <si>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</si>
  <si>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</si>
  <si>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</si>
  <si>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</si>
  <si>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</si>
  <si>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</si>
  <si>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</si>
  <si>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</si>
  <si>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</si>
  <si>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</si>
  <si>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</si>
  <si>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</si>
  <si>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</si>
  <si>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</si>
  <si>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</si>
  <si>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</si>
  <si>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</si>
  <si>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</si>
  <si>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</si>
  <si>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</si>
  <si>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</si>
  <si>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</si>
  <si>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</si>
  <si>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</si>
  <si>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</si>
  <si>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</si>
  <si>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</si>
  <si>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</si>
  <si>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</si>
  <si>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</si>
  <si>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</si>
  <si>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</si>
  <si>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</si>
  <si>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</si>
  <si>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</si>
  <si>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</si>
  <si>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</si>
  <si>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</si>
  <si>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</si>
  <si>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</si>
  <si>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</si>
  <si>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</si>
  <si>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</si>
  <si>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</si>
  <si>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</si>
  <si>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</si>
  <si>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</si>
  <si>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</si>
  <si>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</si>
  <si>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</si>
  <si>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</si>
  <si>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</si>
  <si>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</si>
  <si>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</si>
  <si>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</si>
  <si>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</si>
  <si>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</si>
  <si>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</si>
  <si>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</si>
  <si>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</si>
  <si>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</si>
  <si>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</si>
  <si>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</si>
  <si>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</si>
  <si>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</si>
  <si>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</si>
  <si>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</si>
  <si>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</si>
  <si>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</si>
  <si>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</si>
  <si>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</si>
  <si>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</si>
  <si>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</si>
  <si>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</si>
  <si>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</si>
  <si>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</si>
  <si>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</si>
  <si>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</si>
  <si>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</si>
  <si>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</si>
  <si>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</si>
  <si>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</si>
  <si>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</si>
  <si>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</si>
  <si>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</si>
  <si>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</si>
  <si>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</si>
  <si>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</si>
  <si>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</si>
  <si>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</si>
  <si>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</si>
  <si>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</si>
  <si>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</si>
  <si>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</si>
  <si>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</si>
  <si>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</si>
  <si>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</si>
  <si>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</si>
  <si>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</si>
  <si>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</si>
  <si>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</si>
  <si>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</si>
  <si>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</si>
  <si>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</si>
  <si>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</si>
  <si>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</si>
  <si>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</si>
  <si>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</si>
  <si>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</si>
  <si>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</si>
  <si>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</si>
  <si>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</si>
  <si>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</si>
  <si>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</si>
  <si>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</si>
  <si>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</si>
  <si>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</si>
  <si>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</si>
  <si>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</si>
  <si>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</si>
  <si>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</si>
  <si>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</si>
  <si>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</si>
  <si>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</si>
  <si>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</si>
  <si>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</si>
  <si>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</si>
  <si>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</si>
  <si>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</si>
  <si>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</si>
  <si>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</si>
  <si>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</si>
  <si>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</si>
  <si>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</si>
  <si>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</si>
  <si>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</si>
  <si>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</si>
  <si>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</si>
  <si>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</si>
  <si>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</si>
  <si>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</si>
  <si>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</si>
  <si>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</si>
  <si>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</si>
  <si>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</si>
  <si>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</si>
  <si>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</si>
  <si>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</si>
  <si>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</si>
  <si>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</si>
  <si>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</si>
  <si>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</si>
  <si>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</si>
  <si>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</si>
  <si>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</si>
  <si>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</si>
  <si>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</si>
  <si>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</si>
  <si>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</si>
  <si>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</si>
  <si>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</si>
  <si>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</si>
  <si>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</si>
  <si>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</si>
  <si>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</si>
  <si>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</si>
  <si>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</si>
  <si>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</si>
  <si>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</si>
  <si>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</si>
  <si>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</si>
  <si>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</si>
  <si>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</si>
  <si>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</si>
  <si>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</si>
  <si>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</si>
  <si>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</si>
  <si>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</si>
  <si>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</si>
  <si>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</si>
  <si>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</si>
  <si>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</si>
  <si>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</si>
  <si>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</si>
  <si>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</si>
  <si>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</si>
  <si>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</si>
  <si>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</si>
  <si>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</si>
  <si>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</si>
  <si>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</si>
  <si>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</si>
  <si>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</si>
  <si>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</si>
  <si>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</si>
  <si>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</si>
  <si>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</si>
  <si>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</si>
  <si>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</si>
  <si>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</si>
  <si>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</si>
  <si>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</si>
  <si>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</si>
  <si>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</si>
  <si>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</si>
  <si>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</si>
  <si>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</si>
  <si>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</si>
  <si>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</si>
  <si>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</si>
  <si>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</si>
  <si>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</si>
  <si>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</si>
  <si>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</si>
  <si>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</si>
  <si>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</si>
  <si>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</si>
  <si>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</si>
  <si>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</si>
  <si>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</si>
  <si>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</si>
  <si>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</si>
  <si>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</si>
  <si>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</si>
  <si>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</si>
  <si>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</si>
  <si>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</si>
  <si>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</si>
  <si>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</si>
  <si>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</si>
  <si>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</si>
  <si>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</si>
  <si>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</si>
  <si>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</si>
  <si>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</si>
  <si>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</si>
  <si>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</si>
  <si>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</si>
  <si>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</si>
  <si>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</si>
  <si>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</si>
  <si>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</si>
  <si>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</si>
  <si>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</si>
  <si>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</si>
  <si>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</si>
  <si>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</si>
  <si>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</si>
  <si>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</si>
  <si>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</si>
  <si>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</si>
  <si>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</si>
  <si>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</si>
  <si>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</si>
  <si>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</si>
  <si>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</si>
  <si>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</si>
  <si>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</si>
  <si>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</si>
  <si>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</si>
  <si>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</si>
  <si>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</si>
  <si>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</si>
  <si>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</si>
  <si>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</si>
  <si>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</si>
  <si>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</si>
  <si>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</si>
  <si>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</si>
  <si>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</si>
  <si>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</si>
  <si>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</si>
  <si>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</si>
  <si>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</si>
  <si>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</si>
  <si>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</si>
  <si>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</si>
  <si>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</si>
  <si>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</si>
  <si>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</si>
  <si>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</si>
  <si>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</si>
  <si>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</si>
  <si>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</si>
  <si>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</si>
  <si>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</si>
  <si>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</si>
  <si>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</si>
  <si>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</si>
  <si>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</si>
  <si>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</si>
  <si>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</si>
  <si>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</si>
  <si>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</si>
  <si>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</si>
  <si>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</si>
  <si>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</si>
  <si>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</si>
  <si>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</si>
  <si>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</si>
  <si>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</si>
  <si>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</si>
  <si>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</si>
  <si>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</si>
  <si>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</si>
  <si>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</si>
  <si>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</si>
  <si>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</si>
  <si>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</si>
  <si>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</si>
  <si>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</si>
  <si>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</si>
  <si>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</si>
  <si>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</si>
  <si>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</si>
  <si>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</si>
  <si>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</si>
  <si>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</si>
  <si>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</si>
  <si>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</si>
  <si>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</si>
  <si>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</si>
  <si>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</si>
  <si>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</si>
  <si>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</si>
  <si>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</si>
  <si>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</si>
  <si>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</si>
  <si>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</si>
  <si>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</si>
  <si>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</si>
  <si>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</si>
  <si>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</si>
  <si>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</si>
  <si>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</si>
  <si>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</si>
  <si>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</si>
  <si>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</si>
  <si>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</si>
  <si>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</si>
  <si>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</si>
  <si>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</si>
  <si>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</si>
  <si>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</si>
  <si>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</si>
  <si>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</si>
  <si>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</si>
  <si>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</si>
  <si>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</si>
  <si>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</si>
  <si>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</si>
  <si>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Равновесие или пробная точка не сошлись численно.</t>
  </si>
  <si>
    <t>Ошибка исходных данных или настройки.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</si>
  <si>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</si>
  <si>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</si>
  <si>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</si>
  <si>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</si>
  <si>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</si>
  <si>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</si>
  <si>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</si>
  <si>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</si>
  <si>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</si>
  <si>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</si>
  <si>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</si>
  <si>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</si>
  <si>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</si>
  <si>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</si>
  <si>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</si>
  <si>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</si>
  <si>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</si>
  <si>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</si>
  <si>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</si>
  <si>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</si>
  <si>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</si>
  <si>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</si>
  <si>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</si>
  <si>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</si>
  <si>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</si>
  <si>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</si>
  <si>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</si>
  <si>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</si>
  <si>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</si>
  <si>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</si>
  <si>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</si>
  <si>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</si>
  <si>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</si>
  <si>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использовалось ли продолжение физической диаграммы при фактическом НДС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</si>
  <si>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</si>
  <si>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</si>
  <si>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</si>
  <si>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</si>
  <si>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</si>
  <si>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</si>
  <si>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</si>
  <si>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</si>
  <si>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</si>
  <si>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</si>
  <si>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</si>
  <si>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</si>
  <si>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</si>
  <si>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</si>
  <si>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</si>
  <si>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</si>
  <si>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</si>
  <si>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</si>
  <si>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</si>
  <si>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mm</t>
  </si>
  <si>
    <t>x, mm</t>
  </si>
  <si>
    <t>DiagExt</t>
  </si>
  <si>
    <t>запас (ε)</t>
  </si>
  <si>
    <t>статус</t>
  </si>
  <si>
    <t>LimitState</t>
  </si>
  <si>
    <t>LoadPath</t>
  </si>
  <si>
    <t>Method</t>
  </si>
  <si>
    <t>запас (λ)</t>
  </si>
  <si>
    <t>ConcreteStrainLimit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</si>
  <si>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</si>
  <si>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</si>
  <si>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</si>
  <si>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</si>
  <si>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</si>
  <si>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</si>
  <si>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</si>
  <si>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</si>
  <si>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</si>
  <si>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</si>
  <si>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</si>
  <si>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</si>
  <si>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</si>
  <si>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</si>
  <si>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</si>
  <si>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</si>
  <si>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t>Расчет нормальных и продольных трещин</t>
  </si>
  <si>
    <t>Момент образования трещин</t>
  </si>
  <si>
    <t>нормальные и продольные трещины</t>
  </si>
  <si>
    <t>Осевое растяжение</t>
  </si>
  <si>
    <t>Изгиб N + M</t>
  </si>
  <si>
    <t>статус трещин</t>
  </si>
  <si>
    <t>данные при изгибе N + M</t>
  </si>
  <si>
    <t>Коэффициенты</t>
  </si>
  <si>
    <t>Напряжения</t>
  </si>
  <si>
    <t>ширина раскрытия нормальных трещин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</si>
  <si>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</si>
  <si>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</si>
  <si>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</si>
  <si>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</si>
  <si>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</si>
  <si>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</si>
  <si>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</si>
  <si>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</si>
  <si>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</si>
  <si>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</si>
  <si>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</si>
  <si>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</si>
  <si>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</si>
  <si>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</si>
  <si>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</si>
  <si>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</si>
  <si>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</si>
  <si>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</si>
  <si>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</si>
  <si>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</si>
  <si>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</si>
  <si>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</si>
  <si>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</si>
  <si>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</si>
  <si>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?s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</si>
  <si>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</si>
  <si>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</si>
  <si>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</si>
  <si>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</si>
  <si>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</si>
  <si>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</si>
  <si>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</si>
  <si>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</si>
  <si>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</si>
  <si>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</si>
  <si>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</si>
  <si>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state</t>
  </si>
  <si>
    <t>rebars</t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</si>
  <si>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</si>
  <si>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</si>
  <si>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</si>
  <si>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</si>
  <si>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</si>
  <si>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</si>
  <si>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</si>
  <si>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</si>
  <si>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</si>
  <si>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</si>
  <si>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</si>
  <si>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</si>
  <si>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</si>
  <si>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</si>
  <si>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</si>
  <si>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</si>
  <si>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</si>
  <si>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</si>
  <si>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</si>
  <si>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</si>
  <si>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</si>
  <si>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</si>
  <si>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</si>
  <si>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</si>
  <si>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</si>
  <si>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</si>
  <si>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</si>
  <si>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Расчет продольного изгиба и устойчивости</t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</si>
  <si>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</si>
  <si>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</si>
  <si>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</si>
  <si>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</si>
  <si>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</si>
  <si>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</si>
  <si>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</si>
  <si>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</si>
  <si>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</si>
  <si>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Общие для плоскости</t>
  </si>
  <si>
    <t>при ec &gt; r</t>
  </si>
  <si>
    <t>при ec &lt;= r</t>
  </si>
  <si>
    <t>Расчет по СП 63</t>
  </si>
  <si>
    <t>Коэффициент продольного изгиба в главной плоскости 1</t>
  </si>
  <si>
    <t>Коэффициент продольного изгиба в главной плоскости 2</t>
  </si>
  <si>
    <t>Продольная сила после учета продольного изгиба</t>
  </si>
  <si>
    <t>Момент после учета продольного изгиба в главной плоскости 1</t>
  </si>
  <si>
    <t>Момент после учета продольного изгиба в главной плоскости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</si>
  <si>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</si>
  <si>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</si>
  <si>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</si>
  <si>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</si>
  <si>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</si>
  <si>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</si>
  <si>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</si>
  <si>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главной плоскости 1 до учета продольного изгиба</t>
  </si>
  <si>
    <t>Момент в главной плоскости 2 до учета продольного изгиба</t>
  </si>
  <si>
    <t>Продольная сила от постоянной или длительной части нагрузки</t>
  </si>
  <si>
    <t>Момент в главной плоскости 1 от постоянной или длительной части</t>
  </si>
  <si>
    <t>Момент в главной плоскости 2 от постоянной или длительной части</t>
  </si>
  <si>
    <t>Размер сечения вдоль главной плоскости 1</t>
  </si>
  <si>
    <t>Размер сечения вдоль главной плоскости 2</t>
  </si>
  <si>
    <t>Радиус инерции в главной плоскости 1</t>
  </si>
  <si>
    <t>Радиус инерции в главной плоскости 2</t>
  </si>
  <si>
    <t>Расчетная длина для главной плоскости 1</t>
  </si>
  <si>
    <t>Расчетная длина для главной плоскости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</si>
  <si>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</si>
  <si>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</si>
  <si>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</si>
  <si>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</si>
  <si>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</si>
  <si>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</si>
  <si>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</si>
  <si>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</si>
  <si>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</si>
  <si>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</si>
  <si>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</si>
  <si>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</si>
  <si>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</si>
  <si>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</si>
  <si>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</si>
  <si>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главной плоскости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</si>
  <si>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</si>
  <si>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</si>
  <si>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</si>
  <si>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</si>
  <si>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</si>
  <si>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</si>
  <si>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</si>
  <si>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</si>
  <si>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</si>
  <si>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</si>
  <si>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mm</t>
  </si>
  <si>
    <t>h2, mm</t>
  </si>
  <si>
    <t>i1, mm</t>
  </si>
  <si>
    <t>i2, mm</t>
  </si>
  <si>
    <t>r, mm</t>
  </si>
  <si>
    <t>δ</t>
  </si>
  <si>
    <t>η</t>
  </si>
  <si>
    <t>φ</t>
  </si>
  <si>
    <t>D, tf*mm2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</si>
  <si>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</si>
  <si>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</si>
  <si>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</si>
  <si>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</si>
  <si>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</si>
  <si>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</si>
  <si>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</si>
  <si>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</si>
  <si>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</si>
  <si>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</si>
  <si>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</si>
  <si>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</si>
  <si>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</si>
  <si>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</si>
  <si>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</si>
  <si>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</si>
  <si>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</si>
  <si>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</si>
  <si>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</si>
  <si>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</si>
  <si>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</si>
  <si>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</si>
  <si>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</si>
  <si>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</si>
  <si>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</si>
  <si>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mm</t>
  </si>
  <si>
    <t>Y, mm</t>
  </si>
  <si>
    <t>Area, mm2</t>
  </si>
  <si>
    <t>GeometryInterpretationStatus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</si>
  <si>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</si>
  <si>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</si>
  <si>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</si>
  <si>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</si>
  <si>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</si>
  <si>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</si>
  <si>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</si>
  <si>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</si>
  <si>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Параметрическая бетонная сетка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</si>
  <si>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</si>
  <si>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</si>
  <si>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</si>
  <si>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</si>
  <si>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</si>
  <si>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</si>
  <si>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</si>
  <si>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</si>
  <si>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</si>
  <si>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</si>
  <si>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</si>
  <si>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</si>
  <si>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</si>
  <si>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</si>
  <si>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</si>
  <si>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</si>
  <si>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</si>
  <si>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</si>
  <si>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</si>
  <si>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</si>
  <si>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</si>
  <si>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</si>
  <si>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</si>
  <si>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</si>
  <si>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</si>
  <si>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</si>
  <si>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</si>
  <si>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</si>
  <si>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</si>
  <si>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</si>
  <si>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</si>
  <si>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</si>
  <si>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</si>
  <si>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</si>
  <si>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</si>
  <si>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</si>
  <si>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</si>
  <si>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</si>
  <si>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</si>
  <si>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</si>
  <si>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</si>
  <si>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</si>
  <si>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</si>
  <si>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</si>
  <si>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</si>
  <si>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</si>
  <si>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</si>
  <si>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</si>
  <si>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</si>
  <si>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</si>
  <si>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</si>
  <si>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</si>
  <si>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</si>
  <si>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</si>
  <si>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</si>
  <si>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</si>
  <si>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</si>
  <si>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</si>
  <si>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</si>
  <si>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</si>
  <si>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</si>
  <si>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</si>
  <si>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</si>
  <si>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</si>
  <si>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</si>
  <si>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</si>
  <si>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</si>
  <si>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</si>
  <si>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</si>
  <si>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</si>
  <si>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</si>
  <si>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</si>
  <si>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</si>
  <si>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</si>
  <si>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</si>
  <si>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</si>
  <si>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</si>
  <si>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</si>
  <si>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</si>
  <si>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</si>
  <si>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</si>
  <si>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</si>
  <si>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</si>
  <si>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</si>
  <si>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</si>
  <si>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</si>
  <si>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</si>
  <si>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</si>
  <si>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</si>
  <si>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</si>
  <si>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</si>
  <si>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</si>
  <si>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</si>
  <si>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</si>
  <si>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</si>
  <si>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</si>
  <si>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</si>
  <si>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</si>
  <si>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</si>
  <si>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</si>
  <si>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</si>
  <si>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</si>
  <si>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</si>
  <si>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</si>
  <si>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</si>
  <si>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</si>
  <si>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</si>
  <si>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</si>
  <si>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</si>
  <si>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</si>
  <si>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</si>
  <si>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</si>
  <si>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</si>
  <si>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</si>
  <si>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Rebar</t>
  </si>
  <si>
    <t>RectSet: H1 - левая грань, ряд 1</t>
  </si>
  <si>
    <t>R3</t>
  </si>
  <si>
    <t>R4</t>
  </si>
  <si>
    <t>R5</t>
  </si>
  <si>
    <t>R6</t>
  </si>
  <si>
    <t>RectSet: H1 - правая грань, ряд 1</t>
  </si>
  <si>
    <t>R7</t>
  </si>
  <si>
    <t>R8</t>
  </si>
  <si>
    <t>R9</t>
  </si>
  <si>
    <t>R10</t>
  </si>
  <si>
    <t>R11</t>
  </si>
  <si>
    <t>RectSet: B1 - верхняя грань, ряд 1</t>
  </si>
  <si>
    <t>R12</t>
  </si>
  <si>
    <t>R13</t>
  </si>
  <si>
    <t>RectSet: B1 - нижняя грань, ряд 1</t>
  </si>
  <si>
    <t>R14</t>
  </si>
  <si>
    <t>R15</t>
  </si>
  <si>
    <t>RectSet: H2 - левая грань, ряд 1</t>
  </si>
  <si>
    <t>R16</t>
  </si>
  <si>
    <t>R17</t>
  </si>
  <si>
    <t>RectSet: H2 - правая грань, ряд 1</t>
  </si>
  <si>
    <t>R18</t>
  </si>
  <si>
    <t>R19</t>
  </si>
  <si>
    <t>RectSet: B2 - верхняя грань, ряд 1</t>
  </si>
  <si>
    <t>R20</t>
  </si>
  <si>
    <t>R21</t>
  </si>
  <si>
    <t>R22</t>
  </si>
  <si>
    <t>R23</t>
  </si>
  <si>
    <t>R24</t>
  </si>
  <si>
    <t>RectSet: B2 - нижняя грань, ряд 1</t>
  </si>
  <si>
    <t>R25</t>
  </si>
  <si>
    <t>R26</t>
  </si>
  <si>
    <t>R27</t>
  </si>
  <si>
    <t>R28</t>
  </si>
  <si>
    <t>Расчетная геометрия элементов</t>
  </si>
  <si>
    <t>LoadCase</t>
  </si>
  <si>
    <t>StateType</t>
  </si>
  <si>
    <t>Stress, MPa</t>
  </si>
  <si>
    <t>PhysicalState</t>
  </si>
  <si>
    <t>InactiveTensionConcrete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</si>
  <si>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</si>
  <si>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</si>
  <si>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</si>
  <si>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</si>
  <si>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</si>
  <si>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</si>
  <si>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</si>
  <si>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</si>
  <si>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</si>
  <si>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</si>
  <si>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</si>
  <si>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</si>
  <si>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</si>
  <si>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Источник геометрии расчетной модели.</t>
  </si>
  <si>
    <t>LoadReferenceX</t>
  </si>
  <si>
    <t>Общая X точки приложения нагрузки относительно центра тяжести бетонного сечения.</t>
  </si>
  <si>
    <t>LoadReferenceY</t>
  </si>
  <si>
    <t>Общая Y точки приложения нагрузки относительно центра тяжести бетонного сечения.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</si>
  <si>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</si>
  <si>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</si>
  <si>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</si>
  <si>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сечения; от этой точки задается Load.ReferenceOffsetX.</t>
  </si>
  <si>
    <t>Concrete.CentroidY</t>
  </si>
  <si>
    <t>Y центра тяжести бетонного сечения; от этой точки задается Load.ReferenceOffsetY.</t>
  </si>
  <si>
    <t>Concrete.Ix</t>
  </si>
  <si>
    <t>mm4</t>
  </si>
  <si>
    <t>Момент инерции бетонного сечения относительно исходной оси X.</t>
  </si>
  <si>
    <t>Concrete.Iy</t>
  </si>
  <si>
    <t>Момент инерции бетонного сечения относительно исходной оси Y.</t>
  </si>
  <si>
    <t>Concrete.Ixy</t>
  </si>
  <si>
    <t>Центробежный момент бетонного сечения относительно исходных осей.</t>
  </si>
  <si>
    <t>Concrete.Ixc</t>
  </si>
  <si>
    <t>Центральный момент инерции бетонного сечения относительно оси X.</t>
  </si>
  <si>
    <t>Concrete.Iyc</t>
  </si>
  <si>
    <t>Центральный момент инерции бетонного сечения относительно оси Y.</t>
  </si>
  <si>
    <t>Concrete.Ixyc</t>
  </si>
  <si>
    <t>Центральный центробежный момент бетонного сечения.</t>
  </si>
  <si>
    <t>Concrete.PrincipalAngle</t>
  </si>
  <si>
    <t>rad</t>
  </si>
  <si>
    <t>Угол от +X к главной оси 1 бетонного сечения; положительный против часовой стрелки.</t>
  </si>
  <si>
    <t>Concrete.PrincipalI1</t>
  </si>
  <si>
    <t>Больший главный момент инерции бетонного сечения.</t>
  </si>
  <si>
    <t>Concrete.PrincipalI2</t>
  </si>
  <si>
    <t>Меньший главный момент инерции бетонного сечения.</t>
  </si>
  <si>
    <t>Concrete.RadiusX</t>
  </si>
  <si>
    <t>Радиус инерции бетонного сечения относительно центральной оси X.</t>
  </si>
  <si>
    <t>Concrete.RadiusY</t>
  </si>
  <si>
    <t>Радиус инерции бетонного сечения относительно центральной оси Y.</t>
  </si>
  <si>
    <t>Concrete.PrincipalRadius1</t>
  </si>
  <si>
    <t>Радиус инерции бетонного сечения по главной оси I1.</t>
  </si>
  <si>
    <t>Concrete.PrincipalRadius2</t>
  </si>
  <si>
    <t>Радиус инерции бетонного сечения по главной оси I2.</t>
  </si>
  <si>
    <t>Concrete.CoreDistance1Plus</t>
  </si>
  <si>
    <t>Ядровое расстояние r бетонного сечения для изгиба вокруг главной оси 1, в положительную сторону эксцентриситета.</t>
  </si>
  <si>
    <t>Concrete.CoreDistance1Minus</t>
  </si>
  <si>
    <t>Ядровое расстояние r бетонного сечения для изгиба вокруг главной оси 1, в отрицательную сторону эксцентриситета.</t>
  </si>
  <si>
    <t>Concrete.CoreDistance2Plus</t>
  </si>
  <si>
    <t>Ядровое расстояние r бетонного сечения для изгиба вокруг главной оси 2, в положительную сторону эксцентриситета.</t>
  </si>
  <si>
    <t>Concrete.CoreDistance2Minus</t>
  </si>
  <si>
    <t>Ядровое расстояние r бетонного сечения для изгиба вокруг главной оси 2, в отрицательную сторону эксцентриситета.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</si>
  <si>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</si>
  <si>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</si>
  <si>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</si>
  <si>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арматура.</t>
  </si>
  <si>
    <t>Transformed.CentroidY</t>
  </si>
  <si>
    <t>Y центра тяжести приведенного сечения бетон + арматура.</t>
  </si>
  <si>
    <t>Transformed.Ix</t>
  </si>
  <si>
    <t>Момент инерции приведенного сечения относительно исходной оси X.</t>
  </si>
  <si>
    <t>Transformed.Iy</t>
  </si>
  <si>
    <t>Момент инерции приведенного сечения относительно исходной оси Y.</t>
  </si>
  <si>
    <t>Transformed.Ixy</t>
  </si>
  <si>
    <t>Центробежный момент приведенного сечения относительно исходных осей.</t>
  </si>
  <si>
    <t>Transformed.Ixc</t>
  </si>
  <si>
    <t>Центральный момент инерции приведенного сечения относительно оси X.</t>
  </si>
  <si>
    <t>Transformed.Iyc</t>
  </si>
  <si>
    <t>Центральный момент инерции приведенного сечения относительно оси Y.</t>
  </si>
  <si>
    <t>Transformed.Ixyc</t>
  </si>
  <si>
    <t>Центральный центробежный момент приведенного сечения.</t>
  </si>
  <si>
    <t>Transformed.PrincipalAngle</t>
  </si>
  <si>
    <t>Угол от +X к главной оси 1 приведенного сечения; положительный против часовой стрелки.</t>
  </si>
  <si>
    <t>Transformed.PrincipalI1</t>
  </si>
  <si>
    <t>Главный момент инерции I1 приведенного сечения.</t>
  </si>
  <si>
    <t>Transformed.PrincipalI2</t>
  </si>
  <si>
    <t>Главный момент инерции I2 приведенного сечения.</t>
  </si>
  <si>
    <t>Transformed.RadiusX</t>
  </si>
  <si>
    <t>Радиус инерции приведенного сечения относительно центральной оси X.</t>
  </si>
  <si>
    <t>Transformed.RadiusY</t>
  </si>
  <si>
    <t>Радиус инерции приведенного сечения относительно центральной оси Y.</t>
  </si>
  <si>
    <t>Transformed.PrincipalRadius1</t>
  </si>
  <si>
    <t>Радиус инерции приведенного сечения по главной оси I1.</t>
  </si>
  <si>
    <t>Transformed.PrincipalRadius2</t>
  </si>
  <si>
    <t>Радиус инерции приведенного сечения по главной оси I2.</t>
  </si>
  <si>
    <t>Transformed.CoreDistance1Plus</t>
  </si>
  <si>
    <t>Ядровое расстояние r приведенного сечения для изгиба вокруг главной оси 1, в положительную сторону эксцентриситета.</t>
  </si>
  <si>
    <t>Transformed.CoreDistance1Minus</t>
  </si>
  <si>
    <t>Ядровое расстояние r приведенного сечения для изгиба вокруг главной оси 1, в отрицательную сторону эксцентриситета.</t>
  </si>
  <si>
    <t>Transformed.CoreDistance2Plus</t>
  </si>
  <si>
    <t>Ядровое расстояние r приведенного сечения для изгиба вокруг главной оси 2, в положительную сторону эксцентриситета.</t>
  </si>
  <si>
    <t>Transformed.CoreDistance2Minus</t>
  </si>
  <si>
    <t>Ядровое расстояние r приведенного сечения для изгиба вокруг главной оси 2, в отрицательную сторону эксцентриситета.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</si>
  <si>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</si>
  <si>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</si>
  <si>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</si>
  <si>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</si>
  <si>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главной плоскости 1 приведенного сечения.</t>
  </si>
  <si>
    <t>SP35.Slenderness2</t>
  </si>
  <si>
    <t>Гибкость l0/i по СП 35 для главной плоскости 2 приведенного сечения.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</si>
  <si>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</si>
  <si>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</si>
  <si>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</si>
  <si>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</si>
  <si>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</si>
  <si>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</si>
  <si>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</si>
  <si>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</si>
  <si>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</si>
  <si>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</si>
  <si>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</si>
  <si>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</si>
  <si>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</si>
  <si>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</si>
  <si>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</si>
  <si>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</si>
  <si>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</si>
  <si>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</si>
  <si>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</si>
  <si>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</si>
  <si>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</si>
  <si>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</si>
  <si>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Nint</t>
  </si>
  <si>
    <t>Внутренняя продольная сила.</t>
  </si>
  <si>
    <t>Заданная продольная сила.</t>
  </si>
  <si>
    <t>MxUser</t>
  </si>
  <si>
    <t>MyUser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</si>
  <si>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</si>
  <si>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</si>
  <si>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</si>
  <si>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</si>
  <si>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</si>
  <si>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</si>
  <si>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</si>
  <si>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</si>
  <si>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</si>
  <si>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</si>
  <si>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</si>
  <si>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</si>
  <si>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</si>
  <si>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</si>
  <si>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</si>
  <si>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</si>
  <si>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</si>
  <si>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Полная N при lambdaUltimate в точке приложения нагрузки.</t>
  </si>
  <si>
    <t>MxUltimate</t>
  </si>
  <si>
    <t>Полный Mx при lambdaUltimate в точке приложения нагрузки.</t>
  </si>
  <si>
    <t>MyUltimate</t>
  </si>
  <si>
    <t>Полный My при lambdaUltimate в точке приложения нагрузки.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</si>
  <si>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</si>
  <si>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</si>
  <si>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</si>
  <si>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</si>
  <si>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</si>
  <si>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</si>
  <si>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</si>
  <si>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</si>
  <si>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</si>
  <si>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</si>
  <si>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</si>
  <si>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</si>
  <si>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</si>
  <si>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</si>
  <si>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State.CapacityState.MaterialModelRole</t>
  </si>
  <si>
    <t>Strength</t>
  </si>
  <si>
    <t>Смысловая роль материальной модели для именованного расчетного состояния.</t>
  </si>
  <si>
    <t>State.CapacityState.MaterialModelSpec</t>
  </si>
  <si>
    <t>ULS(I)|TwoLine|Ignore|TwoLine</t>
  </si>
  <si>
    <t>Фактическая спецификация ValueSet/ConcreteDiagram/ConcreteTension/SteelDiagram.</t>
  </si>
  <si>
    <t>State.CapacityState.ConcreteDiagramId</t>
  </si>
  <si>
    <t>PR1|CapacityState|Strength|Concrete|Physical|ULS(I)|TwoLine|Ignore|TwoLine</t>
  </si>
  <si>
    <t>Ссылка на бетонную диаграмму в rngNDMMaterialDiagrams.</t>
  </si>
  <si>
    <t>State.CapacityState.RebarDiagramId</t>
  </si>
  <si>
    <t>PR1|CapacityState|Strength|Rebar|Physical|ULS(I)|TwoLine|Ignore|TwoLine</t>
  </si>
  <si>
    <t>Ссылка на диаграмму арматуры в rngNDMMaterialDiagrams.</t>
  </si>
  <si>
    <t>State.CapacityState.Epsilon0</t>
  </si>
  <si>
    <t>Деформация в начале координат для именованного расчетного состояния.</t>
  </si>
  <si>
    <t>State.CapacityState.KappaX</t>
  </si>
  <si>
    <t>Кривизна KappaX для именованного расчетного состояния.</t>
  </si>
  <si>
    <t>State.CapacityState.KappaY</t>
  </si>
  <si>
    <t>Кривизна KappaY для именованного расчетного состояния.</t>
  </si>
  <si>
    <t>State.CapacityState.NeutralLine.Angle</t>
  </si>
  <si>
    <t>Угол нейтральной линии от глобальной оси X против часовой стрелки.</t>
  </si>
  <si>
    <t>State.CapacityState.NeutralLine.SignedDistance</t>
  </si>
  <si>
    <t>Знаковое расстояние от начала координат до нейтральной линии по нормали (KappaY, KappaX).</t>
  </si>
  <si>
    <t>State.CapacityState.ExtensionUsed</t>
  </si>
  <si>
    <t>True, если это расчетное состояние использовало numerical extension.</t>
  </si>
  <si>
    <t>State.CapacityState.Status</t>
  </si>
  <si>
    <t>Короткий статус состояния, сохраненный orchestrator-ом.</t>
  </si>
  <si>
    <t>State.CapacityState.StopReason</t>
  </si>
  <si>
    <t>Состояние вычислено по заданной плоскости деформаций.</t>
  </si>
  <si>
    <t>Служебная причина остановки solver-а для диагностики.</t>
  </si>
  <si>
    <t>State.StrengthState.MaterialModelRole</t>
  </si>
  <si>
    <t>State.StrengthState.MaterialModelSpec</t>
  </si>
  <si>
    <t>State.StrengthState.ConcreteDiagramId</t>
  </si>
  <si>
    <t>PR1|StrengthState|Strength|Concrete|StateExtension|ULS(I)|TwoLine|Ignore|TwoLine</t>
  </si>
  <si>
    <t>State.StrengthState.RebarDiagramId</t>
  </si>
  <si>
    <t>PR1|StrengthState|Strength|Rebar|StateExtension|ULS(I)|TwoLine|Ignore|TwoLine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</si>
  <si>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</si>
  <si>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</si>
  <si>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</si>
  <si>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</si>
  <si>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</si>
  <si>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</si>
  <si>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</si>
  <si>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State.StrengthState.StopReason</t>
  </si>
  <si>
    <t>Равновесие найдено методом Newton со ступенчатым приложением нагрузки.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</si>
  <si>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</si>
  <si>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</si>
  <si>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</si>
  <si>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</si>
  <si>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</si>
  <si>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</si>
  <si>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</si>
  <si>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</si>
  <si>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StateExtension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</si>
  <si>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</si>
  <si>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</si>
  <si>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</si>
  <si>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</si>
  <si>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</si>
  <si>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</si>
  <si>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</si>
  <si>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</si>
  <si>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</si>
  <si>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</si>
  <si>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</si>
  <si>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CONTOUR_LINE_1</t>
  </si>
  <si>
    <t>Сегмент контура параметрического сечения.</t>
  </si>
  <si>
    <t>CONTOUR_LINE_2</t>
  </si>
  <si>
    <t>CONTOUR_LINE_3</t>
  </si>
  <si>
    <t>CONTOUR_LINE_4</t>
  </si>
  <si>
    <t>CONTOUR_LINE_5</t>
  </si>
  <si>
    <t>CONTOUR_LINE_6</t>
  </si>
  <si>
    <t>CONTOUR_LINE_7</t>
  </si>
  <si>
    <t>DIMENSION</t>
  </si>
  <si>
    <t>DIM_B</t>
  </si>
  <si>
    <t>B=600 mm</t>
  </si>
  <si>
    <t>Общая ширина RectSet-сечения.</t>
  </si>
  <si>
    <t>DIM_H</t>
  </si>
  <si>
    <t>H=800 mm</t>
  </si>
  <si>
    <t>Общая высота RectSet-сечения.</t>
  </si>
  <si>
    <t>DIM_TOP_WIDTH</t>
  </si>
  <si>
    <t>B1=250 mm</t>
  </si>
  <si>
    <t>Ширина верхнего прямоугольника RectSet-сечения.</t>
  </si>
  <si>
    <t>DIM_RIGHT_HEIGHT</t>
  </si>
  <si>
    <t>H2=250 mm</t>
  </si>
  <si>
    <t>Высота нижнего прямоугольника RectSet-сечения.</t>
  </si>
  <si>
    <t>REBAR_ANNOTATION</t>
  </si>
  <si>
    <t>REBAR_H1.as_1</t>
  </si>
  <si>
    <t>5Ø32</t>
  </si>
  <si>
    <t>Групповая подпись арматуры по смысловой грани.</t>
  </si>
  <si>
    <t>REBAR_H1.as_2</t>
  </si>
  <si>
    <t>REBAR_B1.as_1</t>
  </si>
  <si>
    <t>2Ø32</t>
  </si>
  <si>
    <t>REBAR_B1.as_2</t>
  </si>
  <si>
    <t>REBAR_H2.as_1</t>
  </si>
  <si>
    <t>REBAR_H2.as_2</t>
  </si>
  <si>
    <t>REBAR_B2.as_1</t>
  </si>
  <si>
    <t>REBAR_B2.as_2</t>
  </si>
  <si>
    <t>Cracked</t>
  </si>
  <si>
    <t>State.BeforeMcrcState.MaterialModelRole</t>
  </si>
  <si>
    <t>CrackInitiation</t>
  </si>
  <si>
    <t>State.BeforeMcrcState.MaterialModelSpec</t>
  </si>
  <si>
    <t>SLS(II)|ThreeLine|UseDiagram|TwoLine</t>
  </si>
  <si>
    <t>State.BeforeMcrcState.ConcreteDiagramId</t>
  </si>
  <si>
    <t>PR1|BeforeMcrcState|CrackInitiation|Concrete|Physical|SLS(II)|ThreeLine|UseDiagram|TwoLine</t>
  </si>
  <si>
    <t>State.BeforeMcrcState.RebarDiagramId</t>
  </si>
  <si>
    <t>PR1|BeforeMcrcState|CrackInitiation|Rebar|Physical|SLS(II)|ThreeLine|UseDiagram|TwoLine</t>
  </si>
  <si>
    <t>State.BeforeMcrcState.Epsilon0</t>
  </si>
  <si>
    <t>State.BeforeMcrcState.KappaX</t>
  </si>
  <si>
    <t>State.BeforeMcrcState.KappaY</t>
  </si>
  <si>
    <t>State.BeforeMcrcState.NeutralLine.Angle</t>
  </si>
  <si>
    <t>State.BeforeMcrcState.NeutralLine.SignedDistance</t>
  </si>
  <si>
    <t>State.BeforeMcrcState.ExtensionUsed</t>
  </si>
  <si>
    <t>State.BeforeMcrcState.Status</t>
  </si>
  <si>
    <t>State.BeforeMcrcState.StopReason</t>
  </si>
  <si>
    <t>State.AfterMcrcState.MaterialModelRole</t>
  </si>
  <si>
    <t>State.AfterMcrcState.MaterialModelSpec</t>
  </si>
  <si>
    <t>SLS(II)|TwoLine|Ignore|TwoLine</t>
  </si>
  <si>
    <t>State.AfterMcrcState.ConcreteDiagramId</t>
  </si>
  <si>
    <t>PR1|AfterMcrcState|CrackedState|Concrete|Physical|SLS(II)|TwoLine|Ignore|TwoLine</t>
  </si>
  <si>
    <t>State.AfterMcrcState.RebarDiagramId</t>
  </si>
  <si>
    <t>PR1|AfterMcrcState|CrackedState|Rebar|Physical|SLS(II)|TwoLine|Ignore|TwoLine</t>
  </si>
  <si>
    <t>State.AfterMcrcState.Epsilon0</t>
  </si>
  <si>
    <t>State.AfterMcrcState.KappaX</t>
  </si>
  <si>
    <t>State.AfterMcrcState.KappaY</t>
  </si>
  <si>
    <t>State.AfterMcrcState.NeutralLine.Angle</t>
  </si>
  <si>
    <t>State.AfterMcrcState.NeutralLine.SignedDistance</t>
  </si>
  <si>
    <t>State.AfterMcrcState.ExtensionUsed</t>
  </si>
  <si>
    <t>State.AfterMcrcState.Status</t>
  </si>
  <si>
    <t>State.AfterMcrcState.StopReason</t>
  </si>
  <si>
    <t>State.CrackedState.MaterialModelRole</t>
  </si>
  <si>
    <t>State.CrackedState.MaterialModelSpec</t>
  </si>
  <si>
    <t>State.CrackedState.ConcreteDiagramId</t>
  </si>
  <si>
    <t>PR1|CrackedState|CrackedState|Concrete|StateExtension|SLS(II)|TwoLine|Ignore|TwoLine</t>
  </si>
  <si>
    <t>State.CrackedState.RebarDiagramId</t>
  </si>
  <si>
    <t>PR1|CrackedState|CrackedState|Rebar|StateExtension|SLS(II)|TwoLine|Ignore|TwoLine</t>
  </si>
  <si>
    <t>State.CrackedState.Epsilon0</t>
  </si>
  <si>
    <t>State.CrackedState.KappaX</t>
  </si>
  <si>
    <t>State.CrackedState.KappaY</t>
  </si>
  <si>
    <t>State.CrackedState.NeutralLine.Angle</t>
  </si>
  <si>
    <t>State.CrackedState.NeutralLine.SignedDistance</t>
  </si>
  <si>
    <t>State.CrackedState.ExtensionUsed</t>
  </si>
  <si>
    <t>State.CrackedState.Status</t>
  </si>
  <si>
    <t>State.CrackedState.StopReason</t>
  </si>
  <si>
    <t>R1, R3, R5, R6, R7, R8, R9, R11, R12, R17, R23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</si>
</sst>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dd\.mm\.yy"/>
  </numFmts>
  <fonts count="20" x14ac:knownFonts="1">
    <font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2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3" fillId="0" borderId="0" xfId="0" applyFont="1"/>
    <xf numFmtId="0" fontId="3" fillId="2" borderId="1" xfId="0" applyFont="1" applyFill="1" applyBorder="1"/>
    <xf numFmtId="0" fontId="1" fillId="0" borderId="1" xfId="0" applyFon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right"/>
    </xf>
    <xf numFmtId="0" fontId="3" fillId="3" borderId="2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right"/>
    </xf>
    <xf numFmtId="0" fontId="3" fillId="3" borderId="2" xfId="0" applyFont="1" applyFill="1" applyBorder="1" applyAlignment="1"/>
    <xf numFmtId="0" fontId="3" fillId="2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right"/>
    </xf>
    <xf numFmtId="0" fontId="3" fillId="2" borderId="2" xfId="0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3" fillId="3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right"/>
    </xf>
    <xf numFmtId="49" fontId="1" fillId="0" borderId="2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wrapText="1"/>
    </xf>
    <xf numFmtId="0" fontId="5" fillId="0" borderId="3" xfId="0" applyFont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5" fillId="3" borderId="3" xfId="0" applyFont="1" applyFill="1" applyBorder="1" applyAlignment="1">
      <alignment vertical="top" wrapText="1"/>
    </xf>
    <xf numFmtId="0" fontId="6" fillId="2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5" fillId="0" borderId="3" xfId="0" applyFont="1" applyBorder="1" applyAlignment="1">
      <alignment horizontal="left" vertical="top" wrapText="1"/>
    </xf>
    <xf numFmtId="0" fontId="9" fillId="4" borderId="3" xfId="0" applyFont="1" applyFill="1" applyBorder="1" applyAlignment="1">
      <alignment horizontal="left" vertical="top" wrapText="1"/>
    </xf>
    <xf numFmtId="0" fontId="10" fillId="0" borderId="2" xfId="1" applyBorder="1" applyAlignment="1">
      <alignment horizontal="center" vertical="center"/>
    </xf>
    <xf numFmtId="0" fontId="11" fillId="3" borderId="0" xfId="1" applyFont="1" applyFill="1"/>
    <xf numFmtId="0" fontId="14" fillId="0" borderId="2" xfId="1" applyFont="1" applyBorder="1" applyAlignment="1">
      <alignment horizontal="center" vertical="center"/>
    </xf>
    <xf numFmtId="0" fontId="0" fillId="5" borderId="0" xfId="0" applyFill="1"/>
    <xf numFmtId="0" fontId="16" fillId="5" borderId="0" xfId="0" applyFont="1" applyFill="1" applyAlignment="1">
      <alignment horizontal="left" vertical="center"/>
    </xf>
    <xf numFmtId="0" fontId="3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/>
    </xf>
    <xf numFmtId="0" fontId="11" fillId="3" borderId="0" xfId="1" applyFont="1" applyFill="1"/>
    <xf numFmtId="0" fontId="1" fillId="0" borderId="0" xfId="0" applyFont="1"/>
    <xf numFmtId="0" fontId="3" fillId="3" borderId="2" xfId="0" applyFont="1" applyFill="1" applyBorder="1"/>
    <xf numFmtId="0" fontId="13" fillId="3" borderId="0" xfId="1" applyFont="1" applyFill="1"/>
    <xf numFmtId="0" fontId="3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vertical="top" wrapText="1"/>
    </xf>
    <xf numFmtId="0" fontId="8" fillId="4" borderId="3" xfId="0" applyFont="1" applyFill="1" applyBorder="1" applyAlignment="1">
      <alignment horizontal="center" vertical="top" wrapText="1"/>
    </xf>
    <xf numFmtId="0" fontId="7" fillId="3" borderId="3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17" fillId="6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left" vertical="center"/>
    </xf>
    <xf numFmtId="0" fontId="17" fillId="8" borderId="4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10" borderId="4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left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1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1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49" fontId="1" fillId="6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9" fillId="2" borderId="4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164" fontId="1" fillId="7" borderId="4" xfId="0" applyNumberFormat="1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/>
    </xf>
    <xf numFmtId="166" fontId="3" fillId="2" borderId="5" xfId="0" applyNumberFormat="1" applyFont="1" applyFill="1" applyBorder="1" applyAlignment="1">
      <alignment horizontal="left" vertical="center"/>
    </xf>
    <xf numFmtId="166" fontId="1" fillId="0" borderId="5" xfId="0" applyNumberFormat="1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165" fontId="3" fillId="2" borderId="5" xfId="0" applyNumberFormat="1" applyFont="1" applyFill="1" applyBorder="1" applyAlignment="1">
      <alignment horizontal="left" vertical="center"/>
    </xf>
    <xf numFmtId="165" fontId="1" fillId="0" borderId="5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164" fontId="1" fillId="6" borderId="4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165" fontId="1" fillId="0" borderId="5" xfId="0" applyNumberFormat="1" applyFon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84-454D-A0A6-0E0600625FE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84-454D-A0A6-0E0600625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39912"/>
        <c:axId val="277739256"/>
      </c:scatterChart>
      <c:valAx>
        <c:axId val="277739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39256"/>
        <c:crossesAt val="0"/>
        <c:crossBetween val="midCat"/>
      </c:valAx>
      <c:valAx>
        <c:axId val="2777392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39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39-4E01-96BA-71ECC09C870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9-4E01-96BA-71ECC09C8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32848"/>
        <c:axId val="177629568"/>
      </c:scatterChart>
      <c:valAx>
        <c:axId val="1776328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29568"/>
        <c:crossesAt val="0"/>
        <c:crossBetween val="midCat"/>
      </c:valAx>
      <c:valAx>
        <c:axId val="1776295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328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3074880"/>
        <c:axId val="583075864"/>
      </c:scatterChart>
      <c:valAx>
        <c:axId val="583074880"/>
        <c:scaling>
          <c:orientation val="minMax"/>
          <c:max val="1042.7568120388632"/>
          <c:min val="-436.363649645701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83075864"/>
        <c:crosses val="autoZero"/>
        <c:crossBetween val="midCat"/>
      </c:valAx>
      <c:valAx>
        <c:axId val="583075864"/>
        <c:scaling>
          <c:orientation val="minMax"/>
          <c:max val="937.60683760683764"/>
          <c:min val="-144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83074880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08566DD-BC41-4250-83D9-DB59B500B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9F367AF-0A22-48FA-8B17-D124488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F13341C-96AB-4966-8F86-9755FA329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CE04FFB-066D-40A8-9FAD-6A5CC2024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48DC9E6-DA20-4DFC-863C-ACE9DDB1C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0012936-17F0-46D1-9F0A-236ABC8A4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B19239F-3857-4B06-8554-5DCA07014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0697C52-358B-4A6C-9185-7533F24C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F343D1-EC36-453E-9A58-8F02B954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80443FC-5AD4-46EC-9D35-CB935655A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7C61710-A6CD-4C0B-B578-70F470149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797CC179-8468-4E49-9D05-6E2380F29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3C02336-ACEB-4866-9097-AB63C09D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4A33300-6058-475B-8974-8E7E17E63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61DDE0D-7D65-41B5-B04D-B6851FF85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503BA65-2314-4883-93FC-230824488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B4C0011-DDC9-41F1-8D3F-46B53B03F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3597110-EC68-44E2-AEE2-52247E2E4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B842E2C-ED60-4F1A-BFD2-E3252D477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40EBD58-3191-4A08-968F-C853A7BF2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DCC269B-7E40-4947-B766-775FD9142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733F048-8ACA-4DBB-83C7-ACD4D3AA6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047FCB4-420C-43C3-B166-B1A7FF5C8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2A3AC77-1597-4FA2-94D0-D6F57F6A2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E40C8CA-E1C4-4772-9466-079034FB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C6A0C50-B294-4BB6-87BA-F93D11413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5E1D8CF-E05F-4607-8A36-5E94D8A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19B441CB-B29D-429C-9A08-8EDF5A76C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25A7753C-6C38-48AB-B50F-534A1618E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2593212-3B23-4B44-B699-AC61AB883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4259AD3-AED0-49C4-B1AA-A6CC21918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FEC0749-796F-4074-8E4B-7FF7BE040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7CF2835-87E1-4781-AA02-0C8C2049A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87D97E4-4B04-4CD0-973D-487B3EF91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CE8C05CC-949D-4682-BEB1-ADCC898BC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91ABA43-3298-428E-BE74-480EA226D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13AAEF5-C41A-4AA9-A941-4D6D378F3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7FBCDB9-5F16-434C-B0A9-2A5E6A2C4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76EEAF2-08EB-456B-874F-E36691ACD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DE689F6-60CA-43EE-8D21-45466E882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5DFF1CF-29E1-4CDC-8BCB-FEBFFB37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8B152702-DC69-4C38-8CA0-016A63ED7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0CA6018-5AFF-4BD9-B799-8D68532F6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703D9B3-79F5-4902-8850-F611A3EEA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5C27128-A299-429D-AEF7-F825EEEBB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451755D-14E6-4EA1-A4E5-DE961D69D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F1C2FE9-6F4D-45DB-8BB8-4597B0978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61F8CA9-D27B-4E3B-A8EE-B4969EB9B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C4BB115-3415-4682-BF53-6B686AC94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CD3C5A3-FDF8-43F9-8B99-CA9A9EF8F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F18AA287-E927-477C-9631-671EB2D19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B5366FD-1943-40D6-B2DC-2BE859BD5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49BD52A7-B4A5-46EE-B5A7-636D8C60A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94EEBAD-81D4-4DAC-9D89-5E20E2602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9D57CCC-ACAE-4DF7-A7B5-2E479F6FB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F5CA93C2-C289-4160-9FB6-D4E0BB293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3ABE438-7D44-4CDE-A97F-43E682FAD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F7EC19FC-63FC-4599-A760-9E145BCC2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BDBDB7E-3513-446A-828D-53884E3A4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B78D5EB-3FF7-4136-A534-037B63F3F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915214F-D704-4EAB-87CB-CA192F24F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3B532C7-7BCE-494B-8B8A-AB0380D2E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C8EE6CE-5F67-4BD0-B41F-84DB8E5E9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1C27DD0-48FA-4E6B-AC57-01FA8F04D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1ECCBB1D-3F2F-400C-908A-EC2F8A3D9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696BB88-3C32-4FA3-BFFC-9C5043178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FB92A7F-2BB1-46CB-841C-911807E7A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4407C79-D940-4882-82CA-496C73FA6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C55EFE0-3DB8-48CA-8CDA-A912F1679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5FAA74E-9B98-4C81-8871-7969721F9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C1ACB9B-4946-4015-B7B4-787C8A6E7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E6FE7CB5-75B3-424E-89C8-52A15A59D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7B2CA5C-C20C-4F0A-A875-AFE69F96C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F9F1165-716E-4FA7-BCB7-02E182956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7E5DE75-8EB0-41F1-8004-20D25A116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523E127-81BA-47EE-B801-843DF4271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D0D9A99-9AAE-482F-A8E0-CE657B0F1DB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B6EFA93-889E-4E6F-8600-3DF935EE664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172D04B-AEDE-4D0B-A25C-A68D420D7BB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14FF71F-522C-4942-8F38-6EAE339F766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2EF76BB-B7CE-41A4-926E-A570173C94C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8C4B1BFF-5D05-4F20-A44B-1135D97BC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0.27324</cdr:x>
      <cdr:y>0.7913</cdr:y>
    </cdr:from>
    <cdr:to>
      <cdr:x>0.29171</cdr:x>
      <cdr:y>0.81935</cdr:y>
    </cdr:to>
    <cdr:sp macro="" textlink="">
      <cdr:nvSpPr>
        <cdr:cNvPr id="874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5591C9CD-2E96-45BE-A2F4-D5E1F496F4D7}"/>
            </a:ext>
          </a:extLst>
        </cdr:cNvPr>
        <cdr:cNvSpPr/>
      </cdr:nvSpPr>
      <cdr:spPr>
        <a:xfrm xmlns:a="http://schemas.openxmlformats.org/drawingml/2006/main">
          <a:off x="2845501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0.7913</cdr:y>
    </cdr:from>
    <cdr:to>
      <cdr:x>0.31809</cdr:x>
      <cdr:y>0.81935</cdr:y>
    </cdr:to>
    <cdr:sp macro="" textlink="">
      <cdr:nvSpPr>
        <cdr:cNvPr id="875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260230D5-34F9-4E1A-BF27-52C473EDB8E0}"/>
            </a:ext>
          </a:extLst>
        </cdr:cNvPr>
        <cdr:cNvSpPr/>
      </cdr:nvSpPr>
      <cdr:spPr>
        <a:xfrm xmlns:a="http://schemas.openxmlformats.org/drawingml/2006/main">
          <a:off x="3120259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0.7913</cdr:y>
    </cdr:from>
    <cdr:to>
      <cdr:x>0.34447</cdr:x>
      <cdr:y>0.81935</cdr:y>
    </cdr:to>
    <cdr:sp macro="" textlink="">
      <cdr:nvSpPr>
        <cdr:cNvPr id="876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14F59C7E-1074-43AF-9543-19D751F6668E}"/>
            </a:ext>
          </a:extLst>
        </cdr:cNvPr>
        <cdr:cNvSpPr/>
      </cdr:nvSpPr>
      <cdr:spPr>
        <a:xfrm xmlns:a="http://schemas.openxmlformats.org/drawingml/2006/main">
          <a:off x="3395016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0.7913</cdr:y>
    </cdr:from>
    <cdr:to>
      <cdr:x>0.37086</cdr:x>
      <cdr:y>0.81935</cdr:y>
    </cdr:to>
    <cdr:sp macro="" textlink="">
      <cdr:nvSpPr>
        <cdr:cNvPr id="877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83806797-5334-4E6D-9299-EFFC6D9A8F27}"/>
            </a:ext>
          </a:extLst>
        </cdr:cNvPr>
        <cdr:cNvSpPr/>
      </cdr:nvSpPr>
      <cdr:spPr>
        <a:xfrm xmlns:a="http://schemas.openxmlformats.org/drawingml/2006/main">
          <a:off x="3669774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0.7913</cdr:y>
    </cdr:from>
    <cdr:to>
      <cdr:x>0.39724</cdr:x>
      <cdr:y>0.81935</cdr:y>
    </cdr:to>
    <cdr:sp macro="" textlink="">
      <cdr:nvSpPr>
        <cdr:cNvPr id="878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67DE5928-B581-45FF-A1EE-23D150D11D53}"/>
            </a:ext>
          </a:extLst>
        </cdr:cNvPr>
        <cdr:cNvSpPr/>
      </cdr:nvSpPr>
      <cdr:spPr>
        <a:xfrm xmlns:a="http://schemas.openxmlformats.org/drawingml/2006/main">
          <a:off x="3944532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0.40516</cdr:x>
      <cdr:y>0.7913</cdr:y>
    </cdr:from>
    <cdr:to>
      <cdr:x>0.42362</cdr:x>
      <cdr:y>0.81935</cdr:y>
    </cdr:to>
    <cdr:sp macro="" textlink="">
      <cdr:nvSpPr>
        <cdr:cNvPr id="879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494346D6-967F-4FC8-9B31-224B94FA4C94}"/>
            </a:ext>
          </a:extLst>
        </cdr:cNvPr>
        <cdr:cNvSpPr/>
      </cdr:nvSpPr>
      <cdr:spPr>
        <a:xfrm xmlns:a="http://schemas.openxmlformats.org/drawingml/2006/main">
          <a:off x="4219290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0.43154</cdr:x>
      <cdr:y>0.7913</cdr:y>
    </cdr:from>
    <cdr:to>
      <cdr:x>0.45001</cdr:x>
      <cdr:y>0.81935</cdr:y>
    </cdr:to>
    <cdr:sp macro="" textlink="">
      <cdr:nvSpPr>
        <cdr:cNvPr id="880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3E41E54A-4F60-428F-B04C-C1815DE905F9}"/>
            </a:ext>
          </a:extLst>
        </cdr:cNvPr>
        <cdr:cNvSpPr/>
      </cdr:nvSpPr>
      <cdr:spPr>
        <a:xfrm xmlns:a="http://schemas.openxmlformats.org/drawingml/2006/main">
          <a:off x="4494048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0.45792</cdr:x>
      <cdr:y>0.7913</cdr:y>
    </cdr:from>
    <cdr:to>
      <cdr:x>0.47639</cdr:x>
      <cdr:y>0.81935</cdr:y>
    </cdr:to>
    <cdr:sp macro="" textlink="">
      <cdr:nvSpPr>
        <cdr:cNvPr id="881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412C1950-0132-45C0-89B9-915A269DFB86}"/>
            </a:ext>
          </a:extLst>
        </cdr:cNvPr>
        <cdr:cNvSpPr/>
      </cdr:nvSpPr>
      <cdr:spPr>
        <a:xfrm xmlns:a="http://schemas.openxmlformats.org/drawingml/2006/main">
          <a:off x="4768806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F26D2"/>
        </a:solidFill>
        <a:ln xmlns:a="http://schemas.openxmlformats.org/drawingml/2006/main" w="1905">
          <a:solidFill>
            <a:srgbClr val="7F26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0.48431</cdr:x>
      <cdr:y>0.7913</cdr:y>
    </cdr:from>
    <cdr:to>
      <cdr:x>0.50277</cdr:x>
      <cdr:y>0.81935</cdr:y>
    </cdr:to>
    <cdr:sp macro="" textlink="">
      <cdr:nvSpPr>
        <cdr:cNvPr id="882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55F45E0C-6C79-4E30-BA7C-6AF3F9B5BF68}"/>
            </a:ext>
          </a:extLst>
        </cdr:cNvPr>
        <cdr:cNvSpPr/>
      </cdr:nvSpPr>
      <cdr:spPr>
        <a:xfrm xmlns:a="http://schemas.openxmlformats.org/drawingml/2006/main">
          <a:off x="5043564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D42D3"/>
        </a:solidFill>
        <a:ln xmlns:a="http://schemas.openxmlformats.org/drawingml/2006/main" w="1905">
          <a:solidFill>
            <a:srgbClr val="8D42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0.51069</cdr:x>
      <cdr:y>0.7913</cdr:y>
    </cdr:from>
    <cdr:to>
      <cdr:x>0.52916</cdr:x>
      <cdr:y>0.81935</cdr:y>
    </cdr:to>
    <cdr:sp macro="" textlink="">
      <cdr:nvSpPr>
        <cdr:cNvPr id="883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53657574-E307-47F3-8219-8B136B706323}"/>
            </a:ext>
          </a:extLst>
        </cdr:cNvPr>
        <cdr:cNvSpPr/>
      </cdr:nvSpPr>
      <cdr:spPr>
        <a:xfrm xmlns:a="http://schemas.openxmlformats.org/drawingml/2006/main">
          <a:off x="5318321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B5ED5"/>
        </a:solidFill>
        <a:ln xmlns:a="http://schemas.openxmlformats.org/drawingml/2006/main" w="1905">
          <a:solidFill>
            <a:srgbClr val="9B5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0.53707</cdr:x>
      <cdr:y>0.7913</cdr:y>
    </cdr:from>
    <cdr:to>
      <cdr:x>0.55554</cdr:x>
      <cdr:y>0.81935</cdr:y>
    </cdr:to>
    <cdr:sp macro="" textlink="">
      <cdr:nvSpPr>
        <cdr:cNvPr id="884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C299D4DC-0F4B-4B12-8AE0-B6A429FD8752}"/>
            </a:ext>
          </a:extLst>
        </cdr:cNvPr>
        <cdr:cNvSpPr/>
      </cdr:nvSpPr>
      <cdr:spPr>
        <a:xfrm xmlns:a="http://schemas.openxmlformats.org/drawingml/2006/main">
          <a:off x="5593080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A97AD6"/>
        </a:solidFill>
        <a:ln xmlns:a="http://schemas.openxmlformats.org/drawingml/2006/main" w="1905">
          <a:solidFill>
            <a:srgbClr val="A97A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0.56346</cdr:x>
      <cdr:y>0.7913</cdr:y>
    </cdr:from>
    <cdr:to>
      <cdr:x>0.58193</cdr:x>
      <cdr:y>0.81935</cdr:y>
    </cdr:to>
    <cdr:sp macro="" textlink="">
      <cdr:nvSpPr>
        <cdr:cNvPr id="885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318C0C2-E434-4ACE-AED5-4757F994007B}"/>
            </a:ext>
          </a:extLst>
        </cdr:cNvPr>
        <cdr:cNvSpPr/>
      </cdr:nvSpPr>
      <cdr:spPr>
        <a:xfrm xmlns:a="http://schemas.openxmlformats.org/drawingml/2006/main">
          <a:off x="5867837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796D7"/>
        </a:solidFill>
        <a:ln xmlns:a="http://schemas.openxmlformats.org/drawingml/2006/main" w="1905">
          <a:solidFill>
            <a:srgbClr val="B796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0.75124</cdr:y>
    </cdr:from>
    <cdr:to>
      <cdr:x>0.29171</cdr:x>
      <cdr:y>0.77928</cdr:y>
    </cdr:to>
    <cdr:sp macro="" textlink="">
      <cdr:nvSpPr>
        <cdr:cNvPr id="886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8510BC41-856B-4F43-BECC-AEA92D99F43A}"/>
            </a:ext>
          </a:extLst>
        </cdr:cNvPr>
        <cdr:cNvSpPr/>
      </cdr:nvSpPr>
      <cdr:spPr>
        <a:xfrm xmlns:a="http://schemas.openxmlformats.org/drawingml/2006/main">
          <a:off x="2845501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0.75124</cdr:y>
    </cdr:from>
    <cdr:to>
      <cdr:x>0.31809</cdr:x>
      <cdr:y>0.77928</cdr:y>
    </cdr:to>
    <cdr:sp macro="" textlink="">
      <cdr:nvSpPr>
        <cdr:cNvPr id="887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AA1135E5-2C69-4ECB-8926-910C7E930E0B}"/>
            </a:ext>
          </a:extLst>
        </cdr:cNvPr>
        <cdr:cNvSpPr/>
      </cdr:nvSpPr>
      <cdr:spPr>
        <a:xfrm xmlns:a="http://schemas.openxmlformats.org/drawingml/2006/main">
          <a:off x="3120259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0.75124</cdr:y>
    </cdr:from>
    <cdr:to>
      <cdr:x>0.34447</cdr:x>
      <cdr:y>0.77928</cdr:y>
    </cdr:to>
    <cdr:sp macro="" textlink="">
      <cdr:nvSpPr>
        <cdr:cNvPr id="888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17C910EF-5903-451B-8207-BD6B72679D41}"/>
            </a:ext>
          </a:extLst>
        </cdr:cNvPr>
        <cdr:cNvSpPr/>
      </cdr:nvSpPr>
      <cdr:spPr>
        <a:xfrm xmlns:a="http://schemas.openxmlformats.org/drawingml/2006/main">
          <a:off x="3395016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0.75124</cdr:y>
    </cdr:from>
    <cdr:to>
      <cdr:x>0.37086</cdr:x>
      <cdr:y>0.77928</cdr:y>
    </cdr:to>
    <cdr:sp macro="" textlink="">
      <cdr:nvSpPr>
        <cdr:cNvPr id="889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A41F61D3-D759-4C2A-BB5B-304EF4518653}"/>
            </a:ext>
          </a:extLst>
        </cdr:cNvPr>
        <cdr:cNvSpPr/>
      </cdr:nvSpPr>
      <cdr:spPr>
        <a:xfrm xmlns:a="http://schemas.openxmlformats.org/drawingml/2006/main">
          <a:off x="3669774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0.75124</cdr:y>
    </cdr:from>
    <cdr:to>
      <cdr:x>0.39724</cdr:x>
      <cdr:y>0.77928</cdr:y>
    </cdr:to>
    <cdr:sp macro="" textlink="">
      <cdr:nvSpPr>
        <cdr:cNvPr id="890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96FFF8A7-643B-4414-AB8A-D62FA8357BF0}"/>
            </a:ext>
          </a:extLst>
        </cdr:cNvPr>
        <cdr:cNvSpPr/>
      </cdr:nvSpPr>
      <cdr:spPr>
        <a:xfrm xmlns:a="http://schemas.openxmlformats.org/drawingml/2006/main">
          <a:off x="3944532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0.40516</cdr:x>
      <cdr:y>0.75124</cdr:y>
    </cdr:from>
    <cdr:to>
      <cdr:x>0.42362</cdr:x>
      <cdr:y>0.77928</cdr:y>
    </cdr:to>
    <cdr:sp macro="" textlink="">
      <cdr:nvSpPr>
        <cdr:cNvPr id="891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F651C243-7A0A-43A9-ACDE-D3EA101CEB57}"/>
            </a:ext>
          </a:extLst>
        </cdr:cNvPr>
        <cdr:cNvSpPr/>
      </cdr:nvSpPr>
      <cdr:spPr>
        <a:xfrm xmlns:a="http://schemas.openxmlformats.org/drawingml/2006/main">
          <a:off x="4219290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0.43154</cdr:x>
      <cdr:y>0.75124</cdr:y>
    </cdr:from>
    <cdr:to>
      <cdr:x>0.45001</cdr:x>
      <cdr:y>0.77928</cdr:y>
    </cdr:to>
    <cdr:sp macro="" textlink="">
      <cdr:nvSpPr>
        <cdr:cNvPr id="892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FEEC2771-6C38-4D1B-8904-45834BC329C1}"/>
            </a:ext>
          </a:extLst>
        </cdr:cNvPr>
        <cdr:cNvSpPr/>
      </cdr:nvSpPr>
      <cdr:spPr>
        <a:xfrm xmlns:a="http://schemas.openxmlformats.org/drawingml/2006/main">
          <a:off x="4494048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A3DD3"/>
        </a:solidFill>
        <a:ln xmlns:a="http://schemas.openxmlformats.org/drawingml/2006/main" w="1905">
          <a:solidFill>
            <a:srgbClr val="8A3D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0.45792</cdr:x>
      <cdr:y>0.75124</cdr:y>
    </cdr:from>
    <cdr:to>
      <cdr:x>0.47639</cdr:x>
      <cdr:y>0.77928</cdr:y>
    </cdr:to>
    <cdr:sp macro="" textlink="">
      <cdr:nvSpPr>
        <cdr:cNvPr id="893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CC6784E5-ED29-4269-8FCD-B04C2161CD0C}"/>
            </a:ext>
          </a:extLst>
        </cdr:cNvPr>
        <cdr:cNvSpPr/>
      </cdr:nvSpPr>
      <cdr:spPr>
        <a:xfrm xmlns:a="http://schemas.openxmlformats.org/drawingml/2006/main">
          <a:off x="4768806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859D4"/>
        </a:solidFill>
        <a:ln xmlns:a="http://schemas.openxmlformats.org/drawingml/2006/main" w="1905">
          <a:solidFill>
            <a:srgbClr val="985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0.48431</cdr:x>
      <cdr:y>0.75124</cdr:y>
    </cdr:from>
    <cdr:to>
      <cdr:x>0.50277</cdr:x>
      <cdr:y>0.77928</cdr:y>
    </cdr:to>
    <cdr:sp macro="" textlink="">
      <cdr:nvSpPr>
        <cdr:cNvPr id="894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1275E929-98F2-4F51-80C4-0157FD2C89C5}"/>
            </a:ext>
          </a:extLst>
        </cdr:cNvPr>
        <cdr:cNvSpPr/>
      </cdr:nvSpPr>
      <cdr:spPr>
        <a:xfrm xmlns:a="http://schemas.openxmlformats.org/drawingml/2006/main">
          <a:off x="5043564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A675D6"/>
        </a:solidFill>
        <a:ln xmlns:a="http://schemas.openxmlformats.org/drawingml/2006/main" w="1905">
          <a:solidFill>
            <a:srgbClr val="A675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0.51069</cdr:x>
      <cdr:y>0.75124</cdr:y>
    </cdr:from>
    <cdr:to>
      <cdr:x>0.52916</cdr:x>
      <cdr:y>0.77928</cdr:y>
    </cdr:to>
    <cdr:sp macro="" textlink="">
      <cdr:nvSpPr>
        <cdr:cNvPr id="895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F0B4C968-E5AF-4B66-A90C-BBD1A2515325}"/>
            </a:ext>
          </a:extLst>
        </cdr:cNvPr>
        <cdr:cNvSpPr/>
      </cdr:nvSpPr>
      <cdr:spPr>
        <a:xfrm xmlns:a="http://schemas.openxmlformats.org/drawingml/2006/main">
          <a:off x="5318321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0.53707</cdr:x>
      <cdr:y>0.75124</cdr:y>
    </cdr:from>
    <cdr:to>
      <cdr:x>0.55554</cdr:x>
      <cdr:y>0.77928</cdr:y>
    </cdr:to>
    <cdr:sp macro="" textlink="">
      <cdr:nvSpPr>
        <cdr:cNvPr id="896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1ACD50A5-F2DD-4D97-9A99-C34297520404}"/>
            </a:ext>
          </a:extLst>
        </cdr:cNvPr>
        <cdr:cNvSpPr/>
      </cdr:nvSpPr>
      <cdr:spPr>
        <a:xfrm xmlns:a="http://schemas.openxmlformats.org/drawingml/2006/main">
          <a:off x="5593080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3ACD8"/>
        </a:solidFill>
        <a:ln xmlns:a="http://schemas.openxmlformats.org/drawingml/2006/main" w="1905">
          <a:solidFill>
            <a:srgbClr val="C3AC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0.56346</cdr:x>
      <cdr:y>0.75124</cdr:y>
    </cdr:from>
    <cdr:to>
      <cdr:x>0.58193</cdr:x>
      <cdr:y>0.77928</cdr:y>
    </cdr:to>
    <cdr:sp macro="" textlink="">
      <cdr:nvSpPr>
        <cdr:cNvPr id="897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AAB24D51-D17A-4DD4-882B-FDEDAC588716}"/>
            </a:ext>
          </a:extLst>
        </cdr:cNvPr>
        <cdr:cNvSpPr/>
      </cdr:nvSpPr>
      <cdr:spPr>
        <a:xfrm xmlns:a="http://schemas.openxmlformats.org/drawingml/2006/main">
          <a:off x="5867837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1C8D9"/>
        </a:solidFill>
        <a:ln xmlns:a="http://schemas.openxmlformats.org/drawingml/2006/main" w="1905">
          <a:solidFill>
            <a:srgbClr val="D1C8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0.71117</cdr:y>
    </cdr:from>
    <cdr:to>
      <cdr:x>0.29171</cdr:x>
      <cdr:y>0.73922</cdr:y>
    </cdr:to>
    <cdr:sp macro="" textlink="">
      <cdr:nvSpPr>
        <cdr:cNvPr id="898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3F0F493E-049D-4781-838E-6A6FD444E361}"/>
            </a:ext>
          </a:extLst>
        </cdr:cNvPr>
        <cdr:cNvSpPr/>
      </cdr:nvSpPr>
      <cdr:spPr>
        <a:xfrm xmlns:a="http://schemas.openxmlformats.org/drawingml/2006/main">
          <a:off x="2845501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0.71117</cdr:y>
    </cdr:from>
    <cdr:to>
      <cdr:x>0.31809</cdr:x>
      <cdr:y>0.73922</cdr:y>
    </cdr:to>
    <cdr:sp macro="" textlink="">
      <cdr:nvSpPr>
        <cdr:cNvPr id="899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BA0324CF-B230-4849-85FD-92D6F8ADD7F1}"/>
            </a:ext>
          </a:extLst>
        </cdr:cNvPr>
        <cdr:cNvSpPr/>
      </cdr:nvSpPr>
      <cdr:spPr>
        <a:xfrm xmlns:a="http://schemas.openxmlformats.org/drawingml/2006/main">
          <a:off x="3120259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0.71117</cdr:y>
    </cdr:from>
    <cdr:to>
      <cdr:x>0.34447</cdr:x>
      <cdr:y>0.73922</cdr:y>
    </cdr:to>
    <cdr:sp macro="" textlink="">
      <cdr:nvSpPr>
        <cdr:cNvPr id="900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3F64C89A-C55D-432E-8448-F5FC529717D8}"/>
            </a:ext>
          </a:extLst>
        </cdr:cNvPr>
        <cdr:cNvSpPr/>
      </cdr:nvSpPr>
      <cdr:spPr>
        <a:xfrm xmlns:a="http://schemas.openxmlformats.org/drawingml/2006/main">
          <a:off x="3395016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0.71117</cdr:y>
    </cdr:from>
    <cdr:to>
      <cdr:x>0.37086</cdr:x>
      <cdr:y>0.73922</cdr:y>
    </cdr:to>
    <cdr:sp macro="" textlink="">
      <cdr:nvSpPr>
        <cdr:cNvPr id="901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A3DB12D4-379B-4C83-975D-0204E5837315}"/>
            </a:ext>
          </a:extLst>
        </cdr:cNvPr>
        <cdr:cNvSpPr/>
      </cdr:nvSpPr>
      <cdr:spPr>
        <a:xfrm xmlns:a="http://schemas.openxmlformats.org/drawingml/2006/main">
          <a:off x="3669774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0.71117</cdr:y>
    </cdr:from>
    <cdr:to>
      <cdr:x>0.39724</cdr:x>
      <cdr:y>0.73922</cdr:y>
    </cdr:to>
    <cdr:sp macro="" textlink="">
      <cdr:nvSpPr>
        <cdr:cNvPr id="902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06CE70AA-3A6D-4C19-9153-29B3C0567044}"/>
            </a:ext>
          </a:extLst>
        </cdr:cNvPr>
        <cdr:cNvSpPr/>
      </cdr:nvSpPr>
      <cdr:spPr>
        <a:xfrm xmlns:a="http://schemas.openxmlformats.org/drawingml/2006/main">
          <a:off x="3944532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838D3"/>
        </a:solidFill>
        <a:ln xmlns:a="http://schemas.openxmlformats.org/drawingml/2006/main" w="1905">
          <a:solidFill>
            <a:srgbClr val="8838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0.40516</cdr:x>
      <cdr:y>0.71117</cdr:y>
    </cdr:from>
    <cdr:to>
      <cdr:x>0.42362</cdr:x>
      <cdr:y>0.73922</cdr:y>
    </cdr:to>
    <cdr:sp macro="" textlink="">
      <cdr:nvSpPr>
        <cdr:cNvPr id="903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1707830B-D535-4F19-B0D1-928824698794}"/>
            </a:ext>
          </a:extLst>
        </cdr:cNvPr>
        <cdr:cNvSpPr/>
      </cdr:nvSpPr>
      <cdr:spPr>
        <a:xfrm xmlns:a="http://schemas.openxmlformats.org/drawingml/2006/main">
          <a:off x="4219290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654D4"/>
        </a:solidFill>
        <a:ln xmlns:a="http://schemas.openxmlformats.org/drawingml/2006/main" w="1905">
          <a:solidFill>
            <a:srgbClr val="9654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0.43154</cdr:x>
      <cdr:y>0.71117</cdr:y>
    </cdr:from>
    <cdr:to>
      <cdr:x>0.45001</cdr:x>
      <cdr:y>0.73922</cdr:y>
    </cdr:to>
    <cdr:sp macro="" textlink="">
      <cdr:nvSpPr>
        <cdr:cNvPr id="904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A2855B3C-42C5-45C3-9921-846AF8705755}"/>
            </a:ext>
          </a:extLst>
        </cdr:cNvPr>
        <cdr:cNvSpPr/>
      </cdr:nvSpPr>
      <cdr:spPr>
        <a:xfrm xmlns:a="http://schemas.openxmlformats.org/drawingml/2006/main">
          <a:off x="4494048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A470D5"/>
        </a:solidFill>
        <a:ln xmlns:a="http://schemas.openxmlformats.org/drawingml/2006/main" w="1905">
          <a:solidFill>
            <a:srgbClr val="A470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0.45792</cdr:x>
      <cdr:y>0.71117</cdr:y>
    </cdr:from>
    <cdr:to>
      <cdr:x>0.47639</cdr:x>
      <cdr:y>0.73922</cdr:y>
    </cdr:to>
    <cdr:sp macro="" textlink="">
      <cdr:nvSpPr>
        <cdr:cNvPr id="905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1FA3536F-2A2A-4D21-BD36-F2E5B577BFFC}"/>
            </a:ext>
          </a:extLst>
        </cdr:cNvPr>
        <cdr:cNvSpPr/>
      </cdr:nvSpPr>
      <cdr:spPr>
        <a:xfrm xmlns:a="http://schemas.openxmlformats.org/drawingml/2006/main">
          <a:off x="4768806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28BD7"/>
        </a:solidFill>
        <a:ln xmlns:a="http://schemas.openxmlformats.org/drawingml/2006/main" w="1905">
          <a:solidFill>
            <a:srgbClr val="B28B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0.48431</cdr:x>
      <cdr:y>0.71117</cdr:y>
    </cdr:from>
    <cdr:to>
      <cdr:x>0.50277</cdr:x>
      <cdr:y>0.73922</cdr:y>
    </cdr:to>
    <cdr:sp macro="" textlink="">
      <cdr:nvSpPr>
        <cdr:cNvPr id="906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4908D610-E610-4845-B939-9C8DC296771D}"/>
            </a:ext>
          </a:extLst>
        </cdr:cNvPr>
        <cdr:cNvSpPr/>
      </cdr:nvSpPr>
      <cdr:spPr>
        <a:xfrm xmlns:a="http://schemas.openxmlformats.org/drawingml/2006/main">
          <a:off x="5043564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0A7D8"/>
        </a:solidFill>
        <a:ln xmlns:a="http://schemas.openxmlformats.org/drawingml/2006/main" w="1905">
          <a:solidFill>
            <a:srgbClr val="C0A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0.51069</cdr:x>
      <cdr:y>0.71117</cdr:y>
    </cdr:from>
    <cdr:to>
      <cdr:x>0.52916</cdr:x>
      <cdr:y>0.73922</cdr:y>
    </cdr:to>
    <cdr:sp macro="" textlink="">
      <cdr:nvSpPr>
        <cdr:cNvPr id="907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706760F4-A8F3-44EC-9738-69E0D23390DC}"/>
            </a:ext>
          </a:extLst>
        </cdr:cNvPr>
        <cdr:cNvSpPr/>
      </cdr:nvSpPr>
      <cdr:spPr>
        <a:xfrm xmlns:a="http://schemas.openxmlformats.org/drawingml/2006/main">
          <a:off x="5318321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EC3D9"/>
        </a:solidFill>
        <a:ln xmlns:a="http://schemas.openxmlformats.org/drawingml/2006/main" w="1905">
          <a:solidFill>
            <a:srgbClr val="CEC3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0.53707</cdr:x>
      <cdr:y>0.71117</cdr:y>
    </cdr:from>
    <cdr:to>
      <cdr:x>0.55554</cdr:x>
      <cdr:y>0.73922</cdr:y>
    </cdr:to>
    <cdr:sp macro="" textlink="">
      <cdr:nvSpPr>
        <cdr:cNvPr id="908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BE74C048-90F7-4D5F-A968-E33BB7DE40F4}"/>
            </a:ext>
          </a:extLst>
        </cdr:cNvPr>
        <cdr:cNvSpPr/>
      </cdr:nvSpPr>
      <cdr:spPr>
        <a:xfrm xmlns:a="http://schemas.openxmlformats.org/drawingml/2006/main">
          <a:off x="5593080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0.56346</cdr:x>
      <cdr:y>0.71117</cdr:y>
    </cdr:from>
    <cdr:to>
      <cdr:x>0.58193</cdr:x>
      <cdr:y>0.73922</cdr:y>
    </cdr:to>
    <cdr:sp macro="" textlink="">
      <cdr:nvSpPr>
        <cdr:cNvPr id="909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5B434E0D-E841-4137-ADCB-4095BC8B3FEF}"/>
            </a:ext>
          </a:extLst>
        </cdr:cNvPr>
        <cdr:cNvSpPr/>
      </cdr:nvSpPr>
      <cdr:spPr>
        <a:xfrm xmlns:a="http://schemas.openxmlformats.org/drawingml/2006/main">
          <a:off x="5867837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0.67111</cdr:y>
    </cdr:from>
    <cdr:to>
      <cdr:x>0.29171</cdr:x>
      <cdr:y>0.69916</cdr:y>
    </cdr:to>
    <cdr:sp macro="" textlink="">
      <cdr:nvSpPr>
        <cdr:cNvPr id="910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E10962CC-558A-48C1-A70D-850808F84FF1}"/>
            </a:ext>
          </a:extLst>
        </cdr:cNvPr>
        <cdr:cNvSpPr/>
      </cdr:nvSpPr>
      <cdr:spPr>
        <a:xfrm xmlns:a="http://schemas.openxmlformats.org/drawingml/2006/main">
          <a:off x="2845501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0.67111</cdr:y>
    </cdr:from>
    <cdr:to>
      <cdr:x>0.31809</cdr:x>
      <cdr:y>0.69916</cdr:y>
    </cdr:to>
    <cdr:sp macro="" textlink="">
      <cdr:nvSpPr>
        <cdr:cNvPr id="911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7C91E692-2221-4E56-AA68-05E425CD7413}"/>
            </a:ext>
          </a:extLst>
        </cdr:cNvPr>
        <cdr:cNvSpPr/>
      </cdr:nvSpPr>
      <cdr:spPr>
        <a:xfrm xmlns:a="http://schemas.openxmlformats.org/drawingml/2006/main">
          <a:off x="3120259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0.67111</cdr:y>
    </cdr:from>
    <cdr:to>
      <cdr:x>0.34447</cdr:x>
      <cdr:y>0.69916</cdr:y>
    </cdr:to>
    <cdr:sp macro="" textlink="">
      <cdr:nvSpPr>
        <cdr:cNvPr id="912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7D35D231-1FE8-43D3-B571-E9CECE7BB666}"/>
            </a:ext>
          </a:extLst>
        </cdr:cNvPr>
        <cdr:cNvSpPr/>
      </cdr:nvSpPr>
      <cdr:spPr>
        <a:xfrm xmlns:a="http://schemas.openxmlformats.org/drawingml/2006/main">
          <a:off x="3395016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8533D3"/>
        </a:solidFill>
        <a:ln xmlns:a="http://schemas.openxmlformats.org/drawingml/2006/main" w="1905">
          <a:solidFill>
            <a:srgbClr val="8533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0.67111</cdr:y>
    </cdr:from>
    <cdr:to>
      <cdr:x>0.37086</cdr:x>
      <cdr:y>0.69916</cdr:y>
    </cdr:to>
    <cdr:sp macro="" textlink="">
      <cdr:nvSpPr>
        <cdr:cNvPr id="913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EDA80704-DD40-4BC9-BBAA-C535DA4AECC5}"/>
            </a:ext>
          </a:extLst>
        </cdr:cNvPr>
        <cdr:cNvSpPr/>
      </cdr:nvSpPr>
      <cdr:spPr>
        <a:xfrm xmlns:a="http://schemas.openxmlformats.org/drawingml/2006/main">
          <a:off x="3669774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34FD4"/>
        </a:solidFill>
        <a:ln xmlns:a="http://schemas.openxmlformats.org/drawingml/2006/main" w="1905">
          <a:solidFill>
            <a:srgbClr val="934F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0.67111</cdr:y>
    </cdr:from>
    <cdr:to>
      <cdr:x>0.39724</cdr:x>
      <cdr:y>0.69916</cdr:y>
    </cdr:to>
    <cdr:sp macro="" textlink="">
      <cdr:nvSpPr>
        <cdr:cNvPr id="914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5B0E48DA-C74A-4136-984C-15C9808062FB}"/>
            </a:ext>
          </a:extLst>
        </cdr:cNvPr>
        <cdr:cNvSpPr/>
      </cdr:nvSpPr>
      <cdr:spPr>
        <a:xfrm xmlns:a="http://schemas.openxmlformats.org/drawingml/2006/main">
          <a:off x="3944532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16AD5"/>
        </a:solidFill>
        <a:ln xmlns:a="http://schemas.openxmlformats.org/drawingml/2006/main" w="1905">
          <a:solidFill>
            <a:srgbClr val="A16A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0.40516</cdr:x>
      <cdr:y>0.67111</cdr:y>
    </cdr:from>
    <cdr:to>
      <cdr:x>0.42362</cdr:x>
      <cdr:y>0.69916</cdr:y>
    </cdr:to>
    <cdr:sp macro="" textlink="">
      <cdr:nvSpPr>
        <cdr:cNvPr id="915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D38924EF-AC1C-452C-99D0-FEB6B5C20A4F}"/>
            </a:ext>
          </a:extLst>
        </cdr:cNvPr>
        <cdr:cNvSpPr/>
      </cdr:nvSpPr>
      <cdr:spPr>
        <a:xfrm xmlns:a="http://schemas.openxmlformats.org/drawingml/2006/main">
          <a:off x="4219290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F86D6"/>
        </a:solidFill>
        <a:ln xmlns:a="http://schemas.openxmlformats.org/drawingml/2006/main" w="1905">
          <a:solidFill>
            <a:srgbClr val="AF86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0.43154</cdr:x>
      <cdr:y>0.67111</cdr:y>
    </cdr:from>
    <cdr:to>
      <cdr:x>0.45001</cdr:x>
      <cdr:y>0.69916</cdr:y>
    </cdr:to>
    <cdr:sp macro="" textlink="">
      <cdr:nvSpPr>
        <cdr:cNvPr id="916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B3993925-9CBE-4F3E-8176-42F11BCCFF81}"/>
            </a:ext>
          </a:extLst>
        </cdr:cNvPr>
        <cdr:cNvSpPr/>
      </cdr:nvSpPr>
      <cdr:spPr>
        <a:xfrm xmlns:a="http://schemas.openxmlformats.org/drawingml/2006/main">
          <a:off x="4494048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EA2D8"/>
        </a:solidFill>
        <a:ln xmlns:a="http://schemas.openxmlformats.org/drawingml/2006/main" w="1905">
          <a:solidFill>
            <a:srgbClr val="BEA2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0.45792</cdr:x>
      <cdr:y>0.67111</cdr:y>
    </cdr:from>
    <cdr:to>
      <cdr:x>0.47639</cdr:x>
      <cdr:y>0.69916</cdr:y>
    </cdr:to>
    <cdr:sp macro="" textlink="">
      <cdr:nvSpPr>
        <cdr:cNvPr id="917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47734AB0-9989-49CE-9F18-267DB32D036C}"/>
            </a:ext>
          </a:extLst>
        </cdr:cNvPr>
        <cdr:cNvSpPr/>
      </cdr:nvSpPr>
      <cdr:spPr>
        <a:xfrm xmlns:a="http://schemas.openxmlformats.org/drawingml/2006/main">
          <a:off x="4768806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CCBED9"/>
        </a:solidFill>
        <a:ln xmlns:a="http://schemas.openxmlformats.org/drawingml/2006/main" w="1905">
          <a:solidFill>
            <a:srgbClr val="CCBE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0.48431</cdr:x>
      <cdr:y>0.67111</cdr:y>
    </cdr:from>
    <cdr:to>
      <cdr:x>0.50277</cdr:x>
      <cdr:y>0.69916</cdr:y>
    </cdr:to>
    <cdr:sp macro="" textlink="">
      <cdr:nvSpPr>
        <cdr:cNvPr id="918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8D0A7E8B-06CA-4B9E-ABEB-8474920B47B1}"/>
            </a:ext>
          </a:extLst>
        </cdr:cNvPr>
        <cdr:cNvSpPr/>
      </cdr:nvSpPr>
      <cdr:spPr>
        <a:xfrm xmlns:a="http://schemas.openxmlformats.org/drawingml/2006/main">
          <a:off x="5043564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0.51069</cdr:x>
      <cdr:y>0.67111</cdr:y>
    </cdr:from>
    <cdr:to>
      <cdr:x>0.52916</cdr:x>
      <cdr:y>0.69916</cdr:y>
    </cdr:to>
    <cdr:sp macro="" textlink="">
      <cdr:nvSpPr>
        <cdr:cNvPr id="919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F76FCC80-75B0-426C-97C7-9CE7F49B7AC0}"/>
            </a:ext>
          </a:extLst>
        </cdr:cNvPr>
        <cdr:cNvSpPr/>
      </cdr:nvSpPr>
      <cdr:spPr>
        <a:xfrm xmlns:a="http://schemas.openxmlformats.org/drawingml/2006/main">
          <a:off x="5318321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0.53707</cdr:x>
      <cdr:y>0.67111</cdr:y>
    </cdr:from>
    <cdr:to>
      <cdr:x>0.55554</cdr:x>
      <cdr:y>0.69916</cdr:y>
    </cdr:to>
    <cdr:sp macro="" textlink="">
      <cdr:nvSpPr>
        <cdr:cNvPr id="920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1F6E4E5F-6C4E-42C9-92AB-C3600D77F9E0}"/>
            </a:ext>
          </a:extLst>
        </cdr:cNvPr>
        <cdr:cNvSpPr/>
      </cdr:nvSpPr>
      <cdr:spPr>
        <a:xfrm xmlns:a="http://schemas.openxmlformats.org/drawingml/2006/main">
          <a:off x="5593080" y="4602480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0.56346</cdr:x>
      <cdr:y>0.67111</cdr:y>
    </cdr:from>
    <cdr:to>
      <cdr:x>0.58193</cdr:x>
      <cdr:y>0.69916</cdr:y>
    </cdr:to>
    <cdr:sp macro="" textlink="">
      <cdr:nvSpPr>
        <cdr:cNvPr id="921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4EA1E47E-987E-4A94-A478-74C6E2C16807}"/>
            </a:ext>
          </a:extLst>
        </cdr:cNvPr>
        <cdr:cNvSpPr/>
      </cdr:nvSpPr>
      <cdr:spPr>
        <a:xfrm xmlns:a="http://schemas.openxmlformats.org/drawingml/2006/main">
          <a:off x="5867837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0.63105</cdr:y>
    </cdr:from>
    <cdr:to>
      <cdr:x>0.29171</cdr:x>
      <cdr:y>0.65909</cdr:y>
    </cdr:to>
    <cdr:sp macro="" textlink="">
      <cdr:nvSpPr>
        <cdr:cNvPr id="922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6BB1ECE2-1381-4E02-9E43-0EAA8FA56C37}"/>
            </a:ext>
          </a:extLst>
        </cdr:cNvPr>
        <cdr:cNvSpPr/>
      </cdr:nvSpPr>
      <cdr:spPr>
        <a:xfrm xmlns:a="http://schemas.openxmlformats.org/drawingml/2006/main">
          <a:off x="2845501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822ED2"/>
        </a:solidFill>
        <a:ln xmlns:a="http://schemas.openxmlformats.org/drawingml/2006/main" w="1905">
          <a:solidFill>
            <a:srgbClr val="822E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0.63105</cdr:y>
    </cdr:from>
    <cdr:to>
      <cdr:x>0.31809</cdr:x>
      <cdr:y>0.65909</cdr:y>
    </cdr:to>
    <cdr:sp macro="" textlink="">
      <cdr:nvSpPr>
        <cdr:cNvPr id="923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4B4E3754-C78A-4B9F-A3D1-8B544823A164}"/>
            </a:ext>
          </a:extLst>
        </cdr:cNvPr>
        <cdr:cNvSpPr/>
      </cdr:nvSpPr>
      <cdr:spPr>
        <a:xfrm xmlns:a="http://schemas.openxmlformats.org/drawingml/2006/main">
          <a:off x="3120259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149D4"/>
        </a:solidFill>
        <a:ln xmlns:a="http://schemas.openxmlformats.org/drawingml/2006/main" w="1905">
          <a:solidFill>
            <a:srgbClr val="9149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0.63105</cdr:y>
    </cdr:from>
    <cdr:to>
      <cdr:x>0.34447</cdr:x>
      <cdr:y>0.65909</cdr:y>
    </cdr:to>
    <cdr:sp macro="" textlink="">
      <cdr:nvSpPr>
        <cdr:cNvPr id="924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E560F1A9-8DE3-4DBF-B279-9E05F15A571D}"/>
            </a:ext>
          </a:extLst>
        </cdr:cNvPr>
        <cdr:cNvSpPr/>
      </cdr:nvSpPr>
      <cdr:spPr>
        <a:xfrm xmlns:a="http://schemas.openxmlformats.org/drawingml/2006/main">
          <a:off x="3395016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9F65D5"/>
        </a:solidFill>
        <a:ln xmlns:a="http://schemas.openxmlformats.org/drawingml/2006/main" w="1905">
          <a:solidFill>
            <a:srgbClr val="9F65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0.63105</cdr:y>
    </cdr:from>
    <cdr:to>
      <cdr:x>0.37086</cdr:x>
      <cdr:y>0.65909</cdr:y>
    </cdr:to>
    <cdr:sp macro="" textlink="">
      <cdr:nvSpPr>
        <cdr:cNvPr id="925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DD70089A-1DD3-42EE-AFD2-97055F147E41}"/>
            </a:ext>
          </a:extLst>
        </cdr:cNvPr>
        <cdr:cNvSpPr/>
      </cdr:nvSpPr>
      <cdr:spPr>
        <a:xfrm xmlns:a="http://schemas.openxmlformats.org/drawingml/2006/main">
          <a:off x="3669774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AD81D6"/>
        </a:solidFill>
        <a:ln xmlns:a="http://schemas.openxmlformats.org/drawingml/2006/main" w="1905">
          <a:solidFill>
            <a:srgbClr val="AD81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0.63105</cdr:y>
    </cdr:from>
    <cdr:to>
      <cdr:x>0.39724</cdr:x>
      <cdr:y>0.65909</cdr:y>
    </cdr:to>
    <cdr:sp macro="" textlink="">
      <cdr:nvSpPr>
        <cdr:cNvPr id="926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A9956A70-D594-4B40-A98F-EE21FBEBD4A5}"/>
            </a:ext>
          </a:extLst>
        </cdr:cNvPr>
        <cdr:cNvSpPr/>
      </cdr:nvSpPr>
      <cdr:spPr>
        <a:xfrm xmlns:a="http://schemas.openxmlformats.org/drawingml/2006/main">
          <a:off x="3944532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BB9DD7"/>
        </a:solidFill>
        <a:ln xmlns:a="http://schemas.openxmlformats.org/drawingml/2006/main" w="1905">
          <a:solidFill>
            <a:srgbClr val="BB9D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0.40516</cdr:x>
      <cdr:y>0.63105</cdr:y>
    </cdr:from>
    <cdr:to>
      <cdr:x>0.42362</cdr:x>
      <cdr:y>0.65909</cdr:y>
    </cdr:to>
    <cdr:sp macro="" textlink="">
      <cdr:nvSpPr>
        <cdr:cNvPr id="927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A6C4EE84-5D7E-4B37-8AD2-30DC2B4064AE}"/>
            </a:ext>
          </a:extLst>
        </cdr:cNvPr>
        <cdr:cNvSpPr/>
      </cdr:nvSpPr>
      <cdr:spPr>
        <a:xfrm xmlns:a="http://schemas.openxmlformats.org/drawingml/2006/main">
          <a:off x="4219290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C9B9D9"/>
        </a:solidFill>
        <a:ln xmlns:a="http://schemas.openxmlformats.org/drawingml/2006/main" w="1905">
          <a:solidFill>
            <a:srgbClr val="C9B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0.43154</cdr:x>
      <cdr:y>0.63105</cdr:y>
    </cdr:from>
    <cdr:to>
      <cdr:x>0.45001</cdr:x>
      <cdr:y>0.65909</cdr:y>
    </cdr:to>
    <cdr:sp macro="" textlink="">
      <cdr:nvSpPr>
        <cdr:cNvPr id="928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D4A89AAB-F0C2-498D-A29B-D4CCAA31315E}"/>
            </a:ext>
          </a:extLst>
        </cdr:cNvPr>
        <cdr:cNvSpPr/>
      </cdr:nvSpPr>
      <cdr:spPr>
        <a:xfrm xmlns:a="http://schemas.openxmlformats.org/drawingml/2006/main">
          <a:off x="4494048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7D5DA"/>
        </a:solidFill>
        <a:ln xmlns:a="http://schemas.openxmlformats.org/drawingml/2006/main" w="1905">
          <a:solidFill>
            <a:srgbClr val="D7D5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0.45792</cdr:x>
      <cdr:y>0.63105</cdr:y>
    </cdr:from>
    <cdr:to>
      <cdr:x>0.47639</cdr:x>
      <cdr:y>0.65909</cdr:y>
    </cdr:to>
    <cdr:sp macro="" textlink="">
      <cdr:nvSpPr>
        <cdr:cNvPr id="929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EF909FBC-4030-497C-9E77-06F2F9E7F7E2}"/>
            </a:ext>
          </a:extLst>
        </cdr:cNvPr>
        <cdr:cNvSpPr/>
      </cdr:nvSpPr>
      <cdr:spPr>
        <a:xfrm xmlns:a="http://schemas.openxmlformats.org/drawingml/2006/main">
          <a:off x="4768806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0.48431</cdr:x>
      <cdr:y>0.63105</cdr:y>
    </cdr:from>
    <cdr:to>
      <cdr:x>0.50277</cdr:x>
      <cdr:y>0.65909</cdr:y>
    </cdr:to>
    <cdr:sp macro="" textlink="">
      <cdr:nvSpPr>
        <cdr:cNvPr id="930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9B8AA600-089E-4D47-8548-FDEC17221BC3}"/>
            </a:ext>
          </a:extLst>
        </cdr:cNvPr>
        <cdr:cNvSpPr/>
      </cdr:nvSpPr>
      <cdr:spPr>
        <a:xfrm xmlns:a="http://schemas.openxmlformats.org/drawingml/2006/main">
          <a:off x="5043564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0.51069</cdr:x>
      <cdr:y>0.63105</cdr:y>
    </cdr:from>
    <cdr:to>
      <cdr:x>0.52916</cdr:x>
      <cdr:y>0.65909</cdr:y>
    </cdr:to>
    <cdr:sp macro="" textlink="">
      <cdr:nvSpPr>
        <cdr:cNvPr id="931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05110755-6E3C-4544-B112-403A2EF51590}"/>
            </a:ext>
          </a:extLst>
        </cdr:cNvPr>
        <cdr:cNvSpPr/>
      </cdr:nvSpPr>
      <cdr:spPr>
        <a:xfrm xmlns:a="http://schemas.openxmlformats.org/drawingml/2006/main">
          <a:off x="5318321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0.53707</cdr:x>
      <cdr:y>0.63105</cdr:y>
    </cdr:from>
    <cdr:to>
      <cdr:x>0.55554</cdr:x>
      <cdr:y>0.65909</cdr:y>
    </cdr:to>
    <cdr:sp macro="" textlink="">
      <cdr:nvSpPr>
        <cdr:cNvPr id="932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5803E40B-DF12-4ABC-BA4E-2A6FBB74E390}"/>
            </a:ext>
          </a:extLst>
        </cdr:cNvPr>
        <cdr:cNvSpPr/>
      </cdr:nvSpPr>
      <cdr:spPr>
        <a:xfrm xmlns:a="http://schemas.openxmlformats.org/drawingml/2006/main">
          <a:off x="5593080" y="4327721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0.56346</cdr:x>
      <cdr:y>0.63105</cdr:y>
    </cdr:from>
    <cdr:to>
      <cdr:x>0.58193</cdr:x>
      <cdr:y>0.65909</cdr:y>
    </cdr:to>
    <cdr:sp macro="" textlink="">
      <cdr:nvSpPr>
        <cdr:cNvPr id="933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9D78663F-409E-46C2-AE49-011273F27D56}"/>
            </a:ext>
          </a:extLst>
        </cdr:cNvPr>
        <cdr:cNvSpPr/>
      </cdr:nvSpPr>
      <cdr:spPr>
        <a:xfrm xmlns:a="http://schemas.openxmlformats.org/drawingml/2006/main">
          <a:off x="5867837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0.59098</cdr:y>
    </cdr:from>
    <cdr:to>
      <cdr:x>0.29171</cdr:x>
      <cdr:y>0.61903</cdr:y>
    </cdr:to>
    <cdr:sp macro="" textlink="">
      <cdr:nvSpPr>
        <cdr:cNvPr id="934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1221FFAE-222C-4B0F-9123-DABF5D7B57D2}"/>
            </a:ext>
          </a:extLst>
        </cdr:cNvPr>
        <cdr:cNvSpPr/>
      </cdr:nvSpPr>
      <cdr:spPr>
        <a:xfrm xmlns:a="http://schemas.openxmlformats.org/drawingml/2006/main">
          <a:off x="2845501" y="4052964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9C60D5"/>
        </a:solidFill>
        <a:ln xmlns:a="http://schemas.openxmlformats.org/drawingml/2006/main" w="1905">
          <a:solidFill>
            <a:srgbClr val="9C60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0.59098</cdr:y>
    </cdr:from>
    <cdr:to>
      <cdr:x>0.31809</cdr:x>
      <cdr:y>0.61903</cdr:y>
    </cdr:to>
    <cdr:sp macro="" textlink="">
      <cdr:nvSpPr>
        <cdr:cNvPr id="935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B76212CF-BA3A-40DB-B2CD-8785FBEB1170}"/>
            </a:ext>
          </a:extLst>
        </cdr:cNvPr>
        <cdr:cNvSpPr/>
      </cdr:nvSpPr>
      <cdr:spPr>
        <a:xfrm xmlns:a="http://schemas.openxmlformats.org/drawingml/2006/main">
          <a:off x="3120259" y="4052964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AA7CD6"/>
        </a:solidFill>
        <a:ln xmlns:a="http://schemas.openxmlformats.org/drawingml/2006/main" w="1905">
          <a:solidFill>
            <a:srgbClr val="AA7C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0.59098</cdr:y>
    </cdr:from>
    <cdr:to>
      <cdr:x>0.34447</cdr:x>
      <cdr:y>0.61903</cdr:y>
    </cdr:to>
    <cdr:sp macro="" textlink="">
      <cdr:nvSpPr>
        <cdr:cNvPr id="936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09024B08-1B3C-4598-A72F-CA812F10B72A}"/>
            </a:ext>
          </a:extLst>
        </cdr:cNvPr>
        <cdr:cNvSpPr/>
      </cdr:nvSpPr>
      <cdr:spPr>
        <a:xfrm xmlns:a="http://schemas.openxmlformats.org/drawingml/2006/main">
          <a:off x="3395016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898D7"/>
        </a:solidFill>
        <a:ln xmlns:a="http://schemas.openxmlformats.org/drawingml/2006/main" w="1905">
          <a:solidFill>
            <a:srgbClr val="B898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0.59098</cdr:y>
    </cdr:from>
    <cdr:to>
      <cdr:x>0.37086</cdr:x>
      <cdr:y>0.61903</cdr:y>
    </cdr:to>
    <cdr:sp macro="" textlink="">
      <cdr:nvSpPr>
        <cdr:cNvPr id="937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93F49E03-0351-49F1-B95D-7874A6A652F2}"/>
            </a:ext>
          </a:extLst>
        </cdr:cNvPr>
        <cdr:cNvSpPr/>
      </cdr:nvSpPr>
      <cdr:spPr>
        <a:xfrm xmlns:a="http://schemas.openxmlformats.org/drawingml/2006/main">
          <a:off x="3669774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C7B4D8"/>
        </a:solidFill>
        <a:ln xmlns:a="http://schemas.openxmlformats.org/drawingml/2006/main" w="1905">
          <a:solidFill>
            <a:srgbClr val="C7B4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0.59098</cdr:y>
    </cdr:from>
    <cdr:to>
      <cdr:x>0.39724</cdr:x>
      <cdr:y>0.61903</cdr:y>
    </cdr:to>
    <cdr:sp macro="" textlink="">
      <cdr:nvSpPr>
        <cdr:cNvPr id="938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B035DAB9-2D8F-49E1-874C-96E1D17C76A4}"/>
            </a:ext>
          </a:extLst>
        </cdr:cNvPr>
        <cdr:cNvSpPr/>
      </cdr:nvSpPr>
      <cdr:spPr>
        <a:xfrm xmlns:a="http://schemas.openxmlformats.org/drawingml/2006/main">
          <a:off x="3944532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0.55092</cdr:y>
    </cdr:from>
    <cdr:to>
      <cdr:x>0.29171</cdr:x>
      <cdr:y>0.57896</cdr:y>
    </cdr:to>
    <cdr:sp macro="" textlink="">
      <cdr:nvSpPr>
        <cdr:cNvPr id="939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BC215840-C71D-48DC-A21F-0CABFF54DDCF}"/>
            </a:ext>
          </a:extLst>
        </cdr:cNvPr>
        <cdr:cNvSpPr/>
      </cdr:nvSpPr>
      <cdr:spPr>
        <a:xfrm xmlns:a="http://schemas.openxmlformats.org/drawingml/2006/main">
          <a:off x="2845501" y="3778206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B693D7"/>
        </a:solidFill>
        <a:ln xmlns:a="http://schemas.openxmlformats.org/drawingml/2006/main" w="1905">
          <a:solidFill>
            <a:srgbClr val="B693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0.55092</cdr:y>
    </cdr:from>
    <cdr:to>
      <cdr:x>0.31809</cdr:x>
      <cdr:y>0.57896</cdr:y>
    </cdr:to>
    <cdr:sp macro="" textlink="">
      <cdr:nvSpPr>
        <cdr:cNvPr id="940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B1D4D29B-0C65-463E-8A21-AE1F4D7D1633}"/>
            </a:ext>
          </a:extLst>
        </cdr:cNvPr>
        <cdr:cNvSpPr/>
      </cdr:nvSpPr>
      <cdr:spPr>
        <a:xfrm xmlns:a="http://schemas.openxmlformats.org/drawingml/2006/main">
          <a:off x="3120259" y="3778206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C4AFD8"/>
        </a:solidFill>
        <a:ln xmlns:a="http://schemas.openxmlformats.org/drawingml/2006/main" w="1905">
          <a:solidFill>
            <a:srgbClr val="C4AF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0.55092</cdr:y>
    </cdr:from>
    <cdr:to>
      <cdr:x>0.34447</cdr:x>
      <cdr:y>0.57896</cdr:y>
    </cdr:to>
    <cdr:sp macro="" textlink="">
      <cdr:nvSpPr>
        <cdr:cNvPr id="941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5D72A63E-8160-4668-9330-9F828DF18C2C}"/>
            </a:ext>
          </a:extLst>
        </cdr:cNvPr>
        <cdr:cNvSpPr/>
      </cdr:nvSpPr>
      <cdr:spPr>
        <a:xfrm xmlns:a="http://schemas.openxmlformats.org/drawingml/2006/main">
          <a:off x="3395016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2CBD9"/>
        </a:solidFill>
        <a:ln xmlns:a="http://schemas.openxmlformats.org/drawingml/2006/main" w="1905">
          <a:solidFill>
            <a:srgbClr val="D2CB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0.55092</cdr:y>
    </cdr:from>
    <cdr:to>
      <cdr:x>0.37086</cdr:x>
      <cdr:y>0.57896</cdr:y>
    </cdr:to>
    <cdr:sp macro="" textlink="">
      <cdr:nvSpPr>
        <cdr:cNvPr id="942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44DF5979-00E5-46BC-9A95-6447D3773E00}"/>
            </a:ext>
          </a:extLst>
        </cdr:cNvPr>
        <cdr:cNvSpPr/>
      </cdr:nvSpPr>
      <cdr:spPr>
        <a:xfrm xmlns:a="http://schemas.openxmlformats.org/drawingml/2006/main">
          <a:off x="3669774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0.55092</cdr:y>
    </cdr:from>
    <cdr:to>
      <cdr:x>0.39724</cdr:x>
      <cdr:y>0.57896</cdr:y>
    </cdr:to>
    <cdr:sp macro="" textlink="">
      <cdr:nvSpPr>
        <cdr:cNvPr id="943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C50702CD-54A3-4B4E-8543-53449EA24BC9}"/>
            </a:ext>
          </a:extLst>
        </cdr:cNvPr>
        <cdr:cNvSpPr/>
      </cdr:nvSpPr>
      <cdr:spPr>
        <a:xfrm xmlns:a="http://schemas.openxmlformats.org/drawingml/2006/main">
          <a:off x="3944532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0.51086</cdr:y>
    </cdr:from>
    <cdr:to>
      <cdr:x>0.29171</cdr:x>
      <cdr:y>0.5389</cdr:y>
    </cdr:to>
    <cdr:sp macro="" textlink="">
      <cdr:nvSpPr>
        <cdr:cNvPr id="944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5FBEA619-61C6-4E4E-AF5B-8ACC19324F60}"/>
            </a:ext>
          </a:extLst>
        </cdr:cNvPr>
        <cdr:cNvSpPr/>
      </cdr:nvSpPr>
      <cdr:spPr>
        <a:xfrm xmlns:a="http://schemas.openxmlformats.org/drawingml/2006/main">
          <a:off x="2845501" y="3503448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0C5D9"/>
        </a:solidFill>
        <a:ln xmlns:a="http://schemas.openxmlformats.org/drawingml/2006/main" w="1905">
          <a:solidFill>
            <a:srgbClr val="D0C5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0.51086</cdr:y>
    </cdr:from>
    <cdr:to>
      <cdr:x>0.31809</cdr:x>
      <cdr:y>0.5389</cdr:y>
    </cdr:to>
    <cdr:sp macro="" textlink="">
      <cdr:nvSpPr>
        <cdr:cNvPr id="945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BCC09F02-4141-4F69-826F-FA2982D49EF6}"/>
            </a:ext>
          </a:extLst>
        </cdr:cNvPr>
        <cdr:cNvSpPr/>
      </cdr:nvSpPr>
      <cdr:spPr>
        <a:xfrm xmlns:a="http://schemas.openxmlformats.org/drawingml/2006/main">
          <a:off x="3120259" y="3503448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0.51086</cdr:y>
    </cdr:from>
    <cdr:to>
      <cdr:x>0.34447</cdr:x>
      <cdr:y>0.5389</cdr:y>
    </cdr:to>
    <cdr:sp macro="" textlink="">
      <cdr:nvSpPr>
        <cdr:cNvPr id="946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C963AD14-B275-45B9-9585-1A9F5ABCED79}"/>
            </a:ext>
          </a:extLst>
        </cdr:cNvPr>
        <cdr:cNvSpPr/>
      </cdr:nvSpPr>
      <cdr:spPr>
        <a:xfrm xmlns:a="http://schemas.openxmlformats.org/drawingml/2006/main">
          <a:off x="3395016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0.51086</cdr:y>
    </cdr:from>
    <cdr:to>
      <cdr:x>0.37086</cdr:x>
      <cdr:y>0.5389</cdr:y>
    </cdr:to>
    <cdr:sp macro="" textlink="">
      <cdr:nvSpPr>
        <cdr:cNvPr id="947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E132EE98-9344-4015-8EB3-DB3598F84743}"/>
            </a:ext>
          </a:extLst>
        </cdr:cNvPr>
        <cdr:cNvSpPr/>
      </cdr:nvSpPr>
      <cdr:spPr>
        <a:xfrm xmlns:a="http://schemas.openxmlformats.org/drawingml/2006/main">
          <a:off x="3669774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0.51086</cdr:y>
    </cdr:from>
    <cdr:to>
      <cdr:x>0.39724</cdr:x>
      <cdr:y>0.5389</cdr:y>
    </cdr:to>
    <cdr:sp macro="" textlink="">
      <cdr:nvSpPr>
        <cdr:cNvPr id="948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20387F2E-0A18-4748-9106-A3E4EEDBB33E}"/>
            </a:ext>
          </a:extLst>
        </cdr:cNvPr>
        <cdr:cNvSpPr/>
      </cdr:nvSpPr>
      <cdr:spPr>
        <a:xfrm xmlns:a="http://schemas.openxmlformats.org/drawingml/2006/main">
          <a:off x="3944532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0.47079</cdr:y>
    </cdr:from>
    <cdr:to>
      <cdr:x>0.29171</cdr:x>
      <cdr:y>0.49884</cdr:y>
    </cdr:to>
    <cdr:sp macro="" textlink="">
      <cdr:nvSpPr>
        <cdr:cNvPr id="949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C9362F4A-E226-4B1B-B424-EB770A9246CE}"/>
            </a:ext>
          </a:extLst>
        </cdr:cNvPr>
        <cdr:cNvSpPr/>
      </cdr:nvSpPr>
      <cdr:spPr>
        <a:xfrm xmlns:a="http://schemas.openxmlformats.org/drawingml/2006/main">
          <a:off x="2845501" y="3228690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0.47079</cdr:y>
    </cdr:from>
    <cdr:to>
      <cdr:x>0.31809</cdr:x>
      <cdr:y>0.49884</cdr:y>
    </cdr:to>
    <cdr:sp macro="" textlink="">
      <cdr:nvSpPr>
        <cdr:cNvPr id="950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08C2CCA2-23B7-40C4-9FE2-11D7FCF6C2EF}"/>
            </a:ext>
          </a:extLst>
        </cdr:cNvPr>
        <cdr:cNvSpPr/>
      </cdr:nvSpPr>
      <cdr:spPr>
        <a:xfrm xmlns:a="http://schemas.openxmlformats.org/drawingml/2006/main">
          <a:off x="3120259" y="3228690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0.47079</cdr:y>
    </cdr:from>
    <cdr:to>
      <cdr:x>0.34447</cdr:x>
      <cdr:y>0.49884</cdr:y>
    </cdr:to>
    <cdr:sp macro="" textlink="">
      <cdr:nvSpPr>
        <cdr:cNvPr id="951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C4680C76-C63D-4FCF-832F-6311127F90BF}"/>
            </a:ext>
          </a:extLst>
        </cdr:cNvPr>
        <cdr:cNvSpPr/>
      </cdr:nvSpPr>
      <cdr:spPr>
        <a:xfrm xmlns:a="http://schemas.openxmlformats.org/drawingml/2006/main">
          <a:off x="3395016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0.47079</cdr:y>
    </cdr:from>
    <cdr:to>
      <cdr:x>0.37086</cdr:x>
      <cdr:y>0.49884</cdr:y>
    </cdr:to>
    <cdr:sp macro="" textlink="">
      <cdr:nvSpPr>
        <cdr:cNvPr id="952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A1F84679-B88E-4EB6-8678-01DEACF1F4CB}"/>
            </a:ext>
          </a:extLst>
        </cdr:cNvPr>
        <cdr:cNvSpPr/>
      </cdr:nvSpPr>
      <cdr:spPr>
        <a:xfrm xmlns:a="http://schemas.openxmlformats.org/drawingml/2006/main">
          <a:off x="3669774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0.47079</cdr:y>
    </cdr:from>
    <cdr:to>
      <cdr:x>0.39724</cdr:x>
      <cdr:y>0.49884</cdr:y>
    </cdr:to>
    <cdr:sp macro="" textlink="">
      <cdr:nvSpPr>
        <cdr:cNvPr id="953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4619EA00-46BA-4597-BE3B-ECD2D4C4B42D}"/>
            </a:ext>
          </a:extLst>
        </cdr:cNvPr>
        <cdr:cNvSpPr/>
      </cdr:nvSpPr>
      <cdr:spPr>
        <a:xfrm xmlns:a="http://schemas.openxmlformats.org/drawingml/2006/main">
          <a:off x="3944532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0.43073</cdr:y>
    </cdr:from>
    <cdr:to>
      <cdr:x>0.29171</cdr:x>
      <cdr:y>0.45877</cdr:y>
    </cdr:to>
    <cdr:sp macro="" textlink="">
      <cdr:nvSpPr>
        <cdr:cNvPr id="954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675B3CCE-B0CD-417B-8278-087C23E7DAB2}"/>
            </a:ext>
          </a:extLst>
        </cdr:cNvPr>
        <cdr:cNvSpPr/>
      </cdr:nvSpPr>
      <cdr:spPr>
        <a:xfrm xmlns:a="http://schemas.openxmlformats.org/drawingml/2006/main">
          <a:off x="2845501" y="2953932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0.43073</cdr:y>
    </cdr:from>
    <cdr:to>
      <cdr:x>0.31809</cdr:x>
      <cdr:y>0.45877</cdr:y>
    </cdr:to>
    <cdr:sp macro="" textlink="">
      <cdr:nvSpPr>
        <cdr:cNvPr id="955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E4E898C9-83D1-4277-8B36-A0D6611746F1}"/>
            </a:ext>
          </a:extLst>
        </cdr:cNvPr>
        <cdr:cNvSpPr/>
      </cdr:nvSpPr>
      <cdr:spPr>
        <a:xfrm xmlns:a="http://schemas.openxmlformats.org/drawingml/2006/main">
          <a:off x="3120259" y="2953932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0.43073</cdr:y>
    </cdr:from>
    <cdr:to>
      <cdr:x>0.34447</cdr:x>
      <cdr:y>0.45877</cdr:y>
    </cdr:to>
    <cdr:sp macro="" textlink="">
      <cdr:nvSpPr>
        <cdr:cNvPr id="956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BBFB8436-9902-4166-AF04-94B894F81943}"/>
            </a:ext>
          </a:extLst>
        </cdr:cNvPr>
        <cdr:cNvSpPr/>
      </cdr:nvSpPr>
      <cdr:spPr>
        <a:xfrm xmlns:a="http://schemas.openxmlformats.org/drawingml/2006/main">
          <a:off x="3395016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0.43073</cdr:y>
    </cdr:from>
    <cdr:to>
      <cdr:x>0.37086</cdr:x>
      <cdr:y>0.45877</cdr:y>
    </cdr:to>
    <cdr:sp macro="" textlink="">
      <cdr:nvSpPr>
        <cdr:cNvPr id="957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75D9CAD9-906E-4B8A-9C0A-169524EF7460}"/>
            </a:ext>
          </a:extLst>
        </cdr:cNvPr>
        <cdr:cNvSpPr/>
      </cdr:nvSpPr>
      <cdr:spPr>
        <a:xfrm xmlns:a="http://schemas.openxmlformats.org/drawingml/2006/main">
          <a:off x="3669774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0.43073</cdr:y>
    </cdr:from>
    <cdr:to>
      <cdr:x>0.39724</cdr:x>
      <cdr:y>0.45877</cdr:y>
    </cdr:to>
    <cdr:sp macro="" textlink="">
      <cdr:nvSpPr>
        <cdr:cNvPr id="958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4B796674-19B6-4C7E-8A05-0285918EA0D9}"/>
            </a:ext>
          </a:extLst>
        </cdr:cNvPr>
        <cdr:cNvSpPr/>
      </cdr:nvSpPr>
      <cdr:spPr>
        <a:xfrm xmlns:a="http://schemas.openxmlformats.org/drawingml/2006/main">
          <a:off x="3944532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0.39066</cdr:y>
    </cdr:from>
    <cdr:to>
      <cdr:x>0.29171</cdr:x>
      <cdr:y>0.41871</cdr:y>
    </cdr:to>
    <cdr:sp macro="" textlink="">
      <cdr:nvSpPr>
        <cdr:cNvPr id="959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3915FE05-5B35-4B94-AB85-E13256AC7BD1}"/>
            </a:ext>
          </a:extLst>
        </cdr:cNvPr>
        <cdr:cNvSpPr/>
      </cdr:nvSpPr>
      <cdr:spPr>
        <a:xfrm xmlns:a="http://schemas.openxmlformats.org/drawingml/2006/main">
          <a:off x="2845501" y="2679174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0.39066</cdr:y>
    </cdr:from>
    <cdr:to>
      <cdr:x>0.31809</cdr:x>
      <cdr:y>0.41871</cdr:y>
    </cdr:to>
    <cdr:sp macro="" textlink="">
      <cdr:nvSpPr>
        <cdr:cNvPr id="960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CBE57F3A-69CA-4D72-A5A5-35FFB3BC40BC}"/>
            </a:ext>
          </a:extLst>
        </cdr:cNvPr>
        <cdr:cNvSpPr/>
      </cdr:nvSpPr>
      <cdr:spPr>
        <a:xfrm xmlns:a="http://schemas.openxmlformats.org/drawingml/2006/main">
          <a:off x="3120259" y="2679174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0.39066</cdr:y>
    </cdr:from>
    <cdr:to>
      <cdr:x>0.34447</cdr:x>
      <cdr:y>0.41871</cdr:y>
    </cdr:to>
    <cdr:sp macro="" textlink="">
      <cdr:nvSpPr>
        <cdr:cNvPr id="961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343F33BC-F7F3-4F77-A690-0CB15C314AC0}"/>
            </a:ext>
          </a:extLst>
        </cdr:cNvPr>
        <cdr:cNvSpPr/>
      </cdr:nvSpPr>
      <cdr:spPr>
        <a:xfrm xmlns:a="http://schemas.openxmlformats.org/drawingml/2006/main">
          <a:off x="3395016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0.39066</cdr:y>
    </cdr:from>
    <cdr:to>
      <cdr:x>0.37086</cdr:x>
      <cdr:y>0.41871</cdr:y>
    </cdr:to>
    <cdr:sp macro="" textlink="">
      <cdr:nvSpPr>
        <cdr:cNvPr id="962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B46517F4-B075-4261-8C2B-7F39F1733F40}"/>
            </a:ext>
          </a:extLst>
        </cdr:cNvPr>
        <cdr:cNvSpPr/>
      </cdr:nvSpPr>
      <cdr:spPr>
        <a:xfrm xmlns:a="http://schemas.openxmlformats.org/drawingml/2006/main">
          <a:off x="3669774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0.39066</cdr:y>
    </cdr:from>
    <cdr:to>
      <cdr:x>0.39724</cdr:x>
      <cdr:y>0.41871</cdr:y>
    </cdr:to>
    <cdr:sp macro="" textlink="">
      <cdr:nvSpPr>
        <cdr:cNvPr id="963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39A37801-98D0-4952-AC9B-1C4C3ED69AAA}"/>
            </a:ext>
          </a:extLst>
        </cdr:cNvPr>
        <cdr:cNvSpPr/>
      </cdr:nvSpPr>
      <cdr:spPr>
        <a:xfrm xmlns:a="http://schemas.openxmlformats.org/drawingml/2006/main">
          <a:off x="3944532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0.3506</cdr:y>
    </cdr:from>
    <cdr:to>
      <cdr:x>0.29171</cdr:x>
      <cdr:y>0.37864</cdr:y>
    </cdr:to>
    <cdr:sp macro="" textlink="">
      <cdr:nvSpPr>
        <cdr:cNvPr id="964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FB95B929-B637-4332-8C65-2BB44520C861}"/>
            </a:ext>
          </a:extLst>
        </cdr:cNvPr>
        <cdr:cNvSpPr/>
      </cdr:nvSpPr>
      <cdr:spPr>
        <a:xfrm xmlns:a="http://schemas.openxmlformats.org/drawingml/2006/main">
          <a:off x="2845501" y="2404416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0.3506</cdr:y>
    </cdr:from>
    <cdr:to>
      <cdr:x>0.31809</cdr:x>
      <cdr:y>0.37864</cdr:y>
    </cdr:to>
    <cdr:sp macro="" textlink="">
      <cdr:nvSpPr>
        <cdr:cNvPr id="965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E7A98BC2-C9E0-4B14-9A93-7ACCC18DED4E}"/>
            </a:ext>
          </a:extLst>
        </cdr:cNvPr>
        <cdr:cNvSpPr/>
      </cdr:nvSpPr>
      <cdr:spPr>
        <a:xfrm xmlns:a="http://schemas.openxmlformats.org/drawingml/2006/main">
          <a:off x="3120259" y="2404416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0.3506</cdr:y>
    </cdr:from>
    <cdr:to>
      <cdr:x>0.34447</cdr:x>
      <cdr:y>0.37864</cdr:y>
    </cdr:to>
    <cdr:sp macro="" textlink="">
      <cdr:nvSpPr>
        <cdr:cNvPr id="966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A6B05D12-6C62-4C12-BC05-AE533443EDD4}"/>
            </a:ext>
          </a:extLst>
        </cdr:cNvPr>
        <cdr:cNvSpPr/>
      </cdr:nvSpPr>
      <cdr:spPr>
        <a:xfrm xmlns:a="http://schemas.openxmlformats.org/drawingml/2006/main">
          <a:off x="3395016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0.3506</cdr:y>
    </cdr:from>
    <cdr:to>
      <cdr:x>0.37086</cdr:x>
      <cdr:y>0.37864</cdr:y>
    </cdr:to>
    <cdr:sp macro="" textlink="">
      <cdr:nvSpPr>
        <cdr:cNvPr id="967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3AB24713-F6DC-446A-A746-01EB67B09533}"/>
            </a:ext>
          </a:extLst>
        </cdr:cNvPr>
        <cdr:cNvSpPr/>
      </cdr:nvSpPr>
      <cdr:spPr>
        <a:xfrm xmlns:a="http://schemas.openxmlformats.org/drawingml/2006/main">
          <a:off x="3669774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0.3506</cdr:y>
    </cdr:from>
    <cdr:to>
      <cdr:x>0.39724</cdr:x>
      <cdr:y>0.37864</cdr:y>
    </cdr:to>
    <cdr:sp macro="" textlink="">
      <cdr:nvSpPr>
        <cdr:cNvPr id="968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D5922792-3DA9-4E17-9074-D95C120F6001}"/>
            </a:ext>
          </a:extLst>
        </cdr:cNvPr>
        <cdr:cNvSpPr/>
      </cdr:nvSpPr>
      <cdr:spPr>
        <a:xfrm xmlns:a="http://schemas.openxmlformats.org/drawingml/2006/main">
          <a:off x="3944532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0.31054</cdr:y>
    </cdr:from>
    <cdr:to>
      <cdr:x>0.29171</cdr:x>
      <cdr:y>0.33858</cdr:y>
    </cdr:to>
    <cdr:sp macro="" textlink="">
      <cdr:nvSpPr>
        <cdr:cNvPr id="969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23474C3E-1903-4CB6-8A79-79FDFA686731}"/>
            </a:ext>
          </a:extLst>
        </cdr:cNvPr>
        <cdr:cNvSpPr/>
      </cdr:nvSpPr>
      <cdr:spPr>
        <a:xfrm xmlns:a="http://schemas.openxmlformats.org/drawingml/2006/main">
          <a:off x="2845501" y="2129659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0.31054</cdr:y>
    </cdr:from>
    <cdr:to>
      <cdr:x>0.31809</cdr:x>
      <cdr:y>0.33858</cdr:y>
    </cdr:to>
    <cdr:sp macro="" textlink="">
      <cdr:nvSpPr>
        <cdr:cNvPr id="970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9775BC2B-5ABE-4CFA-99F6-238B3F803FC2}"/>
            </a:ext>
          </a:extLst>
        </cdr:cNvPr>
        <cdr:cNvSpPr/>
      </cdr:nvSpPr>
      <cdr:spPr>
        <a:xfrm xmlns:a="http://schemas.openxmlformats.org/drawingml/2006/main">
          <a:off x="3120259" y="2129659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0.31054</cdr:y>
    </cdr:from>
    <cdr:to>
      <cdr:x>0.34447</cdr:x>
      <cdr:y>0.33858</cdr:y>
    </cdr:to>
    <cdr:sp macro="" textlink="">
      <cdr:nvSpPr>
        <cdr:cNvPr id="971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EFDF6071-707D-4A5F-8A70-F4282B015438}"/>
            </a:ext>
          </a:extLst>
        </cdr:cNvPr>
        <cdr:cNvSpPr/>
      </cdr:nvSpPr>
      <cdr:spPr>
        <a:xfrm xmlns:a="http://schemas.openxmlformats.org/drawingml/2006/main">
          <a:off x="3395016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0.31054</cdr:y>
    </cdr:from>
    <cdr:to>
      <cdr:x>0.37086</cdr:x>
      <cdr:y>0.33858</cdr:y>
    </cdr:to>
    <cdr:sp macro="" textlink="">
      <cdr:nvSpPr>
        <cdr:cNvPr id="972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2A08B987-341D-47B0-B182-7BDD7C774AC5}"/>
            </a:ext>
          </a:extLst>
        </cdr:cNvPr>
        <cdr:cNvSpPr/>
      </cdr:nvSpPr>
      <cdr:spPr>
        <a:xfrm xmlns:a="http://schemas.openxmlformats.org/drawingml/2006/main">
          <a:off x="3669774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0.31054</cdr:y>
    </cdr:from>
    <cdr:to>
      <cdr:x>0.39724</cdr:x>
      <cdr:y>0.33858</cdr:y>
    </cdr:to>
    <cdr:sp macro="" textlink="">
      <cdr:nvSpPr>
        <cdr:cNvPr id="973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BD67483A-8370-4736-BA15-283C274DD3C4}"/>
            </a:ext>
          </a:extLst>
        </cdr:cNvPr>
        <cdr:cNvSpPr/>
      </cdr:nvSpPr>
      <cdr:spPr>
        <a:xfrm xmlns:a="http://schemas.openxmlformats.org/drawingml/2006/main">
          <a:off x="3944532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0.27047</cdr:y>
    </cdr:from>
    <cdr:to>
      <cdr:x>0.29171</cdr:x>
      <cdr:y>0.29852</cdr:y>
    </cdr:to>
    <cdr:sp macro="" textlink="">
      <cdr:nvSpPr>
        <cdr:cNvPr id="974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97C835B2-274A-4D01-86D0-F28A36674E99}"/>
            </a:ext>
          </a:extLst>
        </cdr:cNvPr>
        <cdr:cNvSpPr/>
      </cdr:nvSpPr>
      <cdr:spPr>
        <a:xfrm xmlns:a="http://schemas.openxmlformats.org/drawingml/2006/main">
          <a:off x="2845501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0.27047</cdr:y>
    </cdr:from>
    <cdr:to>
      <cdr:x>0.31809</cdr:x>
      <cdr:y>0.29852</cdr:y>
    </cdr:to>
    <cdr:sp macro="" textlink="">
      <cdr:nvSpPr>
        <cdr:cNvPr id="975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9E1AA302-4ADC-4916-A177-C0CF889F4FE5}"/>
            </a:ext>
          </a:extLst>
        </cdr:cNvPr>
        <cdr:cNvSpPr/>
      </cdr:nvSpPr>
      <cdr:spPr>
        <a:xfrm xmlns:a="http://schemas.openxmlformats.org/drawingml/2006/main">
          <a:off x="3120259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0.27047</cdr:y>
    </cdr:from>
    <cdr:to>
      <cdr:x>0.34447</cdr:x>
      <cdr:y>0.29852</cdr:y>
    </cdr:to>
    <cdr:sp macro="" textlink="">
      <cdr:nvSpPr>
        <cdr:cNvPr id="976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CD1AEA0A-D108-4E0E-BC1C-2D00644AC680}"/>
            </a:ext>
          </a:extLst>
        </cdr:cNvPr>
        <cdr:cNvSpPr/>
      </cdr:nvSpPr>
      <cdr:spPr>
        <a:xfrm xmlns:a="http://schemas.openxmlformats.org/drawingml/2006/main">
          <a:off x="3395016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0.27047</cdr:y>
    </cdr:from>
    <cdr:to>
      <cdr:x>0.37086</cdr:x>
      <cdr:y>0.29852</cdr:y>
    </cdr:to>
    <cdr:sp macro="" textlink="">
      <cdr:nvSpPr>
        <cdr:cNvPr id="977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631C8553-2B84-456C-BE48-A20680FD0CA8}"/>
            </a:ext>
          </a:extLst>
        </cdr:cNvPr>
        <cdr:cNvSpPr/>
      </cdr:nvSpPr>
      <cdr:spPr>
        <a:xfrm xmlns:a="http://schemas.openxmlformats.org/drawingml/2006/main">
          <a:off x="3669774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0.27047</cdr:y>
    </cdr:from>
    <cdr:to>
      <cdr:x>0.39724</cdr:x>
      <cdr:y>0.29852</cdr:y>
    </cdr:to>
    <cdr:sp macro="" textlink="">
      <cdr:nvSpPr>
        <cdr:cNvPr id="978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CB980C11-9D66-4789-B4DC-C02BFBB09D39}"/>
            </a:ext>
          </a:extLst>
        </cdr:cNvPr>
        <cdr:cNvSpPr/>
      </cdr:nvSpPr>
      <cdr:spPr>
        <a:xfrm xmlns:a="http://schemas.openxmlformats.org/drawingml/2006/main">
          <a:off x="3944532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0.23041</cdr:y>
    </cdr:from>
    <cdr:to>
      <cdr:x>0.29171</cdr:x>
      <cdr:y>0.25845</cdr:y>
    </cdr:to>
    <cdr:sp macro="" textlink="">
      <cdr:nvSpPr>
        <cdr:cNvPr id="979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A46020ED-4918-4062-A3B9-EB885D35AA90}"/>
            </a:ext>
          </a:extLst>
        </cdr:cNvPr>
        <cdr:cNvSpPr/>
      </cdr:nvSpPr>
      <cdr:spPr>
        <a:xfrm xmlns:a="http://schemas.openxmlformats.org/drawingml/2006/main">
          <a:off x="2845501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0.23041</cdr:y>
    </cdr:from>
    <cdr:to>
      <cdr:x>0.31809</cdr:x>
      <cdr:y>0.25845</cdr:y>
    </cdr:to>
    <cdr:sp macro="" textlink="">
      <cdr:nvSpPr>
        <cdr:cNvPr id="980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5A8D64EC-74DF-4BA6-BFC9-E737044A55FD}"/>
            </a:ext>
          </a:extLst>
        </cdr:cNvPr>
        <cdr:cNvSpPr/>
      </cdr:nvSpPr>
      <cdr:spPr>
        <a:xfrm xmlns:a="http://schemas.openxmlformats.org/drawingml/2006/main">
          <a:off x="3120259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0.23041</cdr:y>
    </cdr:from>
    <cdr:to>
      <cdr:x>0.34447</cdr:x>
      <cdr:y>0.25845</cdr:y>
    </cdr:to>
    <cdr:sp macro="" textlink="">
      <cdr:nvSpPr>
        <cdr:cNvPr id="981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754C712F-50D1-4B6F-BAA1-07188A2CEA3B}"/>
            </a:ext>
          </a:extLst>
        </cdr:cNvPr>
        <cdr:cNvSpPr/>
      </cdr:nvSpPr>
      <cdr:spPr>
        <a:xfrm xmlns:a="http://schemas.openxmlformats.org/drawingml/2006/main">
          <a:off x="3395016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0.23041</cdr:y>
    </cdr:from>
    <cdr:to>
      <cdr:x>0.37086</cdr:x>
      <cdr:y>0.25845</cdr:y>
    </cdr:to>
    <cdr:sp macro="" textlink="">
      <cdr:nvSpPr>
        <cdr:cNvPr id="982" name="NDMPlot_ElementConcrete109">
          <a:extLst xmlns:a="http://schemas.openxmlformats.org/drawingml/2006/main">
            <a:ext uri="{FF2B5EF4-FFF2-40B4-BE49-F238E27FC236}">
              <a16:creationId xmlns:a16="http://schemas.microsoft.com/office/drawing/2014/main" id="{8C9FFE72-2DCD-4F71-B35A-654E986CA5EF}"/>
            </a:ext>
          </a:extLst>
        </cdr:cNvPr>
        <cdr:cNvSpPr/>
      </cdr:nvSpPr>
      <cdr:spPr>
        <a:xfrm xmlns:a="http://schemas.openxmlformats.org/drawingml/2006/main">
          <a:off x="3669774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0.23041</cdr:y>
    </cdr:from>
    <cdr:to>
      <cdr:x>0.39724</cdr:x>
      <cdr:y>0.25845</cdr:y>
    </cdr:to>
    <cdr:sp macro="" textlink="">
      <cdr:nvSpPr>
        <cdr:cNvPr id="983" name="NDMPlot_ElementConcrete110">
          <a:extLst xmlns:a="http://schemas.openxmlformats.org/drawingml/2006/main">
            <a:ext uri="{FF2B5EF4-FFF2-40B4-BE49-F238E27FC236}">
              <a16:creationId xmlns:a16="http://schemas.microsoft.com/office/drawing/2014/main" id="{14421D5D-821A-4564-AAEF-E3FD8E5EBDCE}"/>
            </a:ext>
          </a:extLst>
        </cdr:cNvPr>
        <cdr:cNvSpPr/>
      </cdr:nvSpPr>
      <cdr:spPr>
        <a:xfrm xmlns:a="http://schemas.openxmlformats.org/drawingml/2006/main">
          <a:off x="3944532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0.27324</cdr:x>
      <cdr:y>0.19034</cdr:y>
    </cdr:from>
    <cdr:to>
      <cdr:x>0.29171</cdr:x>
      <cdr:y>0.21839</cdr:y>
    </cdr:to>
    <cdr:sp macro="" textlink="">
      <cdr:nvSpPr>
        <cdr:cNvPr id="984" name="NDMPlot_ElementConcrete111">
          <a:extLst xmlns:a="http://schemas.openxmlformats.org/drawingml/2006/main">
            <a:ext uri="{FF2B5EF4-FFF2-40B4-BE49-F238E27FC236}">
              <a16:creationId xmlns:a16="http://schemas.microsoft.com/office/drawing/2014/main" id="{67B1718E-B013-4AF1-A620-BCE5F2E1A834}"/>
            </a:ext>
          </a:extLst>
        </cdr:cNvPr>
        <cdr:cNvSpPr/>
      </cdr:nvSpPr>
      <cdr:spPr>
        <a:xfrm xmlns:a="http://schemas.openxmlformats.org/drawingml/2006/main">
          <a:off x="2845501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0.29962</cdr:x>
      <cdr:y>0.19034</cdr:y>
    </cdr:from>
    <cdr:to>
      <cdr:x>0.31809</cdr:x>
      <cdr:y>0.21839</cdr:y>
    </cdr:to>
    <cdr:sp macro="" textlink="">
      <cdr:nvSpPr>
        <cdr:cNvPr id="985" name="NDMPlot_ElementConcrete112">
          <a:extLst xmlns:a="http://schemas.openxmlformats.org/drawingml/2006/main">
            <a:ext uri="{FF2B5EF4-FFF2-40B4-BE49-F238E27FC236}">
              <a16:creationId xmlns:a16="http://schemas.microsoft.com/office/drawing/2014/main" id="{66F86676-A523-4A18-A35B-1E5B35EE3479}"/>
            </a:ext>
          </a:extLst>
        </cdr:cNvPr>
        <cdr:cNvSpPr/>
      </cdr:nvSpPr>
      <cdr:spPr>
        <a:xfrm xmlns:a="http://schemas.openxmlformats.org/drawingml/2006/main">
          <a:off x="3120259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</cdr:x>
      <cdr:y>0.19034</cdr:y>
    </cdr:from>
    <cdr:to>
      <cdr:x>0.34447</cdr:x>
      <cdr:y>0.21839</cdr:y>
    </cdr:to>
    <cdr:sp macro="" textlink="">
      <cdr:nvSpPr>
        <cdr:cNvPr id="986" name="NDMPlot_ElementConcrete113">
          <a:extLst xmlns:a="http://schemas.openxmlformats.org/drawingml/2006/main">
            <a:ext uri="{FF2B5EF4-FFF2-40B4-BE49-F238E27FC236}">
              <a16:creationId xmlns:a16="http://schemas.microsoft.com/office/drawing/2014/main" id="{4CFAF508-225E-484B-A0B2-3CD3369559BD}"/>
            </a:ext>
          </a:extLst>
        </cdr:cNvPr>
        <cdr:cNvSpPr/>
      </cdr:nvSpPr>
      <cdr:spPr>
        <a:xfrm xmlns:a="http://schemas.openxmlformats.org/drawingml/2006/main">
          <a:off x="3395016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0.35239</cdr:x>
      <cdr:y>0.19034</cdr:y>
    </cdr:from>
    <cdr:to>
      <cdr:x>0.37086</cdr:x>
      <cdr:y>0.21839</cdr:y>
    </cdr:to>
    <cdr:sp macro="" textlink="">
      <cdr:nvSpPr>
        <cdr:cNvPr id="987" name="NDMPlot_ElementConcrete114">
          <a:extLst xmlns:a="http://schemas.openxmlformats.org/drawingml/2006/main">
            <a:ext uri="{FF2B5EF4-FFF2-40B4-BE49-F238E27FC236}">
              <a16:creationId xmlns:a16="http://schemas.microsoft.com/office/drawing/2014/main" id="{7A902008-814C-4D52-A663-A0312A6EF32C}"/>
            </a:ext>
          </a:extLst>
        </cdr:cNvPr>
        <cdr:cNvSpPr/>
      </cdr:nvSpPr>
      <cdr:spPr>
        <a:xfrm xmlns:a="http://schemas.openxmlformats.org/drawingml/2006/main">
          <a:off x="3669774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0.37877</cdr:x>
      <cdr:y>0.19034</cdr:y>
    </cdr:from>
    <cdr:to>
      <cdr:x>0.39724</cdr:x>
      <cdr:y>0.21839</cdr:y>
    </cdr:to>
    <cdr:sp macro="" textlink="">
      <cdr:nvSpPr>
        <cdr:cNvPr id="988" name="NDMPlot_ElementConcrete115">
          <a:extLst xmlns:a="http://schemas.openxmlformats.org/drawingml/2006/main">
            <a:ext uri="{FF2B5EF4-FFF2-40B4-BE49-F238E27FC236}">
              <a16:creationId xmlns:a16="http://schemas.microsoft.com/office/drawing/2014/main" id="{6B8A9E14-5EC8-441E-957C-AF6D9BAD6411}"/>
            </a:ext>
          </a:extLst>
        </cdr:cNvPr>
        <cdr:cNvSpPr/>
      </cdr:nvSpPr>
      <cdr:spPr>
        <a:xfrm xmlns:a="http://schemas.openxmlformats.org/drawingml/2006/main">
          <a:off x="3944532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0.39187</cdr:y>
    </cdr:from>
    <cdr:to>
      <cdr:x>0.29883</cdr:x>
      <cdr:y>0.41751</cdr:y>
    </cdr:to>
    <cdr:sp macro="" textlink="">
      <cdr:nvSpPr>
        <cdr:cNvPr id="989" name="NDMPlot_ElementRebar116">
          <a:extLst xmlns:a="http://schemas.openxmlformats.org/drawingml/2006/main">
            <a:ext uri="{FF2B5EF4-FFF2-40B4-BE49-F238E27FC236}">
              <a16:creationId xmlns:a16="http://schemas.microsoft.com/office/drawing/2014/main" id="{BDD8B4AB-8125-4EF1-A449-03015A15DFE4}"/>
            </a:ext>
          </a:extLst>
        </cdr:cNvPr>
        <cdr:cNvSpPr/>
      </cdr:nvSpPr>
      <cdr:spPr>
        <a:xfrm xmlns:a="http://schemas.openxmlformats.org/drawingml/2006/main">
          <a:off x="2936171" y="268741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55F59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0.46999</cdr:y>
    </cdr:from>
    <cdr:to>
      <cdr:x>0.29883</cdr:x>
      <cdr:y>0.49563</cdr:y>
    </cdr:to>
    <cdr:sp macro="" textlink="">
      <cdr:nvSpPr>
        <cdr:cNvPr id="990" name="NDMPlot_ElementRebar117">
          <a:extLst xmlns:a="http://schemas.openxmlformats.org/drawingml/2006/main">
            <a:ext uri="{FF2B5EF4-FFF2-40B4-BE49-F238E27FC236}">
              <a16:creationId xmlns:a16="http://schemas.microsoft.com/office/drawing/2014/main" id="{773E77E2-2308-427B-B272-281297655B76}"/>
            </a:ext>
          </a:extLst>
        </cdr:cNvPr>
        <cdr:cNvSpPr/>
      </cdr:nvSpPr>
      <cdr:spPr>
        <a:xfrm xmlns:a="http://schemas.openxmlformats.org/drawingml/2006/main">
          <a:off x="2936171" y="322319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8B6B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0.31374</cdr:y>
    </cdr:from>
    <cdr:to>
      <cdr:x>0.29883</cdr:x>
      <cdr:y>0.33938</cdr:y>
    </cdr:to>
    <cdr:sp macro="" textlink="">
      <cdr:nvSpPr>
        <cdr:cNvPr id="991" name="NDMPlot_ElementRebar118">
          <a:extLst xmlns:a="http://schemas.openxmlformats.org/drawingml/2006/main">
            <a:ext uri="{FF2B5EF4-FFF2-40B4-BE49-F238E27FC236}">
              <a16:creationId xmlns:a16="http://schemas.microsoft.com/office/drawing/2014/main" id="{47784CA6-BBF1-44CF-9576-169B431CDDDA}"/>
            </a:ext>
          </a:extLst>
        </cdr:cNvPr>
        <cdr:cNvSpPr/>
      </cdr:nvSpPr>
      <cdr:spPr>
        <a:xfrm xmlns:a="http://schemas.openxmlformats.org/drawingml/2006/main">
          <a:off x="2936171" y="215163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0.54812</cdr:y>
    </cdr:from>
    <cdr:to>
      <cdr:x>0.29883</cdr:x>
      <cdr:y>0.57376</cdr:y>
    </cdr:to>
    <cdr:sp macro="" textlink="">
      <cdr:nvSpPr>
        <cdr:cNvPr id="992" name="NDMPlot_ElementRebar119">
          <a:extLst xmlns:a="http://schemas.openxmlformats.org/drawingml/2006/main">
            <a:ext uri="{FF2B5EF4-FFF2-40B4-BE49-F238E27FC236}">
              <a16:creationId xmlns:a16="http://schemas.microsoft.com/office/drawing/2014/main" id="{D097178B-A114-42B6-B416-2B5E9E696377}"/>
            </a:ext>
          </a:extLst>
        </cdr:cNvPr>
        <cdr:cNvSpPr/>
      </cdr:nvSpPr>
      <cdr:spPr>
        <a:xfrm xmlns:a="http://schemas.openxmlformats.org/drawingml/2006/main">
          <a:off x="2936171" y="375897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7B5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0.23562</cdr:y>
    </cdr:from>
    <cdr:to>
      <cdr:x>0.29883</cdr:x>
      <cdr:y>0.26126</cdr:y>
    </cdr:to>
    <cdr:sp macro="" textlink="">
      <cdr:nvSpPr>
        <cdr:cNvPr id="993" name="NDMPlot_ElementRebar120">
          <a:extLst xmlns:a="http://schemas.openxmlformats.org/drawingml/2006/main">
            <a:ext uri="{FF2B5EF4-FFF2-40B4-BE49-F238E27FC236}">
              <a16:creationId xmlns:a16="http://schemas.microsoft.com/office/drawing/2014/main" id="{19A86DAF-24AD-4426-9D8B-6CF977A0D536}"/>
            </a:ext>
          </a:extLst>
        </cdr:cNvPr>
        <cdr:cNvSpPr/>
      </cdr:nvSpPr>
      <cdr:spPr>
        <a:xfrm xmlns:a="http://schemas.openxmlformats.org/drawingml/2006/main">
          <a:off x="2936171" y="161586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0.37165</cdr:x>
      <cdr:y>0.39187</cdr:y>
    </cdr:from>
    <cdr:to>
      <cdr:x>0.38853</cdr:x>
      <cdr:y>0.41751</cdr:y>
    </cdr:to>
    <cdr:sp macro="" textlink="">
      <cdr:nvSpPr>
        <cdr:cNvPr id="994" name="NDMPlot_ElementRebar121">
          <a:extLst xmlns:a="http://schemas.openxmlformats.org/drawingml/2006/main">
            <a:ext uri="{FF2B5EF4-FFF2-40B4-BE49-F238E27FC236}">
              <a16:creationId xmlns:a16="http://schemas.microsoft.com/office/drawing/2014/main" id="{AAE03C1B-B5BE-4A7C-9C62-95BBE1552761}"/>
            </a:ext>
          </a:extLst>
        </cdr:cNvPr>
        <cdr:cNvSpPr/>
      </cdr:nvSpPr>
      <cdr:spPr>
        <a:xfrm xmlns:a="http://schemas.openxmlformats.org/drawingml/2006/main">
          <a:off x="3870347" y="2687417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0.37165</cdr:x>
      <cdr:y>0.31374</cdr:y>
    </cdr:from>
    <cdr:to>
      <cdr:x>0.38853</cdr:x>
      <cdr:y>0.33938</cdr:y>
    </cdr:to>
    <cdr:sp macro="" textlink="">
      <cdr:nvSpPr>
        <cdr:cNvPr id="995" name="NDMPlot_ElementRebar122">
          <a:extLst xmlns:a="http://schemas.openxmlformats.org/drawingml/2006/main">
            <a:ext uri="{FF2B5EF4-FFF2-40B4-BE49-F238E27FC236}">
              <a16:creationId xmlns:a16="http://schemas.microsoft.com/office/drawing/2014/main" id="{22A4DF77-5A4A-42C7-A7BE-325E17FBA570}"/>
            </a:ext>
          </a:extLst>
        </cdr:cNvPr>
        <cdr:cNvSpPr/>
      </cdr:nvSpPr>
      <cdr:spPr>
        <a:xfrm xmlns:a="http://schemas.openxmlformats.org/drawingml/2006/main">
          <a:off x="3870347" y="2151639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0.37165</cdr:x>
      <cdr:y>0.46999</cdr:y>
    </cdr:from>
    <cdr:to>
      <cdr:x>0.38853</cdr:x>
      <cdr:y>0.49563</cdr:y>
    </cdr:to>
    <cdr:sp macro="" textlink="">
      <cdr:nvSpPr>
        <cdr:cNvPr id="996" name="NDMPlot_ElementRebar123">
          <a:extLst xmlns:a="http://schemas.openxmlformats.org/drawingml/2006/main">
            <a:ext uri="{FF2B5EF4-FFF2-40B4-BE49-F238E27FC236}">
              <a16:creationId xmlns:a16="http://schemas.microsoft.com/office/drawing/2014/main" id="{85F013EF-79DC-42DE-AA9B-E4D577D1B708}"/>
            </a:ext>
          </a:extLst>
        </cdr:cNvPr>
        <cdr:cNvSpPr/>
      </cdr:nvSpPr>
      <cdr:spPr>
        <a:xfrm xmlns:a="http://schemas.openxmlformats.org/drawingml/2006/main">
          <a:off x="3870347" y="3223195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5635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0.37165</cdr:x>
      <cdr:y>0.23562</cdr:y>
    </cdr:from>
    <cdr:to>
      <cdr:x>0.38853</cdr:x>
      <cdr:y>0.26126</cdr:y>
    </cdr:to>
    <cdr:sp macro="" textlink="">
      <cdr:nvSpPr>
        <cdr:cNvPr id="997" name="NDMPlot_ElementRebar124">
          <a:extLst xmlns:a="http://schemas.openxmlformats.org/drawingml/2006/main">
            <a:ext uri="{FF2B5EF4-FFF2-40B4-BE49-F238E27FC236}">
              <a16:creationId xmlns:a16="http://schemas.microsoft.com/office/drawing/2014/main" id="{24B9FBCE-882A-4E8E-940F-E614A3FCCAE7}"/>
            </a:ext>
          </a:extLst>
        </cdr:cNvPr>
        <cdr:cNvSpPr/>
      </cdr:nvSpPr>
      <cdr:spPr>
        <a:xfrm xmlns:a="http://schemas.openxmlformats.org/drawingml/2006/main">
          <a:off x="3870347" y="1615861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0.37165</cdr:x>
      <cdr:y>0.54812</cdr:y>
    </cdr:from>
    <cdr:to>
      <cdr:x>0.38853</cdr:x>
      <cdr:y>0.57376</cdr:y>
    </cdr:to>
    <cdr:sp macro="" textlink="">
      <cdr:nvSpPr>
        <cdr:cNvPr id="998" name="NDMPlot_ElementRebar125">
          <a:extLst xmlns:a="http://schemas.openxmlformats.org/drawingml/2006/main">
            <a:ext uri="{FF2B5EF4-FFF2-40B4-BE49-F238E27FC236}">
              <a16:creationId xmlns:a16="http://schemas.microsoft.com/office/drawing/2014/main" id="{0BCE7EFB-B59D-4FAF-ACF0-FD87FDD48224}"/>
            </a:ext>
          </a:extLst>
        </cdr:cNvPr>
        <cdr:cNvSpPr/>
      </cdr:nvSpPr>
      <cdr:spPr>
        <a:xfrm xmlns:a="http://schemas.openxmlformats.org/drawingml/2006/main">
          <a:off x="3870347" y="3758973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9B9B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0.30305</cdr:x>
      <cdr:y>0.20357</cdr:y>
    </cdr:from>
    <cdr:to>
      <cdr:x>0.31994</cdr:x>
      <cdr:y>0.22921</cdr:y>
    </cdr:to>
    <cdr:sp macro="" textlink="">
      <cdr:nvSpPr>
        <cdr:cNvPr id="999" name="NDMPlot_ElementRebar126">
          <a:extLst xmlns:a="http://schemas.openxmlformats.org/drawingml/2006/main">
            <a:ext uri="{FF2B5EF4-FFF2-40B4-BE49-F238E27FC236}">
              <a16:creationId xmlns:a16="http://schemas.microsoft.com/office/drawing/2014/main" id="{EACBC5ED-60C0-4DF9-A673-AFBBA9714167}"/>
            </a:ext>
          </a:extLst>
        </cdr:cNvPr>
        <cdr:cNvSpPr/>
      </cdr:nvSpPr>
      <cdr:spPr>
        <a:xfrm xmlns:a="http://schemas.openxmlformats.org/drawingml/2006/main">
          <a:off x="3155977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0.35054</cdr:x>
      <cdr:y>0.20357</cdr:y>
    </cdr:from>
    <cdr:to>
      <cdr:x>0.36743</cdr:x>
      <cdr:y>0.22921</cdr:y>
    </cdr:to>
    <cdr:sp macro="" textlink="">
      <cdr:nvSpPr>
        <cdr:cNvPr id="1000" name="NDMPlot_ElementRebar127">
          <a:extLst xmlns:a="http://schemas.openxmlformats.org/drawingml/2006/main">
            <a:ext uri="{FF2B5EF4-FFF2-40B4-BE49-F238E27FC236}">
              <a16:creationId xmlns:a16="http://schemas.microsoft.com/office/drawing/2014/main" id="{386025C9-E644-4CB2-B251-8780FA0C2ADE}"/>
            </a:ext>
          </a:extLst>
        </cdr:cNvPr>
        <cdr:cNvSpPr/>
      </cdr:nvSpPr>
      <cdr:spPr>
        <a:xfrm xmlns:a="http://schemas.openxmlformats.org/drawingml/2006/main">
          <a:off x="3650541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0.35054</cdr:x>
      <cdr:y>0.58017</cdr:y>
    </cdr:from>
    <cdr:to>
      <cdr:x>0.36743</cdr:x>
      <cdr:y>0.60581</cdr:y>
    </cdr:to>
    <cdr:sp macro="" textlink="">
      <cdr:nvSpPr>
        <cdr:cNvPr id="1001" name="NDMPlot_ElementRebar128">
          <a:extLst xmlns:a="http://schemas.openxmlformats.org/drawingml/2006/main">
            <a:ext uri="{FF2B5EF4-FFF2-40B4-BE49-F238E27FC236}">
              <a16:creationId xmlns:a16="http://schemas.microsoft.com/office/drawing/2014/main" id="{70BED43B-CE1A-4EDA-9046-6DA8DF0FB57D}"/>
            </a:ext>
          </a:extLst>
        </cdr:cNvPr>
        <cdr:cNvSpPr/>
      </cdr:nvSpPr>
      <cdr:spPr>
        <a:xfrm xmlns:a="http://schemas.openxmlformats.org/drawingml/2006/main">
          <a:off x="3650541" y="397877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C3C9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0.30305</cdr:x>
      <cdr:y>0.58017</cdr:y>
    </cdr:from>
    <cdr:to>
      <cdr:x>0.31994</cdr:x>
      <cdr:y>0.60581</cdr:y>
    </cdr:to>
    <cdr:sp macro="" textlink="">
      <cdr:nvSpPr>
        <cdr:cNvPr id="1002" name="NDMPlot_ElementRebar129">
          <a:extLst xmlns:a="http://schemas.openxmlformats.org/drawingml/2006/main">
            <a:ext uri="{FF2B5EF4-FFF2-40B4-BE49-F238E27FC236}">
              <a16:creationId xmlns:a16="http://schemas.microsoft.com/office/drawing/2014/main" id="{B63016F4-84DB-44BF-B7AA-BD35A2548AED}"/>
            </a:ext>
          </a:extLst>
        </cdr:cNvPr>
        <cdr:cNvSpPr/>
      </cdr:nvSpPr>
      <cdr:spPr>
        <a:xfrm xmlns:a="http://schemas.openxmlformats.org/drawingml/2006/main">
          <a:off x="3155977" y="397877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97A9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0.74843</cdr:y>
    </cdr:from>
    <cdr:to>
      <cdr:x>0.29883</cdr:x>
      <cdr:y>0.77408</cdr:y>
    </cdr:to>
    <cdr:sp macro="" textlink="">
      <cdr:nvSpPr>
        <cdr:cNvPr id="1003" name="NDMPlot_ElementRebar130">
          <a:extLst xmlns:a="http://schemas.openxmlformats.org/drawingml/2006/main">
            <a:ext uri="{FF2B5EF4-FFF2-40B4-BE49-F238E27FC236}">
              <a16:creationId xmlns:a16="http://schemas.microsoft.com/office/drawing/2014/main" id="{FC0B7862-9031-4675-A7AA-21C8EFA1CCAC}"/>
            </a:ext>
          </a:extLst>
        </cdr:cNvPr>
        <cdr:cNvSpPr/>
      </cdr:nvSpPr>
      <cdr:spPr>
        <a:xfrm xmlns:a="http://schemas.openxmlformats.org/drawingml/2006/main">
          <a:off x="2936171" y="513276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0.28194</cdr:x>
      <cdr:y>0.67632</cdr:y>
    </cdr:from>
    <cdr:to>
      <cdr:x>0.29883</cdr:x>
      <cdr:y>0.70196</cdr:y>
    </cdr:to>
    <cdr:sp macro="" textlink="">
      <cdr:nvSpPr>
        <cdr:cNvPr id="1004" name="NDMPlot_ElementRebar131">
          <a:extLst xmlns:a="http://schemas.openxmlformats.org/drawingml/2006/main">
            <a:ext uri="{FF2B5EF4-FFF2-40B4-BE49-F238E27FC236}">
              <a16:creationId xmlns:a16="http://schemas.microsoft.com/office/drawing/2014/main" id="{56385595-87B2-42ED-826C-09174BD7C0D1}"/>
            </a:ext>
          </a:extLst>
        </cdr:cNvPr>
        <cdr:cNvSpPr/>
      </cdr:nvSpPr>
      <cdr:spPr>
        <a:xfrm xmlns:a="http://schemas.openxmlformats.org/drawingml/2006/main">
          <a:off x="2936171" y="4638198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0.55633</cdr:x>
      <cdr:y>0.67632</cdr:y>
    </cdr:from>
    <cdr:to>
      <cdr:x>0.57322</cdr:x>
      <cdr:y>0.70196</cdr:y>
    </cdr:to>
    <cdr:sp macro="" textlink="">
      <cdr:nvSpPr>
        <cdr:cNvPr id="1005" name="NDMPlot_ElementRebar132">
          <a:extLst xmlns:a="http://schemas.openxmlformats.org/drawingml/2006/main">
            <a:ext uri="{FF2B5EF4-FFF2-40B4-BE49-F238E27FC236}">
              <a16:creationId xmlns:a16="http://schemas.microsoft.com/office/drawing/2014/main" id="{B231F765-DEC8-4BF0-B434-15FE522CB2F9}"/>
            </a:ext>
          </a:extLst>
        </cdr:cNvPr>
        <cdr:cNvSpPr/>
      </cdr:nvSpPr>
      <cdr:spPr>
        <a:xfrm xmlns:a="http://schemas.openxmlformats.org/drawingml/2006/main">
          <a:off x="5793653" y="4638198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79C99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0.55633</cdr:x>
      <cdr:y>0.74843</cdr:y>
    </cdr:from>
    <cdr:to>
      <cdr:x>0.57322</cdr:x>
      <cdr:y>0.77408</cdr:y>
    </cdr:to>
    <cdr:sp macro="" textlink="">
      <cdr:nvSpPr>
        <cdr:cNvPr id="1006" name="NDMPlot_ElementRebar133">
          <a:extLst xmlns:a="http://schemas.openxmlformats.org/drawingml/2006/main">
            <a:ext uri="{FF2B5EF4-FFF2-40B4-BE49-F238E27FC236}">
              <a16:creationId xmlns:a16="http://schemas.microsoft.com/office/drawing/2014/main" id="{85E94100-F146-4631-B85D-1C08A2AAD16D}"/>
            </a:ext>
          </a:extLst>
        </cdr:cNvPr>
        <cdr:cNvSpPr/>
      </cdr:nvSpPr>
      <cdr:spPr>
        <a:xfrm xmlns:a="http://schemas.openxmlformats.org/drawingml/2006/main">
          <a:off x="5793653" y="513276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C7CC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0.41914</cdr:x>
      <cdr:y>0.64427</cdr:y>
    </cdr:from>
    <cdr:to>
      <cdr:x>0.43602</cdr:x>
      <cdr:y>0.66991</cdr:y>
    </cdr:to>
    <cdr:sp macro="" textlink="">
      <cdr:nvSpPr>
        <cdr:cNvPr id="1007" name="NDMPlot_ElementRebar134">
          <a:extLst xmlns:a="http://schemas.openxmlformats.org/drawingml/2006/main">
            <a:ext uri="{FF2B5EF4-FFF2-40B4-BE49-F238E27FC236}">
              <a16:creationId xmlns:a16="http://schemas.microsoft.com/office/drawing/2014/main" id="{A7B25D93-C961-405C-8FEE-8B18AF44CE04}"/>
            </a:ext>
          </a:extLst>
        </cdr:cNvPr>
        <cdr:cNvSpPr/>
      </cdr:nvSpPr>
      <cdr:spPr>
        <a:xfrm xmlns:a="http://schemas.openxmlformats.org/drawingml/2006/main">
          <a:off x="4364912" y="441839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BCC4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0.3611</cdr:x>
      <cdr:y>0.64427</cdr:y>
    </cdr:from>
    <cdr:to>
      <cdr:x>0.37798</cdr:x>
      <cdr:y>0.66991</cdr:y>
    </cdr:to>
    <cdr:sp macro="" textlink="">
      <cdr:nvSpPr>
        <cdr:cNvPr id="1008" name="NDMPlot_ElementRebar135">
          <a:extLst xmlns:a="http://schemas.openxmlformats.org/drawingml/2006/main">
            <a:ext uri="{FF2B5EF4-FFF2-40B4-BE49-F238E27FC236}">
              <a16:creationId xmlns:a16="http://schemas.microsoft.com/office/drawing/2014/main" id="{116AF8B3-DE6F-4046-88FE-AABA44671413}"/>
            </a:ext>
          </a:extLst>
        </cdr:cNvPr>
        <cdr:cNvSpPr/>
      </cdr:nvSpPr>
      <cdr:spPr>
        <a:xfrm xmlns:a="http://schemas.openxmlformats.org/drawingml/2006/main">
          <a:off x="3760444" y="4418392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869C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0.47718</cdr:x>
      <cdr:y>0.64427</cdr:y>
    </cdr:from>
    <cdr:to>
      <cdr:x>0.49407</cdr:x>
      <cdr:y>0.66991</cdr:y>
    </cdr:to>
    <cdr:sp macro="" textlink="">
      <cdr:nvSpPr>
        <cdr:cNvPr id="1009" name="NDMPlot_ElementRebar136">
          <a:extLst xmlns:a="http://schemas.openxmlformats.org/drawingml/2006/main">
            <a:ext uri="{FF2B5EF4-FFF2-40B4-BE49-F238E27FC236}">
              <a16:creationId xmlns:a16="http://schemas.microsoft.com/office/drawing/2014/main" id="{0D835CF0-0185-4366-B3BF-D2A0C8C8B448}"/>
            </a:ext>
          </a:extLst>
        </cdr:cNvPr>
        <cdr:cNvSpPr/>
      </cdr:nvSpPr>
      <cdr:spPr>
        <a:xfrm xmlns:a="http://schemas.openxmlformats.org/drawingml/2006/main">
          <a:off x="4969379" y="441839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9C2C1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0.30305</cdr:x>
      <cdr:y>0.64427</cdr:y>
    </cdr:from>
    <cdr:to>
      <cdr:x>0.31994</cdr:x>
      <cdr:y>0.66991</cdr:y>
    </cdr:to>
    <cdr:sp macro="" textlink="">
      <cdr:nvSpPr>
        <cdr:cNvPr id="1010" name="NDMPlot_ElementRebar137">
          <a:extLst xmlns:a="http://schemas.openxmlformats.org/drawingml/2006/main">
            <a:ext uri="{FF2B5EF4-FFF2-40B4-BE49-F238E27FC236}">
              <a16:creationId xmlns:a16="http://schemas.microsoft.com/office/drawing/2014/main" id="{7C9678CF-30E4-4795-BEF1-C4818633D38B}"/>
            </a:ext>
          </a:extLst>
        </cdr:cNvPr>
        <cdr:cNvSpPr/>
      </cdr:nvSpPr>
      <cdr:spPr>
        <a:xfrm xmlns:a="http://schemas.openxmlformats.org/drawingml/2006/main">
          <a:off x="3155977" y="441839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5075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0.53523</cdr:x>
      <cdr:y>0.64427</cdr:y>
    </cdr:from>
    <cdr:to>
      <cdr:x>0.55211</cdr:x>
      <cdr:y>0.66991</cdr:y>
    </cdr:to>
    <cdr:sp macro="" textlink="">
      <cdr:nvSpPr>
        <cdr:cNvPr id="1011" name="NDMPlot_ElementRebar138">
          <a:extLst xmlns:a="http://schemas.openxmlformats.org/drawingml/2006/main">
            <a:ext uri="{FF2B5EF4-FFF2-40B4-BE49-F238E27FC236}">
              <a16:creationId xmlns:a16="http://schemas.microsoft.com/office/drawing/2014/main" id="{AA28EA62-DDFD-49F4-9E49-ED8A77B5AAB6}"/>
            </a:ext>
          </a:extLst>
        </cdr:cNvPr>
        <cdr:cNvSpPr/>
      </cdr:nvSpPr>
      <cdr:spPr>
        <a:xfrm xmlns:a="http://schemas.openxmlformats.org/drawingml/2006/main">
          <a:off x="5573847" y="4418392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D78C88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0.41914</cdr:x>
      <cdr:y>0.78049</cdr:y>
    </cdr:from>
    <cdr:to>
      <cdr:x>0.43602</cdr:x>
      <cdr:y>0.80613</cdr:y>
    </cdr:to>
    <cdr:sp macro="" textlink="">
      <cdr:nvSpPr>
        <cdr:cNvPr id="1012" name="NDMPlot_ElementRebar139">
          <a:extLst xmlns:a="http://schemas.openxmlformats.org/drawingml/2006/main">
            <a:ext uri="{FF2B5EF4-FFF2-40B4-BE49-F238E27FC236}">
              <a16:creationId xmlns:a16="http://schemas.microsoft.com/office/drawing/2014/main" id="{EFFA0D2B-4257-46E3-A31C-E21ADA543675}"/>
            </a:ext>
          </a:extLst>
        </cdr:cNvPr>
        <cdr:cNvSpPr/>
      </cdr:nvSpPr>
      <cdr:spPr>
        <a:xfrm xmlns:a="http://schemas.openxmlformats.org/drawingml/2006/main">
          <a:off x="4364912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455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0.47718</cdr:x>
      <cdr:y>0.78049</cdr:y>
    </cdr:from>
    <cdr:to>
      <cdr:x>0.49407</cdr:x>
      <cdr:y>0.80613</cdr:y>
    </cdr:to>
    <cdr:sp macro="" textlink="">
      <cdr:nvSpPr>
        <cdr:cNvPr id="1013" name="NDMPlot_ElementRebar140">
          <a:extLst xmlns:a="http://schemas.openxmlformats.org/drawingml/2006/main">
            <a:ext uri="{FF2B5EF4-FFF2-40B4-BE49-F238E27FC236}">
              <a16:creationId xmlns:a16="http://schemas.microsoft.com/office/drawing/2014/main" id="{7FD825C1-8DDE-449F-BFE8-E8A4ACCCDA47}"/>
            </a:ext>
          </a:extLst>
        </cdr:cNvPr>
        <cdr:cNvSpPr/>
      </cdr:nvSpPr>
      <cdr:spPr>
        <a:xfrm xmlns:a="http://schemas.openxmlformats.org/drawingml/2006/main">
          <a:off x="4969379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5A7C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0.3611</cdr:x>
      <cdr:y>0.78049</cdr:y>
    </cdr:from>
    <cdr:to>
      <cdr:x>0.37798</cdr:x>
      <cdr:y>0.80613</cdr:y>
    </cdr:to>
    <cdr:sp macro="" textlink="">
      <cdr:nvSpPr>
        <cdr:cNvPr id="1014" name="NDMPlot_ElementRebar141">
          <a:extLst xmlns:a="http://schemas.openxmlformats.org/drawingml/2006/main">
            <a:ext uri="{FF2B5EF4-FFF2-40B4-BE49-F238E27FC236}">
              <a16:creationId xmlns:a16="http://schemas.microsoft.com/office/drawing/2014/main" id="{4E3F584A-2297-4298-AF27-D447BFBCF988}"/>
            </a:ext>
          </a:extLst>
        </cdr:cNvPr>
        <cdr:cNvSpPr/>
      </cdr:nvSpPr>
      <cdr:spPr>
        <a:xfrm xmlns:a="http://schemas.openxmlformats.org/drawingml/2006/main">
          <a:off x="3760444" y="5352569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0.53523</cdr:x>
      <cdr:y>0.78049</cdr:y>
    </cdr:from>
    <cdr:to>
      <cdr:x>0.55211</cdr:x>
      <cdr:y>0.80613</cdr:y>
    </cdr:to>
    <cdr:sp macro="" textlink="">
      <cdr:nvSpPr>
        <cdr:cNvPr id="1015" name="NDMPlot_ElementRebar142">
          <a:extLst xmlns:a="http://schemas.openxmlformats.org/drawingml/2006/main">
            <a:ext uri="{FF2B5EF4-FFF2-40B4-BE49-F238E27FC236}">
              <a16:creationId xmlns:a16="http://schemas.microsoft.com/office/drawing/2014/main" id="{1E0E965E-A975-4064-87E1-36861FAD3F8E}"/>
            </a:ext>
          </a:extLst>
        </cdr:cNvPr>
        <cdr:cNvSpPr/>
      </cdr:nvSpPr>
      <cdr:spPr>
        <a:xfrm xmlns:a="http://schemas.openxmlformats.org/drawingml/2006/main">
          <a:off x="5573847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90A4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0.30305</cdr:x>
      <cdr:y>0.78049</cdr:y>
    </cdr:from>
    <cdr:to>
      <cdr:x>0.31994</cdr:x>
      <cdr:y>0.80613</cdr:y>
    </cdr:to>
    <cdr:sp macro="" textlink="">
      <cdr:nvSpPr>
        <cdr:cNvPr id="1016" name="NDMPlot_ElementRebar143">
          <a:extLst xmlns:a="http://schemas.openxmlformats.org/drawingml/2006/main">
            <a:ext uri="{FF2B5EF4-FFF2-40B4-BE49-F238E27FC236}">
              <a16:creationId xmlns:a16="http://schemas.microsoft.com/office/drawing/2014/main" id="{C7FB23D1-11D1-4F85-BE48-34240BA228BC}"/>
            </a:ext>
          </a:extLst>
        </cdr:cNvPr>
        <cdr:cNvSpPr/>
      </cdr:nvSpPr>
      <cdr:spPr>
        <a:xfrm xmlns:a="http://schemas.openxmlformats.org/drawingml/2006/main">
          <a:off x="3155977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0.26928</cdr:x>
      <cdr:y>0.82536</cdr:y>
    </cdr:from>
    <cdr:to>
      <cdr:x>0.58588</cdr:x>
      <cdr:y>0.82536</cdr:y>
    </cdr:to>
    <cdr:cxnSp macro="">
      <cdr:nvCxnSpPr>
        <cdr:cNvPr id="1017" name="NDMPlot_Contour144">
          <a:extLst xmlns:a="http://schemas.openxmlformats.org/drawingml/2006/main">
            <a:ext uri="{FF2B5EF4-FFF2-40B4-BE49-F238E27FC236}">
              <a16:creationId xmlns:a16="http://schemas.microsoft.com/office/drawing/2014/main" id="{15579C19-2B84-4B28-A1DE-4C846A96693A}"/>
            </a:ext>
          </a:extLst>
        </cdr:cNvPr>
        <cdr:cNvCxnSpPr/>
      </cdr:nvCxnSpPr>
      <cdr:spPr>
        <a:xfrm xmlns:a="http://schemas.openxmlformats.org/drawingml/2006/main">
          <a:off x="2804287" y="5660297"/>
          <a:ext cx="3297094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0.58588</cdr:x>
      <cdr:y>0.62504</cdr:y>
    </cdr:from>
    <cdr:to>
      <cdr:x>0.58588</cdr:x>
      <cdr:y>0.82536</cdr:y>
    </cdr:to>
    <cdr:cxnSp macro="">
      <cdr:nvCxnSpPr>
        <cdr:cNvPr id="1018" name="NDMPlot_Contour145">
          <a:extLst xmlns:a="http://schemas.openxmlformats.org/drawingml/2006/main">
            <a:ext uri="{FF2B5EF4-FFF2-40B4-BE49-F238E27FC236}">
              <a16:creationId xmlns:a16="http://schemas.microsoft.com/office/drawing/2014/main" id="{B9AB4CD1-C2A6-4356-920A-79A94FC8E16C}"/>
            </a:ext>
          </a:extLst>
        </cdr:cNvPr>
        <cdr:cNvCxnSpPr/>
      </cdr:nvCxnSpPr>
      <cdr:spPr>
        <a:xfrm xmlns:a="http://schemas.openxmlformats.org/drawingml/2006/main" flipV="1">
          <a:off x="6101381" y="4286508"/>
          <a:ext cx="0" cy="13737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0.4012</cdr:x>
      <cdr:y>0.62504</cdr:y>
    </cdr:from>
    <cdr:to>
      <cdr:x>0.58588</cdr:x>
      <cdr:y>0.62504</cdr:y>
    </cdr:to>
    <cdr:cxnSp macro="">
      <cdr:nvCxnSpPr>
        <cdr:cNvPr id="1019" name="NDMPlot_Contour146">
          <a:extLst xmlns:a="http://schemas.openxmlformats.org/drawingml/2006/main">
            <a:ext uri="{FF2B5EF4-FFF2-40B4-BE49-F238E27FC236}">
              <a16:creationId xmlns:a16="http://schemas.microsoft.com/office/drawing/2014/main" id="{6DA2CC98-C3DB-43FC-85DF-800EAE13D76F}"/>
            </a:ext>
          </a:extLst>
        </cdr:cNvPr>
        <cdr:cNvCxnSpPr/>
      </cdr:nvCxnSpPr>
      <cdr:spPr>
        <a:xfrm xmlns:a="http://schemas.openxmlformats.org/drawingml/2006/main" flipH="1">
          <a:off x="4178076" y="4286508"/>
          <a:ext cx="1923305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0.4012</cdr:x>
      <cdr:y>0.18434</cdr:y>
    </cdr:from>
    <cdr:to>
      <cdr:x>0.4012</cdr:x>
      <cdr:y>0.62504</cdr:y>
    </cdr:to>
    <cdr:cxnSp macro="">
      <cdr:nvCxnSpPr>
        <cdr:cNvPr id="1020" name="NDMPlot_Contour147">
          <a:extLst xmlns:a="http://schemas.openxmlformats.org/drawingml/2006/main">
            <a:ext uri="{FF2B5EF4-FFF2-40B4-BE49-F238E27FC236}">
              <a16:creationId xmlns:a16="http://schemas.microsoft.com/office/drawing/2014/main" id="{64AEAF85-CF80-4C02-9284-09E463F9B650}"/>
            </a:ext>
          </a:extLst>
        </cdr:cNvPr>
        <cdr:cNvCxnSpPr/>
      </cdr:nvCxnSpPr>
      <cdr:spPr>
        <a:xfrm xmlns:a="http://schemas.openxmlformats.org/drawingml/2006/main" flipV="1">
          <a:off x="4178076" y="1264171"/>
          <a:ext cx="0" cy="302233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0.26928</cdr:x>
      <cdr:y>0.18434</cdr:y>
    </cdr:from>
    <cdr:to>
      <cdr:x>0.4012</cdr:x>
      <cdr:y>0.18434</cdr:y>
    </cdr:to>
    <cdr:cxnSp macro="">
      <cdr:nvCxnSpPr>
        <cdr:cNvPr id="1021" name="NDMPlot_Contour148">
          <a:extLst xmlns:a="http://schemas.openxmlformats.org/drawingml/2006/main">
            <a:ext uri="{FF2B5EF4-FFF2-40B4-BE49-F238E27FC236}">
              <a16:creationId xmlns:a16="http://schemas.microsoft.com/office/drawing/2014/main" id="{417AFB32-BE78-44E4-BF46-6254B8CA4B1F}"/>
            </a:ext>
          </a:extLst>
        </cdr:cNvPr>
        <cdr:cNvCxnSpPr/>
      </cdr:nvCxnSpPr>
      <cdr:spPr>
        <a:xfrm xmlns:a="http://schemas.openxmlformats.org/drawingml/2006/main" flipH="1">
          <a:off x="2804287" y="1264171"/>
          <a:ext cx="1373789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0.26928</cdr:x>
      <cdr:y>0.18434</cdr:y>
    </cdr:from>
    <cdr:to>
      <cdr:x>0.26928</cdr:x>
      <cdr:y>0.62504</cdr:y>
    </cdr:to>
    <cdr:cxnSp macro="">
      <cdr:nvCxnSpPr>
        <cdr:cNvPr id="1022" name="NDMPlot_Contour149">
          <a:extLst xmlns:a="http://schemas.openxmlformats.org/drawingml/2006/main">
            <a:ext uri="{FF2B5EF4-FFF2-40B4-BE49-F238E27FC236}">
              <a16:creationId xmlns:a16="http://schemas.microsoft.com/office/drawing/2014/main" id="{930D1190-6F5C-4377-9F12-66030E60E0F9}"/>
            </a:ext>
          </a:extLst>
        </cdr:cNvPr>
        <cdr:cNvCxnSpPr/>
      </cdr:nvCxnSpPr>
      <cdr:spPr>
        <a:xfrm xmlns:a="http://schemas.openxmlformats.org/drawingml/2006/main">
          <a:off x="2804287" y="1264171"/>
          <a:ext cx="0" cy="302233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0.26928</cdr:x>
      <cdr:y>0.62504</cdr:y>
    </cdr:from>
    <cdr:to>
      <cdr:x>0.26928</cdr:x>
      <cdr:y>0.82536</cdr:y>
    </cdr:to>
    <cdr:cxnSp macro="">
      <cdr:nvCxnSpPr>
        <cdr:cNvPr id="1023" name="NDMPlot_Contour150">
          <a:extLst xmlns:a="http://schemas.openxmlformats.org/drawingml/2006/main">
            <a:ext uri="{FF2B5EF4-FFF2-40B4-BE49-F238E27FC236}">
              <a16:creationId xmlns:a16="http://schemas.microsoft.com/office/drawing/2014/main" id="{B6E4E2BA-AF49-4D97-BD61-EA542742BCD6}"/>
            </a:ext>
          </a:extLst>
        </cdr:cNvPr>
        <cdr:cNvCxnSpPr/>
      </cdr:nvCxnSpPr>
      <cdr:spPr>
        <a:xfrm xmlns:a="http://schemas.openxmlformats.org/drawingml/2006/main">
          <a:off x="2804287" y="4286508"/>
          <a:ext cx="0" cy="13737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0.25873</cdr:x>
      <cdr:y>0.33594</cdr:y>
    </cdr:from>
    <cdr:to>
      <cdr:x>0.25873</cdr:x>
      <cdr:y>0.47344</cdr:y>
    </cdr:to>
    <cdr:cxnSp macro="">
      <cdr:nvCxnSpPr>
        <cdr:cNvPr id="1024" name="NDMPlot_AnnotationLine151">
          <a:extLst xmlns:a="http://schemas.openxmlformats.org/drawingml/2006/main">
            <a:ext uri="{FF2B5EF4-FFF2-40B4-BE49-F238E27FC236}">
              <a16:creationId xmlns:a16="http://schemas.microsoft.com/office/drawing/2014/main" id="{70145E9B-BBBF-4ECD-96E4-08037A66D9E7}"/>
            </a:ext>
          </a:extLst>
        </cdr:cNvPr>
        <cdr:cNvCxnSpPr/>
      </cdr:nvCxnSpPr>
      <cdr:spPr>
        <a:xfrm xmlns:a="http://schemas.openxmlformats.org/drawingml/2006/main" flipV="1">
          <a:off x="2694384" y="2303855"/>
          <a:ext cx="0" cy="94296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0.23467</cdr:x>
      <cdr:y>0.2658</cdr:y>
    </cdr:from>
    <cdr:to>
      <cdr:x>0.26083</cdr:x>
      <cdr:y>0.54358</cdr:y>
    </cdr:to>
    <cdr:sp macro="" textlink="">
      <cdr:nvSpPr>
        <cdr:cNvPr id="1025" name="NDMPlot_Text152">
          <a:extLst xmlns:a="http://schemas.openxmlformats.org/drawingml/2006/main">
            <a:ext uri="{FF2B5EF4-FFF2-40B4-BE49-F238E27FC236}">
              <a16:creationId xmlns:a16="http://schemas.microsoft.com/office/drawing/2014/main" id="{57396A91-8A73-470C-9746-A301F1C22CFD}"/>
            </a:ext>
          </a:extLst>
        </cdr:cNvPr>
        <cdr:cNvSpPr txBox="1"/>
      </cdr:nvSpPr>
      <cdr:spPr>
        <a:xfrm xmlns:a="http://schemas.openxmlformats.org/drawingml/2006/main">
          <a:off x="2443876" y="182284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0.41175</cdr:x>
      <cdr:y>0.33594</cdr:y>
    </cdr:from>
    <cdr:to>
      <cdr:x>0.41175</cdr:x>
      <cdr:y>0.47344</cdr:y>
    </cdr:to>
    <cdr:cxnSp macro="">
      <cdr:nvCxnSpPr>
        <cdr:cNvPr id="1026" name="NDMPlot_AnnotationLine153">
          <a:extLst xmlns:a="http://schemas.openxmlformats.org/drawingml/2006/main">
            <a:ext uri="{FF2B5EF4-FFF2-40B4-BE49-F238E27FC236}">
              <a16:creationId xmlns:a16="http://schemas.microsoft.com/office/drawing/2014/main" id="{3231E7FB-214E-4623-B1AF-29E666E6C20B}"/>
            </a:ext>
          </a:extLst>
        </cdr:cNvPr>
        <cdr:cNvCxnSpPr/>
      </cdr:nvCxnSpPr>
      <cdr:spPr>
        <a:xfrm xmlns:a="http://schemas.openxmlformats.org/drawingml/2006/main">
          <a:off x="4287980" y="2303855"/>
          <a:ext cx="0" cy="942969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0.40965</cdr:x>
      <cdr:y>0.2658</cdr:y>
    </cdr:from>
    <cdr:to>
      <cdr:x>0.43581</cdr:x>
      <cdr:y>0.54358</cdr:y>
    </cdr:to>
    <cdr:sp macro="" textlink="">
      <cdr:nvSpPr>
        <cdr:cNvPr id="1027" name="NDMPlot_Text154">
          <a:extLst xmlns:a="http://schemas.openxmlformats.org/drawingml/2006/main">
            <a:ext uri="{FF2B5EF4-FFF2-40B4-BE49-F238E27FC236}">
              <a16:creationId xmlns:a16="http://schemas.microsoft.com/office/drawing/2014/main" id="{69AA296D-AF7B-49B0-8A42-8B803CA9380F}"/>
            </a:ext>
          </a:extLst>
        </cdr:cNvPr>
        <cdr:cNvSpPr txBox="1"/>
      </cdr:nvSpPr>
      <cdr:spPr>
        <a:xfrm xmlns:a="http://schemas.openxmlformats.org/drawingml/2006/main">
          <a:off x="4266072" y="182284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0.30353</cdr:x>
      <cdr:y>0.16831</cdr:y>
    </cdr:from>
    <cdr:to>
      <cdr:x>0.36695</cdr:x>
      <cdr:y>0.16831</cdr:y>
    </cdr:to>
    <cdr:cxnSp macro="">
      <cdr:nvCxnSpPr>
        <cdr:cNvPr id="1028" name="NDMPlot_AnnotationLine155">
          <a:extLst xmlns:a="http://schemas.openxmlformats.org/drawingml/2006/main">
            <a:ext uri="{FF2B5EF4-FFF2-40B4-BE49-F238E27FC236}">
              <a16:creationId xmlns:a16="http://schemas.microsoft.com/office/drawing/2014/main" id="{0FBA38D7-B427-472F-BCCB-2EEBA16E0C35}"/>
            </a:ext>
          </a:extLst>
        </cdr:cNvPr>
        <cdr:cNvCxnSpPr/>
      </cdr:nvCxnSpPr>
      <cdr:spPr>
        <a:xfrm xmlns:a="http://schemas.openxmlformats.org/drawingml/2006/main">
          <a:off x="3160982" y="1154268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0.24378</cdr:x>
      <cdr:y>0.13178</cdr:y>
    </cdr:from>
    <cdr:to>
      <cdr:x>0.4267</cdr:x>
      <cdr:y>0.1715</cdr:y>
    </cdr:to>
    <cdr:sp macro="" textlink="">
      <cdr:nvSpPr>
        <cdr:cNvPr id="1029" name="NDMPlot_Text156">
          <a:extLst xmlns:a="http://schemas.openxmlformats.org/drawingml/2006/main">
            <a:ext uri="{FF2B5EF4-FFF2-40B4-BE49-F238E27FC236}">
              <a16:creationId xmlns:a16="http://schemas.microsoft.com/office/drawing/2014/main" id="{1B65579C-9D33-4866-9228-3D68D1F8F2F5}"/>
            </a:ext>
          </a:extLst>
        </cdr:cNvPr>
        <cdr:cNvSpPr txBox="1"/>
      </cdr:nvSpPr>
      <cdr:spPr>
        <a:xfrm xmlns:a="http://schemas.openxmlformats.org/drawingml/2006/main">
          <a:off x="2538682" y="903761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2Ø32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0.30353</cdr:x>
      <cdr:y>0.64106</cdr:y>
    </cdr:from>
    <cdr:to>
      <cdr:x>0.36695</cdr:x>
      <cdr:y>0.64106</cdr:y>
    </cdr:to>
    <cdr:cxnSp macro="">
      <cdr:nvCxnSpPr>
        <cdr:cNvPr id="1030" name="NDMPlot_AnnotationLine157">
          <a:extLst xmlns:a="http://schemas.openxmlformats.org/drawingml/2006/main">
            <a:ext uri="{FF2B5EF4-FFF2-40B4-BE49-F238E27FC236}">
              <a16:creationId xmlns:a16="http://schemas.microsoft.com/office/drawing/2014/main" id="{B5682DAD-AE1B-4420-8DDE-22B718D731D7}"/>
            </a:ext>
          </a:extLst>
        </cdr:cNvPr>
        <cdr:cNvCxnSpPr/>
      </cdr:nvCxnSpPr>
      <cdr:spPr>
        <a:xfrm xmlns:a="http://schemas.openxmlformats.org/drawingml/2006/main" flipH="1">
          <a:off x="3160982" y="4396411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0.24378</cdr:x>
      <cdr:y>0.63787</cdr:y>
    </cdr:from>
    <cdr:to>
      <cdr:x>0.4267</cdr:x>
      <cdr:y>0.67759</cdr:y>
    </cdr:to>
    <cdr:sp macro="" textlink="">
      <cdr:nvSpPr>
        <cdr:cNvPr id="1031" name="NDMPlot_Text158">
          <a:extLst xmlns:a="http://schemas.openxmlformats.org/drawingml/2006/main">
            <a:ext uri="{FF2B5EF4-FFF2-40B4-BE49-F238E27FC236}">
              <a16:creationId xmlns:a16="http://schemas.microsoft.com/office/drawing/2014/main" id="{60B52609-BCC6-47FB-9A34-267B719FF108}"/>
            </a:ext>
          </a:extLst>
        </cdr:cNvPr>
        <cdr:cNvSpPr txBox="1"/>
      </cdr:nvSpPr>
      <cdr:spPr>
        <a:xfrm xmlns:a="http://schemas.openxmlformats.org/drawingml/2006/main">
          <a:off x="2538682" y="4374504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2Ø32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0.25873</cdr:x>
      <cdr:y>0.67705</cdr:y>
    </cdr:from>
    <cdr:to>
      <cdr:x>0.25873</cdr:x>
      <cdr:y>0.77335</cdr:y>
    </cdr:to>
    <cdr:cxnSp macro="">
      <cdr:nvCxnSpPr>
        <cdr:cNvPr id="1032" name="NDMPlot_AnnotationLine159">
          <a:extLst xmlns:a="http://schemas.openxmlformats.org/drawingml/2006/main">
            <a:ext uri="{FF2B5EF4-FFF2-40B4-BE49-F238E27FC236}">
              <a16:creationId xmlns:a16="http://schemas.microsoft.com/office/drawing/2014/main" id="{1DDDA906-FCEB-4B44-BF87-2E6AFD58BE47}"/>
            </a:ext>
          </a:extLst>
        </cdr:cNvPr>
        <cdr:cNvCxnSpPr/>
      </cdr:nvCxnSpPr>
      <cdr:spPr>
        <a:xfrm xmlns:a="http://schemas.openxmlformats.org/drawingml/2006/main" flipV="1">
          <a:off x="2694384" y="4643203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0.23467</cdr:x>
      <cdr:y>0.58631</cdr:y>
    </cdr:from>
    <cdr:to>
      <cdr:x>0.26083</cdr:x>
      <cdr:y>0.86409</cdr:y>
    </cdr:to>
    <cdr:sp macro="" textlink="">
      <cdr:nvSpPr>
        <cdr:cNvPr id="1033" name="NDMPlot_Text160">
          <a:extLst xmlns:a="http://schemas.openxmlformats.org/drawingml/2006/main">
            <a:ext uri="{FF2B5EF4-FFF2-40B4-BE49-F238E27FC236}">
              <a16:creationId xmlns:a16="http://schemas.microsoft.com/office/drawing/2014/main" id="{4F588371-76A4-4E78-90CE-CE15C892691A}"/>
            </a:ext>
          </a:extLst>
        </cdr:cNvPr>
        <cdr:cNvSpPr txBox="1"/>
      </cdr:nvSpPr>
      <cdr:spPr>
        <a:xfrm xmlns:a="http://schemas.openxmlformats.org/drawingml/2006/main">
          <a:off x="2443876" y="4020903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2Ø32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0.59644</cdr:x>
      <cdr:y>0.67705</cdr:y>
    </cdr:from>
    <cdr:to>
      <cdr:x>0.59644</cdr:x>
      <cdr:y>0.77335</cdr:y>
    </cdr:to>
    <cdr:cxnSp macro="">
      <cdr:nvCxnSpPr>
        <cdr:cNvPr id="1034" name="NDMPlot_AnnotationLine161">
          <a:extLst xmlns:a="http://schemas.openxmlformats.org/drawingml/2006/main">
            <a:ext uri="{FF2B5EF4-FFF2-40B4-BE49-F238E27FC236}">
              <a16:creationId xmlns:a16="http://schemas.microsoft.com/office/drawing/2014/main" id="{7D5851C7-DBF5-4E77-A2A0-A300D26E4815}"/>
            </a:ext>
          </a:extLst>
        </cdr:cNvPr>
        <cdr:cNvCxnSpPr/>
      </cdr:nvCxnSpPr>
      <cdr:spPr>
        <a:xfrm xmlns:a="http://schemas.openxmlformats.org/drawingml/2006/main">
          <a:off x="6211285" y="4643203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0.59433</cdr:x>
      <cdr:y>0.58631</cdr:y>
    </cdr:from>
    <cdr:to>
      <cdr:x>0.62049</cdr:x>
      <cdr:y>0.86409</cdr:y>
    </cdr:to>
    <cdr:sp macro="" textlink="">
      <cdr:nvSpPr>
        <cdr:cNvPr id="1035" name="NDMPlot_Text162">
          <a:extLst xmlns:a="http://schemas.openxmlformats.org/drawingml/2006/main">
            <a:ext uri="{FF2B5EF4-FFF2-40B4-BE49-F238E27FC236}">
              <a16:creationId xmlns:a16="http://schemas.microsoft.com/office/drawing/2014/main" id="{00BCA243-BB29-4F56-BF20-67458A1E943A}"/>
            </a:ext>
          </a:extLst>
        </cdr:cNvPr>
        <cdr:cNvSpPr txBox="1"/>
      </cdr:nvSpPr>
      <cdr:spPr>
        <a:xfrm xmlns:a="http://schemas.openxmlformats.org/drawingml/2006/main">
          <a:off x="6189377" y="4020903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2Ø32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0.3765</cdr:x>
      <cdr:y>0.60901</cdr:y>
    </cdr:from>
    <cdr:to>
      <cdr:x>0.47866</cdr:x>
      <cdr:y>0.60901</cdr:y>
    </cdr:to>
    <cdr:cxnSp macro="">
      <cdr:nvCxnSpPr>
        <cdr:cNvPr id="1036" name="NDMPlot_AnnotationLine163">
          <a:extLst xmlns:a="http://schemas.openxmlformats.org/drawingml/2006/main">
            <a:ext uri="{FF2B5EF4-FFF2-40B4-BE49-F238E27FC236}">
              <a16:creationId xmlns:a16="http://schemas.microsoft.com/office/drawing/2014/main" id="{F27D7C81-8CB9-4A20-81C3-FCAD574DC8DB}"/>
            </a:ext>
          </a:extLst>
        </cdr:cNvPr>
        <cdr:cNvCxnSpPr/>
      </cdr:nvCxnSpPr>
      <cdr:spPr>
        <a:xfrm xmlns:a="http://schemas.openxmlformats.org/drawingml/2006/main">
          <a:off x="3920903" y="4176605"/>
          <a:ext cx="1063863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0.33612</cdr:x>
      <cdr:y>0.57248</cdr:y>
    </cdr:from>
    <cdr:to>
      <cdr:x>0.51904</cdr:x>
      <cdr:y>0.61221</cdr:y>
    </cdr:to>
    <cdr:sp macro="" textlink="">
      <cdr:nvSpPr>
        <cdr:cNvPr id="1037" name="NDMPlot_Text164">
          <a:extLst xmlns:a="http://schemas.openxmlformats.org/drawingml/2006/main">
            <a:ext uri="{FF2B5EF4-FFF2-40B4-BE49-F238E27FC236}">
              <a16:creationId xmlns:a16="http://schemas.microsoft.com/office/drawing/2014/main" id="{5AB75A77-A43D-4C76-B499-7D1722A1F692}"/>
            </a:ext>
          </a:extLst>
        </cdr:cNvPr>
        <cdr:cNvSpPr txBox="1"/>
      </cdr:nvSpPr>
      <cdr:spPr>
        <a:xfrm xmlns:a="http://schemas.openxmlformats.org/drawingml/2006/main">
          <a:off x="3500334" y="392609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0.3765</cdr:x>
      <cdr:y>0.84138</cdr:y>
    </cdr:from>
    <cdr:to>
      <cdr:x>0.47866</cdr:x>
      <cdr:y>0.84138</cdr:y>
    </cdr:to>
    <cdr:cxnSp macro="">
      <cdr:nvCxnSpPr>
        <cdr:cNvPr id="1038" name="NDMPlot_AnnotationLine165">
          <a:extLst xmlns:a="http://schemas.openxmlformats.org/drawingml/2006/main">
            <a:ext uri="{FF2B5EF4-FFF2-40B4-BE49-F238E27FC236}">
              <a16:creationId xmlns:a16="http://schemas.microsoft.com/office/drawing/2014/main" id="{7F3B7BA3-C9B9-4C14-B04A-9183B93FB65A}"/>
            </a:ext>
          </a:extLst>
        </cdr:cNvPr>
        <cdr:cNvCxnSpPr/>
      </cdr:nvCxnSpPr>
      <cdr:spPr>
        <a:xfrm xmlns:a="http://schemas.openxmlformats.org/drawingml/2006/main" flipH="1">
          <a:off x="3920903" y="5770201"/>
          <a:ext cx="1063863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0.33612</cdr:x>
      <cdr:y>0.83819</cdr:y>
    </cdr:from>
    <cdr:to>
      <cdr:x>0.51904</cdr:x>
      <cdr:y>0.87791</cdr:y>
    </cdr:to>
    <cdr:sp macro="" textlink="">
      <cdr:nvSpPr>
        <cdr:cNvPr id="1039" name="NDMPlot_Text166">
          <a:extLst xmlns:a="http://schemas.openxmlformats.org/drawingml/2006/main">
            <a:ext uri="{FF2B5EF4-FFF2-40B4-BE49-F238E27FC236}">
              <a16:creationId xmlns:a16="http://schemas.microsoft.com/office/drawing/2014/main" id="{DBBB9C54-EE3A-4E77-8D5B-6EED5616C2CC}"/>
            </a:ext>
          </a:extLst>
        </cdr:cNvPr>
        <cdr:cNvSpPr txBox="1"/>
      </cdr:nvSpPr>
      <cdr:spPr>
        <a:xfrm xmlns:a="http://schemas.openxmlformats.org/drawingml/2006/main">
          <a:off x="3500334" y="5748293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5Ø32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0.26928</cdr:x>
      <cdr:y>0.82536</cdr:y>
    </cdr:from>
    <cdr:to>
      <cdr:x>0.26928</cdr:x>
      <cdr:y>0.90548</cdr:y>
    </cdr:to>
    <cdr:cxnSp macro="">
      <cdr:nvCxnSpPr>
        <cdr:cNvPr id="1040" name="NDMPlot_AnnotationLine167">
          <a:extLst xmlns:a="http://schemas.openxmlformats.org/drawingml/2006/main">
            <a:ext uri="{FF2B5EF4-FFF2-40B4-BE49-F238E27FC236}">
              <a16:creationId xmlns:a16="http://schemas.microsoft.com/office/drawing/2014/main" id="{5AC910D1-B9D2-4984-966D-42A567575EF4}"/>
            </a:ext>
          </a:extLst>
        </cdr:cNvPr>
        <cdr:cNvCxnSpPr/>
      </cdr:nvCxnSpPr>
      <cdr:spPr>
        <a:xfrm xmlns:a="http://schemas.openxmlformats.org/drawingml/2006/main">
          <a:off x="2804287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0.58588</cdr:x>
      <cdr:y>0.82536</cdr:y>
    </cdr:from>
    <cdr:to>
      <cdr:x>0.58588</cdr:x>
      <cdr:y>0.90548</cdr:y>
    </cdr:to>
    <cdr:cxnSp macro="">
      <cdr:nvCxnSpPr>
        <cdr:cNvPr id="1041" name="NDMPlot_AnnotationLine168">
          <a:extLst xmlns:a="http://schemas.openxmlformats.org/drawingml/2006/main">
            <a:ext uri="{FF2B5EF4-FFF2-40B4-BE49-F238E27FC236}">
              <a16:creationId xmlns:a16="http://schemas.microsoft.com/office/drawing/2014/main" id="{6551016D-2211-4F27-87FD-650E9F844350}"/>
            </a:ext>
          </a:extLst>
        </cdr:cNvPr>
        <cdr:cNvCxnSpPr/>
      </cdr:nvCxnSpPr>
      <cdr:spPr>
        <a:xfrm xmlns:a="http://schemas.openxmlformats.org/drawingml/2006/main">
          <a:off x="6101381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0.26928</cdr:x>
      <cdr:y>0.90548</cdr:y>
    </cdr:from>
    <cdr:to>
      <cdr:x>0.58588</cdr:x>
      <cdr:y>0.90548</cdr:y>
    </cdr:to>
    <cdr:cxnSp macro="">
      <cdr:nvCxnSpPr>
        <cdr:cNvPr id="1042" name="NDMPlot_AnnotationLine169">
          <a:extLst xmlns:a="http://schemas.openxmlformats.org/drawingml/2006/main">
            <a:ext uri="{FF2B5EF4-FFF2-40B4-BE49-F238E27FC236}">
              <a16:creationId xmlns:a16="http://schemas.microsoft.com/office/drawing/2014/main" id="{5F2A7C93-CE07-407F-96BC-ABDA54F00D9E}"/>
            </a:ext>
          </a:extLst>
        </cdr:cNvPr>
        <cdr:cNvCxnSpPr/>
      </cdr:nvCxnSpPr>
      <cdr:spPr>
        <a:xfrm xmlns:a="http://schemas.openxmlformats.org/drawingml/2006/main">
          <a:off x="2804287" y="6209813"/>
          <a:ext cx="3297094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0.33612</cdr:x>
      <cdr:y>0.90229</cdr:y>
    </cdr:from>
    <cdr:to>
      <cdr:x>0.51904</cdr:x>
      <cdr:y>0.94201</cdr:y>
    </cdr:to>
    <cdr:sp macro="" textlink="">
      <cdr:nvSpPr>
        <cdr:cNvPr id="1043" name="NDMPlot_Text170">
          <a:extLst xmlns:a="http://schemas.openxmlformats.org/drawingml/2006/main">
            <a:ext uri="{FF2B5EF4-FFF2-40B4-BE49-F238E27FC236}">
              <a16:creationId xmlns:a16="http://schemas.microsoft.com/office/drawing/2014/main" id="{BB9DEDC1-0761-4934-BB37-02C48B9B6A47}"/>
            </a:ext>
          </a:extLst>
        </cdr:cNvPr>
        <cdr:cNvSpPr txBox="1"/>
      </cdr:nvSpPr>
      <cdr:spPr>
        <a:xfrm xmlns:a="http://schemas.openxmlformats.org/drawingml/2006/main">
          <a:off x="3500334" y="6187906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B=600 mm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0.21651</cdr:x>
      <cdr:y>0.82536</cdr:y>
    </cdr:from>
    <cdr:to>
      <cdr:x>0.26928</cdr:x>
      <cdr:y>0.82536</cdr:y>
    </cdr:to>
    <cdr:cxnSp macro="">
      <cdr:nvCxnSpPr>
        <cdr:cNvPr id="1044" name="NDMPlot_AnnotationLine171">
          <a:extLst xmlns:a="http://schemas.openxmlformats.org/drawingml/2006/main">
            <a:ext uri="{FF2B5EF4-FFF2-40B4-BE49-F238E27FC236}">
              <a16:creationId xmlns:a16="http://schemas.microsoft.com/office/drawing/2014/main" id="{00727FB8-4CD9-43D4-953D-20C4B6701315}"/>
            </a:ext>
          </a:extLst>
        </cdr:cNvPr>
        <cdr:cNvCxnSpPr/>
      </cdr:nvCxnSpPr>
      <cdr:spPr>
        <a:xfrm xmlns:a="http://schemas.openxmlformats.org/drawingml/2006/main" flipH="1">
          <a:off x="2254771" y="5660297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0.21651</cdr:x>
      <cdr:y>0.18434</cdr:y>
    </cdr:from>
    <cdr:to>
      <cdr:x>0.26928</cdr:x>
      <cdr:y>0.18434</cdr:y>
    </cdr:to>
    <cdr:cxnSp macro="">
      <cdr:nvCxnSpPr>
        <cdr:cNvPr id="1045" name="NDMPlot_AnnotationLine172">
          <a:extLst xmlns:a="http://schemas.openxmlformats.org/drawingml/2006/main">
            <a:ext uri="{FF2B5EF4-FFF2-40B4-BE49-F238E27FC236}">
              <a16:creationId xmlns:a16="http://schemas.microsoft.com/office/drawing/2014/main" id="{C5FA4A2E-92A8-4F24-98B3-7FC4CC5FB2B6}"/>
            </a:ext>
          </a:extLst>
        </cdr:cNvPr>
        <cdr:cNvCxnSpPr/>
      </cdr:nvCxnSpPr>
      <cdr:spPr>
        <a:xfrm xmlns:a="http://schemas.openxmlformats.org/drawingml/2006/main" flipH="1">
          <a:off x="2254771" y="1264171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0.21651</cdr:x>
      <cdr:y>0.18434</cdr:y>
    </cdr:from>
    <cdr:to>
      <cdr:x>0.21651</cdr:x>
      <cdr:y>0.82536</cdr:y>
    </cdr:to>
    <cdr:cxnSp macro="">
      <cdr:nvCxnSpPr>
        <cdr:cNvPr id="1046" name="NDMPlot_AnnotationLine173">
          <a:extLst xmlns:a="http://schemas.openxmlformats.org/drawingml/2006/main">
            <a:ext uri="{FF2B5EF4-FFF2-40B4-BE49-F238E27FC236}">
              <a16:creationId xmlns:a16="http://schemas.microsoft.com/office/drawing/2014/main" id="{98C8F1C2-6451-41C8-8EFB-E687D407360F}"/>
            </a:ext>
          </a:extLst>
        </cdr:cNvPr>
        <cdr:cNvCxnSpPr/>
      </cdr:nvCxnSpPr>
      <cdr:spPr>
        <a:xfrm xmlns:a="http://schemas.openxmlformats.org/drawingml/2006/main" flipV="1">
          <a:off x="2254771" y="1264171"/>
          <a:ext cx="0" cy="439612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0.19246</cdr:x>
      <cdr:y>0.36596</cdr:y>
    </cdr:from>
    <cdr:to>
      <cdr:x>0.21862</cdr:x>
      <cdr:y>0.64373</cdr:y>
    </cdr:to>
    <cdr:sp macro="" textlink="">
      <cdr:nvSpPr>
        <cdr:cNvPr id="1047" name="NDMPlot_Text174">
          <a:extLst xmlns:a="http://schemas.openxmlformats.org/drawingml/2006/main">
            <a:ext uri="{FF2B5EF4-FFF2-40B4-BE49-F238E27FC236}">
              <a16:creationId xmlns:a16="http://schemas.microsoft.com/office/drawing/2014/main" id="{71998D95-DA60-44CD-8D5F-2495827A6F2D}"/>
            </a:ext>
          </a:extLst>
        </cdr:cNvPr>
        <cdr:cNvSpPr txBox="1"/>
      </cdr:nvSpPr>
      <cdr:spPr>
        <a:xfrm xmlns:a="http://schemas.openxmlformats.org/drawingml/2006/main">
          <a:off x="2004264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H=800 mm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0.26928</cdr:x>
      <cdr:y>0.10421</cdr:y>
    </cdr:from>
    <cdr:to>
      <cdr:x>0.26928</cdr:x>
      <cdr:y>0.18434</cdr:y>
    </cdr:to>
    <cdr:cxnSp macro="">
      <cdr:nvCxnSpPr>
        <cdr:cNvPr id="1048" name="NDMPlot_AnnotationLine175">
          <a:extLst xmlns:a="http://schemas.openxmlformats.org/drawingml/2006/main">
            <a:ext uri="{FF2B5EF4-FFF2-40B4-BE49-F238E27FC236}">
              <a16:creationId xmlns:a16="http://schemas.microsoft.com/office/drawing/2014/main" id="{045D55E7-6C65-4C0A-BBCD-C0D9DA5C5571}"/>
            </a:ext>
          </a:extLst>
        </cdr:cNvPr>
        <cdr:cNvCxnSpPr/>
      </cdr:nvCxnSpPr>
      <cdr:spPr>
        <a:xfrm xmlns:a="http://schemas.openxmlformats.org/drawingml/2006/main" flipV="1">
          <a:off x="2804287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0.4012</cdr:x>
      <cdr:y>0.10421</cdr:y>
    </cdr:from>
    <cdr:to>
      <cdr:x>0.4012</cdr:x>
      <cdr:y>0.18434</cdr:y>
    </cdr:to>
    <cdr:cxnSp macro="">
      <cdr:nvCxnSpPr>
        <cdr:cNvPr id="1049" name="NDMPlot_AnnotationLine176">
          <a:extLst xmlns:a="http://schemas.openxmlformats.org/drawingml/2006/main">
            <a:ext uri="{FF2B5EF4-FFF2-40B4-BE49-F238E27FC236}">
              <a16:creationId xmlns:a16="http://schemas.microsoft.com/office/drawing/2014/main" id="{31B9BF7D-DF88-433B-9416-EBC39FD996D6}"/>
            </a:ext>
          </a:extLst>
        </cdr:cNvPr>
        <cdr:cNvCxnSpPr/>
      </cdr:nvCxnSpPr>
      <cdr:spPr>
        <a:xfrm xmlns:a="http://schemas.openxmlformats.org/drawingml/2006/main" flipV="1">
          <a:off x="4178076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0.26928</cdr:x>
      <cdr:y>0.10421</cdr:y>
    </cdr:from>
    <cdr:to>
      <cdr:x>0.4012</cdr:x>
      <cdr:y>0.10421</cdr:y>
    </cdr:to>
    <cdr:cxnSp macro="">
      <cdr:nvCxnSpPr>
        <cdr:cNvPr id="1050" name="NDMPlot_AnnotationLine177">
          <a:extLst xmlns:a="http://schemas.openxmlformats.org/drawingml/2006/main">
            <a:ext uri="{FF2B5EF4-FFF2-40B4-BE49-F238E27FC236}">
              <a16:creationId xmlns:a16="http://schemas.microsoft.com/office/drawing/2014/main" id="{C161B0F5-F73C-4224-9992-8E7DD62B0997}"/>
            </a:ext>
          </a:extLst>
        </cdr:cNvPr>
        <cdr:cNvCxnSpPr/>
      </cdr:nvCxnSpPr>
      <cdr:spPr>
        <a:xfrm xmlns:a="http://schemas.openxmlformats.org/drawingml/2006/main">
          <a:off x="2804287" y="714656"/>
          <a:ext cx="1373789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0.24378</cdr:x>
      <cdr:y>0.06768</cdr:y>
    </cdr:from>
    <cdr:to>
      <cdr:x>0.4267</cdr:x>
      <cdr:y>0.1074</cdr:y>
    </cdr:to>
    <cdr:sp macro="" textlink="">
      <cdr:nvSpPr>
        <cdr:cNvPr id="1051" name="NDMPlot_Text178">
          <a:extLst xmlns:a="http://schemas.openxmlformats.org/drawingml/2006/main">
            <a:ext uri="{FF2B5EF4-FFF2-40B4-BE49-F238E27FC236}">
              <a16:creationId xmlns:a16="http://schemas.microsoft.com/office/drawing/2014/main" id="{93AFE41D-2020-47F7-B530-05352A523FCF}"/>
            </a:ext>
          </a:extLst>
        </cdr:cNvPr>
        <cdr:cNvSpPr txBox="1"/>
      </cdr:nvSpPr>
      <cdr:spPr>
        <a:xfrm xmlns:a="http://schemas.openxmlformats.org/drawingml/2006/main">
          <a:off x="2538682" y="46414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B1=250 mm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0.58588</cdr:x>
      <cdr:y>0.82536</cdr:y>
    </cdr:from>
    <cdr:to>
      <cdr:x>0.63865</cdr:x>
      <cdr:y>0.82536</cdr:y>
    </cdr:to>
    <cdr:cxnSp macro="">
      <cdr:nvCxnSpPr>
        <cdr:cNvPr id="1052" name="NDMPlot_AnnotationLine179">
          <a:extLst xmlns:a="http://schemas.openxmlformats.org/drawingml/2006/main">
            <a:ext uri="{FF2B5EF4-FFF2-40B4-BE49-F238E27FC236}">
              <a16:creationId xmlns:a16="http://schemas.microsoft.com/office/drawing/2014/main" id="{A59C990A-3E6B-4AD8-89D2-C7B5298D70ED}"/>
            </a:ext>
          </a:extLst>
        </cdr:cNvPr>
        <cdr:cNvCxnSpPr/>
      </cdr:nvCxnSpPr>
      <cdr:spPr>
        <a:xfrm xmlns:a="http://schemas.openxmlformats.org/drawingml/2006/main">
          <a:off x="6101381" y="5660297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0.58588</cdr:x>
      <cdr:y>0.62504</cdr:y>
    </cdr:from>
    <cdr:to>
      <cdr:x>0.63865</cdr:x>
      <cdr:y>0.62504</cdr:y>
    </cdr:to>
    <cdr:cxnSp macro="">
      <cdr:nvCxnSpPr>
        <cdr:cNvPr id="1053" name="NDMPlot_AnnotationLine180">
          <a:extLst xmlns:a="http://schemas.openxmlformats.org/drawingml/2006/main">
            <a:ext uri="{FF2B5EF4-FFF2-40B4-BE49-F238E27FC236}">
              <a16:creationId xmlns:a16="http://schemas.microsoft.com/office/drawing/2014/main" id="{029272CB-C1F0-4E5C-8F1E-4FC8B3204455}"/>
            </a:ext>
          </a:extLst>
        </cdr:cNvPr>
        <cdr:cNvCxnSpPr/>
      </cdr:nvCxnSpPr>
      <cdr:spPr>
        <a:xfrm xmlns:a="http://schemas.openxmlformats.org/drawingml/2006/main">
          <a:off x="6101381" y="4286508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0.63865</cdr:x>
      <cdr:y>0.62504</cdr:y>
    </cdr:from>
    <cdr:to>
      <cdr:x>0.63865</cdr:x>
      <cdr:y>0.82536</cdr:y>
    </cdr:to>
    <cdr:cxnSp macro="">
      <cdr:nvCxnSpPr>
        <cdr:cNvPr id="1054" name="NDMPlot_AnnotationLine181">
          <a:extLst xmlns:a="http://schemas.openxmlformats.org/drawingml/2006/main">
            <a:ext uri="{FF2B5EF4-FFF2-40B4-BE49-F238E27FC236}">
              <a16:creationId xmlns:a16="http://schemas.microsoft.com/office/drawing/2014/main" id="{92822931-6C5B-4E55-8D73-EF61EB2577B1}"/>
            </a:ext>
          </a:extLst>
        </cdr:cNvPr>
        <cdr:cNvCxnSpPr/>
      </cdr:nvCxnSpPr>
      <cdr:spPr>
        <a:xfrm xmlns:a="http://schemas.openxmlformats.org/drawingml/2006/main" flipV="1">
          <a:off x="6650897" y="4286508"/>
          <a:ext cx="0" cy="1373789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0.63655</cdr:x>
      <cdr:y>0.58631</cdr:y>
    </cdr:from>
    <cdr:to>
      <cdr:x>0.6627</cdr:x>
      <cdr:y>0.86409</cdr:y>
    </cdr:to>
    <cdr:sp macro="" textlink="">
      <cdr:nvSpPr>
        <cdr:cNvPr id="1055" name="NDMPlot_Text182">
          <a:extLst xmlns:a="http://schemas.openxmlformats.org/drawingml/2006/main">
            <a:ext uri="{FF2B5EF4-FFF2-40B4-BE49-F238E27FC236}">
              <a16:creationId xmlns:a16="http://schemas.microsoft.com/office/drawing/2014/main" id="{E014135D-3926-42AA-B634-FCED2FB52FF5}"/>
            </a:ext>
          </a:extLst>
        </cdr:cNvPr>
        <cdr:cNvSpPr txBox="1"/>
      </cdr:nvSpPr>
      <cdr:spPr>
        <a:xfrm xmlns:a="http://schemas.openxmlformats.org/drawingml/2006/main">
          <a:off x="6628990" y="4020903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H2=250 mm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056" name="NDMPlot_Text183">
          <a:extLst xmlns:a="http://schemas.openxmlformats.org/drawingml/2006/main">
            <a:ext uri="{FF2B5EF4-FFF2-40B4-BE49-F238E27FC236}">
              <a16:creationId xmlns:a16="http://schemas.microsoft.com/office/drawing/2014/main" id="{E814D615-29AC-4D1C-9A89-A2ABF6956B13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057" name="NDMPlot_LegendGradient184">
          <a:extLst xmlns:a="http://schemas.openxmlformats.org/drawingml/2006/main">
            <a:ext uri="{FF2B5EF4-FFF2-40B4-BE49-F238E27FC236}">
              <a16:creationId xmlns:a16="http://schemas.microsoft.com/office/drawing/2014/main" id="{49ACEEB8-7D38-4BEA-A74B-2F78A207414A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058" name="NDMPlot_LegendGradient185">
          <a:extLst xmlns:a="http://schemas.openxmlformats.org/drawingml/2006/main">
            <a:ext uri="{FF2B5EF4-FFF2-40B4-BE49-F238E27FC236}">
              <a16:creationId xmlns:a16="http://schemas.microsoft.com/office/drawing/2014/main" id="{BD1EB193-E175-45E3-B86D-3184E187CB4E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059" name="NDMPlot_LegendGradient186">
          <a:extLst xmlns:a="http://schemas.openxmlformats.org/drawingml/2006/main">
            <a:ext uri="{FF2B5EF4-FFF2-40B4-BE49-F238E27FC236}">
              <a16:creationId xmlns:a16="http://schemas.microsoft.com/office/drawing/2014/main" id="{49E1D302-1A13-4802-8F6D-B1280C95BDFC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060" name="NDMPlot_LegendGradient187">
          <a:extLst xmlns:a="http://schemas.openxmlformats.org/drawingml/2006/main">
            <a:ext uri="{FF2B5EF4-FFF2-40B4-BE49-F238E27FC236}">
              <a16:creationId xmlns:a16="http://schemas.microsoft.com/office/drawing/2014/main" id="{EABEABC2-4C33-4F4C-A308-F42AD0E6CF02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061" name="NDMPlot_LegendGradient188">
          <a:extLst xmlns:a="http://schemas.openxmlformats.org/drawingml/2006/main">
            <a:ext uri="{FF2B5EF4-FFF2-40B4-BE49-F238E27FC236}">
              <a16:creationId xmlns:a16="http://schemas.microsoft.com/office/drawing/2014/main" id="{FA292666-6F44-4B71-AE8B-984C95C09918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062" name="NDMPlot_LegendGradient189">
          <a:extLst xmlns:a="http://schemas.openxmlformats.org/drawingml/2006/main">
            <a:ext uri="{FF2B5EF4-FFF2-40B4-BE49-F238E27FC236}">
              <a16:creationId xmlns:a16="http://schemas.microsoft.com/office/drawing/2014/main" id="{A9870D2C-F9DC-4D31-AC17-265BA6CAB8AE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063" name="NDMPlot_LegendGradient190">
          <a:extLst xmlns:a="http://schemas.openxmlformats.org/drawingml/2006/main">
            <a:ext uri="{FF2B5EF4-FFF2-40B4-BE49-F238E27FC236}">
              <a16:creationId xmlns:a16="http://schemas.microsoft.com/office/drawing/2014/main" id="{CF873B2F-90BD-4991-ACA1-CEE43C4E592E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064" name="NDMPlot_LegendGradient191">
          <a:extLst xmlns:a="http://schemas.openxmlformats.org/drawingml/2006/main">
            <a:ext uri="{FF2B5EF4-FFF2-40B4-BE49-F238E27FC236}">
              <a16:creationId xmlns:a16="http://schemas.microsoft.com/office/drawing/2014/main" id="{F98BF799-2D01-493D-8AAE-A9CFB39E096F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065" name="NDMPlot_LegendGradient192">
          <a:extLst xmlns:a="http://schemas.openxmlformats.org/drawingml/2006/main">
            <a:ext uri="{FF2B5EF4-FFF2-40B4-BE49-F238E27FC236}">
              <a16:creationId xmlns:a16="http://schemas.microsoft.com/office/drawing/2014/main" id="{62DA5CDF-0B2F-4333-8167-126D427331E1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066" name="NDMPlot_LegendGradient193">
          <a:extLst xmlns:a="http://schemas.openxmlformats.org/drawingml/2006/main">
            <a:ext uri="{FF2B5EF4-FFF2-40B4-BE49-F238E27FC236}">
              <a16:creationId xmlns:a16="http://schemas.microsoft.com/office/drawing/2014/main" id="{26D319A4-560F-4A08-88A6-EA819A898F50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067" name="NDMPlot_LegendGradient194">
          <a:extLst xmlns:a="http://schemas.openxmlformats.org/drawingml/2006/main">
            <a:ext uri="{FF2B5EF4-FFF2-40B4-BE49-F238E27FC236}">
              <a16:creationId xmlns:a16="http://schemas.microsoft.com/office/drawing/2014/main" id="{98B1F1C4-348A-48EC-A9B7-B9C690B28C7B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068" name="NDMPlot_LegendGradient195">
          <a:extLst xmlns:a="http://schemas.openxmlformats.org/drawingml/2006/main">
            <a:ext uri="{FF2B5EF4-FFF2-40B4-BE49-F238E27FC236}">
              <a16:creationId xmlns:a16="http://schemas.microsoft.com/office/drawing/2014/main" id="{29BDF26D-A6A8-41BE-B150-9C13D62E7319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069" name="NDMPlot_Text196">
          <a:extLst xmlns:a="http://schemas.openxmlformats.org/drawingml/2006/main">
            <a:ext uri="{FF2B5EF4-FFF2-40B4-BE49-F238E27FC236}">
              <a16:creationId xmlns:a16="http://schemas.microsoft.com/office/drawing/2014/main" id="{120BBF68-9204-4412-A164-511DD1E4370D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070" name="NDMPlot_Text197">
          <a:extLst xmlns:a="http://schemas.openxmlformats.org/drawingml/2006/main">
            <a:ext uri="{FF2B5EF4-FFF2-40B4-BE49-F238E27FC236}">
              <a16:creationId xmlns:a16="http://schemas.microsoft.com/office/drawing/2014/main" id="{10E491AE-69DE-4E35-9A06-EDB868720EBF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-350.0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071" name="NDMPlot_Text198">
          <a:extLst xmlns:a="http://schemas.openxmlformats.org/drawingml/2006/main">
            <a:ext uri="{FF2B5EF4-FFF2-40B4-BE49-F238E27FC236}">
              <a16:creationId xmlns:a16="http://schemas.microsoft.com/office/drawing/2014/main" id="{EF003BE2-EB40-4A13-9AC6-21BB123EC7BC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072" name="NDMPlot_Text199">
          <a:extLst xmlns:a="http://schemas.openxmlformats.org/drawingml/2006/main">
            <a:ext uri="{FF2B5EF4-FFF2-40B4-BE49-F238E27FC236}">
              <a16:creationId xmlns:a16="http://schemas.microsoft.com/office/drawing/2014/main" id="{E945F932-4C0A-4151-ADFF-D3E39510D7CC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350.0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073" name="NDMPlot_Text200">
          <a:extLst xmlns:a="http://schemas.openxmlformats.org/drawingml/2006/main">
            <a:ext uri="{FF2B5EF4-FFF2-40B4-BE49-F238E27FC236}">
              <a16:creationId xmlns:a16="http://schemas.microsoft.com/office/drawing/2014/main" id="{3D72F76E-39F6-4A34-94D4-4597B6C0470C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074" name="NDMPlot_Text201">
          <a:extLst xmlns:a="http://schemas.openxmlformats.org/drawingml/2006/main">
            <a:ext uri="{FF2B5EF4-FFF2-40B4-BE49-F238E27FC236}">
              <a16:creationId xmlns:a16="http://schemas.microsoft.com/office/drawing/2014/main" id="{629260D6-B634-471C-A52D-F61202FB26E4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075" name="NDMPlot_LegendGradient202">
          <a:extLst xmlns:a="http://schemas.openxmlformats.org/drawingml/2006/main">
            <a:ext uri="{FF2B5EF4-FFF2-40B4-BE49-F238E27FC236}">
              <a16:creationId xmlns:a16="http://schemas.microsoft.com/office/drawing/2014/main" id="{27AA07D5-45BD-49E9-948E-8E2CA3E697AB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076" name="NDMPlot_LegendGradient203">
          <a:extLst xmlns:a="http://schemas.openxmlformats.org/drawingml/2006/main">
            <a:ext uri="{FF2B5EF4-FFF2-40B4-BE49-F238E27FC236}">
              <a16:creationId xmlns:a16="http://schemas.microsoft.com/office/drawing/2014/main" id="{8E8303E4-34A6-4439-89ED-CB2C14FFEB87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077" name="NDMPlot_LegendGradient204">
          <a:extLst xmlns:a="http://schemas.openxmlformats.org/drawingml/2006/main">
            <a:ext uri="{FF2B5EF4-FFF2-40B4-BE49-F238E27FC236}">
              <a16:creationId xmlns:a16="http://schemas.microsoft.com/office/drawing/2014/main" id="{88C5767F-18F8-4B52-8357-A2FC935D905A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078" name="NDMPlot_LegendGradient205">
          <a:extLst xmlns:a="http://schemas.openxmlformats.org/drawingml/2006/main">
            <a:ext uri="{FF2B5EF4-FFF2-40B4-BE49-F238E27FC236}">
              <a16:creationId xmlns:a16="http://schemas.microsoft.com/office/drawing/2014/main" id="{372D18D7-9428-4CC0-878A-9C0C64995491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079" name="NDMPlot_LegendGradient206">
          <a:extLst xmlns:a="http://schemas.openxmlformats.org/drawingml/2006/main">
            <a:ext uri="{FF2B5EF4-FFF2-40B4-BE49-F238E27FC236}">
              <a16:creationId xmlns:a16="http://schemas.microsoft.com/office/drawing/2014/main" id="{73A5D7A0-BC81-4FE0-A758-115E35C5A6CD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080" name="NDMPlot_LegendGradient207">
          <a:extLst xmlns:a="http://schemas.openxmlformats.org/drawingml/2006/main">
            <a:ext uri="{FF2B5EF4-FFF2-40B4-BE49-F238E27FC236}">
              <a16:creationId xmlns:a16="http://schemas.microsoft.com/office/drawing/2014/main" id="{C49503DB-3092-4135-8017-7FCAD847FFA6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081" name="NDMPlot_LegendGradient208">
          <a:extLst xmlns:a="http://schemas.openxmlformats.org/drawingml/2006/main">
            <a:ext uri="{FF2B5EF4-FFF2-40B4-BE49-F238E27FC236}">
              <a16:creationId xmlns:a16="http://schemas.microsoft.com/office/drawing/2014/main" id="{CDBCA5C6-2327-4CA6-8533-0478B01C2703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082" name="NDMPlot_LegendGradient209">
          <a:extLst xmlns:a="http://schemas.openxmlformats.org/drawingml/2006/main">
            <a:ext uri="{FF2B5EF4-FFF2-40B4-BE49-F238E27FC236}">
              <a16:creationId xmlns:a16="http://schemas.microsoft.com/office/drawing/2014/main" id="{74D96A22-DBAA-4409-8D11-57133A287847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083" name="NDMPlot_LegendGradient210">
          <a:extLst xmlns:a="http://schemas.openxmlformats.org/drawingml/2006/main">
            <a:ext uri="{FF2B5EF4-FFF2-40B4-BE49-F238E27FC236}">
              <a16:creationId xmlns:a16="http://schemas.microsoft.com/office/drawing/2014/main" id="{1482D60B-6A52-462D-BEA8-49810BA829C1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084" name="NDMPlot_LegendGradient211">
          <a:extLst xmlns:a="http://schemas.openxmlformats.org/drawingml/2006/main">
            <a:ext uri="{FF2B5EF4-FFF2-40B4-BE49-F238E27FC236}">
              <a16:creationId xmlns:a16="http://schemas.microsoft.com/office/drawing/2014/main" id="{7D0AB51E-152C-4984-BD80-4E56B60D051A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085" name="NDMPlot_LegendGradient212">
          <a:extLst xmlns:a="http://schemas.openxmlformats.org/drawingml/2006/main">
            <a:ext uri="{FF2B5EF4-FFF2-40B4-BE49-F238E27FC236}">
              <a16:creationId xmlns:a16="http://schemas.microsoft.com/office/drawing/2014/main" id="{406966B8-A3A0-42C9-85B1-498F704620DD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086" name="NDMPlot_LegendGradient213">
          <a:extLst xmlns:a="http://schemas.openxmlformats.org/drawingml/2006/main">
            <a:ext uri="{FF2B5EF4-FFF2-40B4-BE49-F238E27FC236}">
              <a16:creationId xmlns:a16="http://schemas.microsoft.com/office/drawing/2014/main" id="{A3CCC6FE-EA0B-4AC5-84A8-B1F003C06D7D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087" name="NDMPlot_Text214">
          <a:extLst xmlns:a="http://schemas.openxmlformats.org/drawingml/2006/main">
            <a:ext uri="{FF2B5EF4-FFF2-40B4-BE49-F238E27FC236}">
              <a16:creationId xmlns:a16="http://schemas.microsoft.com/office/drawing/2014/main" id="{073B6221-9C75-4DF8-A509-43A15FA10064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088" name="NDMPlot_Text215">
          <a:extLst xmlns:a="http://schemas.openxmlformats.org/drawingml/2006/main">
            <a:ext uri="{FF2B5EF4-FFF2-40B4-BE49-F238E27FC236}">
              <a16:creationId xmlns:a16="http://schemas.microsoft.com/office/drawing/2014/main" id="{38859FA2-555A-4C4E-9BDA-2F3E3AFCF31B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-15.5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089" name="NDMPlot_Text216">
          <a:extLst xmlns:a="http://schemas.openxmlformats.org/drawingml/2006/main">
            <a:ext uri="{FF2B5EF4-FFF2-40B4-BE49-F238E27FC236}">
              <a16:creationId xmlns:a16="http://schemas.microsoft.com/office/drawing/2014/main" id="{32E00036-ECF5-4C62-86A5-3306B0388ED9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090" name="NDMPlot_Text217">
          <a:extLst xmlns:a="http://schemas.openxmlformats.org/drawingml/2006/main">
            <a:ext uri="{FF2B5EF4-FFF2-40B4-BE49-F238E27FC236}">
              <a16:creationId xmlns:a16="http://schemas.microsoft.com/office/drawing/2014/main" id="{6939A7C4-BAD9-4574-9D1A-7BCDB07ED84B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091" name="NDMPlot_Text218">
          <a:extLst xmlns:a="http://schemas.openxmlformats.org/drawingml/2006/main">
            <a:ext uri="{FF2B5EF4-FFF2-40B4-BE49-F238E27FC236}">
              <a16:creationId xmlns:a16="http://schemas.microsoft.com/office/drawing/2014/main" id="{A67F929A-DFE1-452B-AB74-A9213EB718C2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0.26907</cdr:x>
      <cdr:y>0.49702</cdr:y>
    </cdr:from>
    <cdr:to>
      <cdr:x>0.58609</cdr:x>
      <cdr:y>0.76274</cdr:y>
    </cdr:to>
    <cdr:sp macro="" textlink="">
      <cdr:nvSpPr>
        <cdr:cNvPr id="1092" name="NDMPlot_NeutralAxis219">
          <a:extLst xmlns:a="http://schemas.openxmlformats.org/drawingml/2006/main">
            <a:ext uri="{FF2B5EF4-FFF2-40B4-BE49-F238E27FC236}">
              <a16:creationId xmlns:a16="http://schemas.microsoft.com/office/drawing/2014/main" id="{2F860E2B-1CAA-479F-B65A-7F11276A268B}"/>
            </a:ext>
          </a:extLst>
        </cdr:cNvPr>
        <cdr:cNvSpPr/>
      </cdr:nvSpPr>
      <cdr:spPr>
        <a:xfrm xmlns:a="http://schemas.openxmlformats.org/drawingml/2006/main">
          <a:off x="2802144" y="3408535"/>
          <a:ext cx="3301382" cy="1822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1382" h="1822324">
              <a:moveTo>
                <a:pt x="3301381" y="1814534"/>
              </a:moveTo>
              <a:lnTo>
                <a:pt x="4286" y="0"/>
              </a:lnTo>
              <a:lnTo>
                <a:pt x="0" y="7789"/>
              </a:lnTo>
              <a:lnTo>
                <a:pt x="3297095" y="1822323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0.07711</cdr:x>
      <cdr:y>0.78017</cdr:y>
    </cdr:from>
    <cdr:to>
      <cdr:x>0.08843</cdr:x>
      <cdr:y>0.789</cdr:y>
    </cdr:to>
    <cdr:sp macro="" textlink="">
      <cdr:nvSpPr>
        <cdr:cNvPr id="1093" name="NDMPlot_Principal1Dash1220">
          <a:extLst xmlns:a="http://schemas.openxmlformats.org/drawingml/2006/main">
            <a:ext uri="{FF2B5EF4-FFF2-40B4-BE49-F238E27FC236}">
              <a16:creationId xmlns:a16="http://schemas.microsoft.com/office/drawing/2014/main" id="{BB875815-8DD1-4F88-ABC7-0A326CABE377}"/>
            </a:ext>
          </a:extLst>
        </cdr:cNvPr>
        <cdr:cNvSpPr/>
      </cdr:nvSpPr>
      <cdr:spPr>
        <a:xfrm xmlns:a="http://schemas.openxmlformats.org/drawingml/2006/main">
          <a:off x="803005" y="5350425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0.09476</cdr:x>
      <cdr:y>0.76754</cdr:y>
    </cdr:from>
    <cdr:to>
      <cdr:x>0.10608</cdr:x>
      <cdr:y>0.77638</cdr:y>
    </cdr:to>
    <cdr:sp macro="" textlink="">
      <cdr:nvSpPr>
        <cdr:cNvPr id="1094" name="NDMPlot_Principal1Dash2221">
          <a:extLst xmlns:a="http://schemas.openxmlformats.org/drawingml/2006/main">
            <a:ext uri="{FF2B5EF4-FFF2-40B4-BE49-F238E27FC236}">
              <a16:creationId xmlns:a16="http://schemas.microsoft.com/office/drawing/2014/main" id="{88A91698-4CFF-4D6C-8F21-E0B984E71649}"/>
            </a:ext>
          </a:extLst>
        </cdr:cNvPr>
        <cdr:cNvSpPr/>
      </cdr:nvSpPr>
      <cdr:spPr>
        <a:xfrm xmlns:a="http://schemas.openxmlformats.org/drawingml/2006/main">
          <a:off x="986824" y="5263819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4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0.11241</cdr:x>
      <cdr:y>0.75492</cdr:y>
    </cdr:from>
    <cdr:to>
      <cdr:x>0.12373</cdr:x>
      <cdr:y>0.76375</cdr:y>
    </cdr:to>
    <cdr:sp macro="" textlink="">
      <cdr:nvSpPr>
        <cdr:cNvPr id="1095" name="NDMPlot_Principal1Dash3222">
          <a:extLst xmlns:a="http://schemas.openxmlformats.org/drawingml/2006/main">
            <a:ext uri="{FF2B5EF4-FFF2-40B4-BE49-F238E27FC236}">
              <a16:creationId xmlns:a16="http://schemas.microsoft.com/office/drawing/2014/main" id="{C0C49C43-5FED-4FB3-87DD-3E6382C43FDD}"/>
            </a:ext>
          </a:extLst>
        </cdr:cNvPr>
        <cdr:cNvSpPr/>
      </cdr:nvSpPr>
      <cdr:spPr>
        <a:xfrm xmlns:a="http://schemas.openxmlformats.org/drawingml/2006/main">
          <a:off x="1170644" y="5177213"/>
          <a:ext cx="117920" cy="6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4">
              <a:moveTo>
                <a:pt x="3031" y="60563"/>
              </a:moveTo>
              <a:lnTo>
                <a:pt x="117919" y="6434"/>
              </a:lnTo>
              <a:lnTo>
                <a:pt x="114888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0.13006</cdr:x>
      <cdr:y>0.74229</cdr:y>
    </cdr:from>
    <cdr:to>
      <cdr:x>0.14139</cdr:x>
      <cdr:y>0.75112</cdr:y>
    </cdr:to>
    <cdr:sp macro="" textlink="">
      <cdr:nvSpPr>
        <cdr:cNvPr id="1096" name="NDMPlot_Principal1Dash4223">
          <a:extLst xmlns:a="http://schemas.openxmlformats.org/drawingml/2006/main">
            <a:ext uri="{FF2B5EF4-FFF2-40B4-BE49-F238E27FC236}">
              <a16:creationId xmlns:a16="http://schemas.microsoft.com/office/drawing/2014/main" id="{E01C6BE4-9449-4868-8DD5-977185032909}"/>
            </a:ext>
          </a:extLst>
        </cdr:cNvPr>
        <cdr:cNvSpPr/>
      </cdr:nvSpPr>
      <cdr:spPr>
        <a:xfrm xmlns:a="http://schemas.openxmlformats.org/drawingml/2006/main">
          <a:off x="1354464" y="5090608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0.14771</cdr:x>
      <cdr:y>0.72966</cdr:y>
    </cdr:from>
    <cdr:to>
      <cdr:x>0.15904</cdr:x>
      <cdr:y>0.73849</cdr:y>
    </cdr:to>
    <cdr:sp macro="" textlink="">
      <cdr:nvSpPr>
        <cdr:cNvPr id="1097" name="NDMPlot_Principal1Dash5224">
          <a:extLst xmlns:a="http://schemas.openxmlformats.org/drawingml/2006/main">
            <a:ext uri="{FF2B5EF4-FFF2-40B4-BE49-F238E27FC236}">
              <a16:creationId xmlns:a16="http://schemas.microsoft.com/office/drawing/2014/main" id="{3BCDAFEF-09A0-4BAF-AACD-D8AD8BE8B9DE}"/>
            </a:ext>
          </a:extLst>
        </cdr:cNvPr>
        <cdr:cNvSpPr/>
      </cdr:nvSpPr>
      <cdr:spPr>
        <a:xfrm xmlns:a="http://schemas.openxmlformats.org/drawingml/2006/main">
          <a:off x="1538284" y="5004003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0.16536</cdr:x>
      <cdr:y>0.71703</cdr:y>
    </cdr:from>
    <cdr:to>
      <cdr:x>0.17669</cdr:x>
      <cdr:y>0.72586</cdr:y>
    </cdr:to>
    <cdr:sp macro="" textlink="">
      <cdr:nvSpPr>
        <cdr:cNvPr id="1098" name="NDMPlot_Principal1Dash6225">
          <a:extLst xmlns:a="http://schemas.openxmlformats.org/drawingml/2006/main">
            <a:ext uri="{FF2B5EF4-FFF2-40B4-BE49-F238E27FC236}">
              <a16:creationId xmlns:a16="http://schemas.microsoft.com/office/drawing/2014/main" id="{558C6097-75C0-479E-B68E-1771A39163C3}"/>
            </a:ext>
          </a:extLst>
        </cdr:cNvPr>
        <cdr:cNvSpPr/>
      </cdr:nvSpPr>
      <cdr:spPr>
        <a:xfrm xmlns:a="http://schemas.openxmlformats.org/drawingml/2006/main">
          <a:off x="1722104" y="4917397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0.18302</cdr:x>
      <cdr:y>0.7044</cdr:y>
    </cdr:from>
    <cdr:to>
      <cdr:x>0.19434</cdr:x>
      <cdr:y>0.71323</cdr:y>
    </cdr:to>
    <cdr:sp macro="" textlink="">
      <cdr:nvSpPr>
        <cdr:cNvPr id="1099" name="NDMPlot_Principal1Dash7226">
          <a:extLst xmlns:a="http://schemas.openxmlformats.org/drawingml/2006/main">
            <a:ext uri="{FF2B5EF4-FFF2-40B4-BE49-F238E27FC236}">
              <a16:creationId xmlns:a16="http://schemas.microsoft.com/office/drawing/2014/main" id="{D8ADB9EA-DB45-4CD1-B188-440F27E5EC58}"/>
            </a:ext>
          </a:extLst>
        </cdr:cNvPr>
        <cdr:cNvSpPr/>
      </cdr:nvSpPr>
      <cdr:spPr>
        <a:xfrm xmlns:a="http://schemas.openxmlformats.org/drawingml/2006/main">
          <a:off x="1905924" y="4830792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0.20067</cdr:x>
      <cdr:y>0.69177</cdr:y>
    </cdr:from>
    <cdr:to>
      <cdr:x>0.21199</cdr:x>
      <cdr:y>0.70061</cdr:y>
    </cdr:to>
    <cdr:sp macro="" textlink="">
      <cdr:nvSpPr>
        <cdr:cNvPr id="1100" name="NDMPlot_Principal1Dash8227">
          <a:extLst xmlns:a="http://schemas.openxmlformats.org/drawingml/2006/main">
            <a:ext uri="{FF2B5EF4-FFF2-40B4-BE49-F238E27FC236}">
              <a16:creationId xmlns:a16="http://schemas.microsoft.com/office/drawing/2014/main" id="{54B37C4F-4011-416E-A6F3-018FD9BF3CD0}"/>
            </a:ext>
          </a:extLst>
        </cdr:cNvPr>
        <cdr:cNvSpPr/>
      </cdr:nvSpPr>
      <cdr:spPr>
        <a:xfrm xmlns:a="http://schemas.openxmlformats.org/drawingml/2006/main">
          <a:off x="2089744" y="4744186"/>
          <a:ext cx="117919" cy="6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4">
              <a:moveTo>
                <a:pt x="3031" y="60563"/>
              </a:moveTo>
              <a:lnTo>
                <a:pt x="117918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0.21832</cdr:x>
      <cdr:y>0.67915</cdr:y>
    </cdr:from>
    <cdr:to>
      <cdr:x>0.22964</cdr:x>
      <cdr:y>0.68798</cdr:y>
    </cdr:to>
    <cdr:sp macro="" textlink="">
      <cdr:nvSpPr>
        <cdr:cNvPr id="1101" name="NDMPlot_Principal1Dash9228">
          <a:extLst xmlns:a="http://schemas.openxmlformats.org/drawingml/2006/main">
            <a:ext uri="{FF2B5EF4-FFF2-40B4-BE49-F238E27FC236}">
              <a16:creationId xmlns:a16="http://schemas.microsoft.com/office/drawing/2014/main" id="{9DB52224-D08E-4C2F-9857-B5BA1F700527}"/>
            </a:ext>
          </a:extLst>
        </cdr:cNvPr>
        <cdr:cNvSpPr/>
      </cdr:nvSpPr>
      <cdr:spPr>
        <a:xfrm xmlns:a="http://schemas.openxmlformats.org/drawingml/2006/main">
          <a:off x="2273563" y="4657581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4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0.23597</cdr:x>
      <cdr:y>0.66652</cdr:y>
    </cdr:from>
    <cdr:to>
      <cdr:x>0.24729</cdr:x>
      <cdr:y>0.67535</cdr:y>
    </cdr:to>
    <cdr:sp macro="" textlink="">
      <cdr:nvSpPr>
        <cdr:cNvPr id="1102" name="NDMPlot_Principal1Dash10229">
          <a:extLst xmlns:a="http://schemas.openxmlformats.org/drawingml/2006/main">
            <a:ext uri="{FF2B5EF4-FFF2-40B4-BE49-F238E27FC236}">
              <a16:creationId xmlns:a16="http://schemas.microsoft.com/office/drawing/2014/main" id="{E722AF7A-BE23-43B8-A9C7-D41CF4DCCB38}"/>
            </a:ext>
          </a:extLst>
        </cdr:cNvPr>
        <cdr:cNvSpPr/>
      </cdr:nvSpPr>
      <cdr:spPr>
        <a:xfrm xmlns:a="http://schemas.openxmlformats.org/drawingml/2006/main">
          <a:off x="2457383" y="4570976"/>
          <a:ext cx="117920" cy="6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2">
              <a:moveTo>
                <a:pt x="3031" y="60561"/>
              </a:moveTo>
              <a:lnTo>
                <a:pt x="117919" y="6433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0.25362</cdr:x>
      <cdr:y>0.65389</cdr:y>
    </cdr:from>
    <cdr:to>
      <cdr:x>0.26494</cdr:x>
      <cdr:y>0.66272</cdr:y>
    </cdr:to>
    <cdr:sp macro="" textlink="">
      <cdr:nvSpPr>
        <cdr:cNvPr id="1103" name="NDMPlot_Principal1Dash11230">
          <a:extLst xmlns:a="http://schemas.openxmlformats.org/drawingml/2006/main">
            <a:ext uri="{FF2B5EF4-FFF2-40B4-BE49-F238E27FC236}">
              <a16:creationId xmlns:a16="http://schemas.microsoft.com/office/drawing/2014/main" id="{FADE5536-CEED-4F0F-8D81-18BCEA743009}"/>
            </a:ext>
          </a:extLst>
        </cdr:cNvPr>
        <cdr:cNvSpPr/>
      </cdr:nvSpPr>
      <cdr:spPr>
        <a:xfrm xmlns:a="http://schemas.openxmlformats.org/drawingml/2006/main">
          <a:off x="2641203" y="4484370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0.27127</cdr:x>
      <cdr:y>0.64126</cdr:y>
    </cdr:from>
    <cdr:to>
      <cdr:x>0.28259</cdr:x>
      <cdr:y>0.65009</cdr:y>
    </cdr:to>
    <cdr:sp macro="" textlink="">
      <cdr:nvSpPr>
        <cdr:cNvPr id="1104" name="NDMPlot_Principal1Dash12231">
          <a:extLst xmlns:a="http://schemas.openxmlformats.org/drawingml/2006/main">
            <a:ext uri="{FF2B5EF4-FFF2-40B4-BE49-F238E27FC236}">
              <a16:creationId xmlns:a16="http://schemas.microsoft.com/office/drawing/2014/main" id="{E10F249F-687B-47A6-AD90-4AF9F06E836A}"/>
            </a:ext>
          </a:extLst>
        </cdr:cNvPr>
        <cdr:cNvSpPr/>
      </cdr:nvSpPr>
      <cdr:spPr>
        <a:xfrm xmlns:a="http://schemas.openxmlformats.org/drawingml/2006/main">
          <a:off x="2825023" y="4397765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0.28892</cdr:x>
      <cdr:y>0.62863</cdr:y>
    </cdr:from>
    <cdr:to>
      <cdr:x>0.30025</cdr:x>
      <cdr:y>0.63746</cdr:y>
    </cdr:to>
    <cdr:sp macro="" textlink="">
      <cdr:nvSpPr>
        <cdr:cNvPr id="1105" name="NDMPlot_Principal1Dash13232">
          <a:extLst xmlns:a="http://schemas.openxmlformats.org/drawingml/2006/main">
            <a:ext uri="{FF2B5EF4-FFF2-40B4-BE49-F238E27FC236}">
              <a16:creationId xmlns:a16="http://schemas.microsoft.com/office/drawing/2014/main" id="{38A67E2F-1280-47E3-BF96-757E1D350095}"/>
            </a:ext>
          </a:extLst>
        </cdr:cNvPr>
        <cdr:cNvSpPr/>
      </cdr:nvSpPr>
      <cdr:spPr>
        <a:xfrm xmlns:a="http://schemas.openxmlformats.org/drawingml/2006/main">
          <a:off x="3008843" y="4311159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0.30657</cdr:x>
      <cdr:y>0.616</cdr:y>
    </cdr:from>
    <cdr:to>
      <cdr:x>0.3179</cdr:x>
      <cdr:y>0.62483</cdr:y>
    </cdr:to>
    <cdr:sp macro="" textlink="">
      <cdr:nvSpPr>
        <cdr:cNvPr id="1106" name="NDMPlot_Principal1Dash14233">
          <a:extLst xmlns:a="http://schemas.openxmlformats.org/drawingml/2006/main">
            <a:ext uri="{FF2B5EF4-FFF2-40B4-BE49-F238E27FC236}">
              <a16:creationId xmlns:a16="http://schemas.microsoft.com/office/drawing/2014/main" id="{30FA3D1F-9E57-44D7-B985-3052BF637209}"/>
            </a:ext>
          </a:extLst>
        </cdr:cNvPr>
        <cdr:cNvSpPr/>
      </cdr:nvSpPr>
      <cdr:spPr>
        <a:xfrm xmlns:a="http://schemas.openxmlformats.org/drawingml/2006/main">
          <a:off x="3192663" y="4224554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0.32423</cdr:x>
      <cdr:y>0.60338</cdr:y>
    </cdr:from>
    <cdr:to>
      <cdr:x>0.33555</cdr:x>
      <cdr:y>0.61221</cdr:y>
    </cdr:to>
    <cdr:sp macro="" textlink="">
      <cdr:nvSpPr>
        <cdr:cNvPr id="1107" name="NDMPlot_Principal1Dash15234">
          <a:extLst xmlns:a="http://schemas.openxmlformats.org/drawingml/2006/main">
            <a:ext uri="{FF2B5EF4-FFF2-40B4-BE49-F238E27FC236}">
              <a16:creationId xmlns:a16="http://schemas.microsoft.com/office/drawing/2014/main" id="{4D558B27-8CF6-481E-8442-EB3D394EC112}"/>
            </a:ext>
          </a:extLst>
        </cdr:cNvPr>
        <cdr:cNvSpPr/>
      </cdr:nvSpPr>
      <cdr:spPr>
        <a:xfrm xmlns:a="http://schemas.openxmlformats.org/drawingml/2006/main">
          <a:off x="3376482" y="4137948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8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0.34188</cdr:x>
      <cdr:y>0.59075</cdr:y>
    </cdr:from>
    <cdr:to>
      <cdr:x>0.3532</cdr:x>
      <cdr:y>0.59958</cdr:y>
    </cdr:to>
    <cdr:sp macro="" textlink="">
      <cdr:nvSpPr>
        <cdr:cNvPr id="1108" name="NDMPlot_Principal1Dash16235">
          <a:extLst xmlns:a="http://schemas.openxmlformats.org/drawingml/2006/main">
            <a:ext uri="{FF2B5EF4-FFF2-40B4-BE49-F238E27FC236}">
              <a16:creationId xmlns:a16="http://schemas.microsoft.com/office/drawing/2014/main" id="{9A437BF9-1EF1-4789-BA6C-6EA512724C84}"/>
            </a:ext>
          </a:extLst>
        </cdr:cNvPr>
        <cdr:cNvSpPr/>
      </cdr:nvSpPr>
      <cdr:spPr>
        <a:xfrm xmlns:a="http://schemas.openxmlformats.org/drawingml/2006/main">
          <a:off x="3560302" y="4051343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3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0.35953</cdr:x>
      <cdr:y>0.57812</cdr:y>
    </cdr:from>
    <cdr:to>
      <cdr:x>0.37085</cdr:x>
      <cdr:y>0.58695</cdr:y>
    </cdr:to>
    <cdr:sp macro="" textlink="">
      <cdr:nvSpPr>
        <cdr:cNvPr id="1109" name="NDMPlot_Principal1Dash17236">
          <a:extLst xmlns:a="http://schemas.openxmlformats.org/drawingml/2006/main">
            <a:ext uri="{FF2B5EF4-FFF2-40B4-BE49-F238E27FC236}">
              <a16:creationId xmlns:a16="http://schemas.microsoft.com/office/drawing/2014/main" id="{D0A0202A-6591-4860-B8E8-14ECDDDBA7F1}"/>
            </a:ext>
          </a:extLst>
        </cdr:cNvPr>
        <cdr:cNvSpPr/>
      </cdr:nvSpPr>
      <cdr:spPr>
        <a:xfrm xmlns:a="http://schemas.openxmlformats.org/drawingml/2006/main">
          <a:off x="3744122" y="3964737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0.37718</cdr:x>
      <cdr:y>0.56549</cdr:y>
    </cdr:from>
    <cdr:to>
      <cdr:x>0.3885</cdr:x>
      <cdr:y>0.57432</cdr:y>
    </cdr:to>
    <cdr:sp macro="" textlink="">
      <cdr:nvSpPr>
        <cdr:cNvPr id="1110" name="NDMPlot_Principal1Dash18237">
          <a:extLst xmlns:a="http://schemas.openxmlformats.org/drawingml/2006/main">
            <a:ext uri="{FF2B5EF4-FFF2-40B4-BE49-F238E27FC236}">
              <a16:creationId xmlns:a16="http://schemas.microsoft.com/office/drawing/2014/main" id="{87FE394B-45B6-4EB3-94A8-6B93E8B4DA51}"/>
            </a:ext>
          </a:extLst>
        </cdr:cNvPr>
        <cdr:cNvSpPr/>
      </cdr:nvSpPr>
      <cdr:spPr>
        <a:xfrm xmlns:a="http://schemas.openxmlformats.org/drawingml/2006/main">
          <a:off x="3927942" y="3878132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0.39483</cdr:x>
      <cdr:y>0.55286</cdr:y>
    </cdr:from>
    <cdr:to>
      <cdr:x>0.40615</cdr:x>
      <cdr:y>0.56169</cdr:y>
    </cdr:to>
    <cdr:sp macro="" textlink="">
      <cdr:nvSpPr>
        <cdr:cNvPr id="1111" name="NDMPlot_Principal1Dash19238">
          <a:extLst xmlns:a="http://schemas.openxmlformats.org/drawingml/2006/main">
            <a:ext uri="{FF2B5EF4-FFF2-40B4-BE49-F238E27FC236}">
              <a16:creationId xmlns:a16="http://schemas.microsoft.com/office/drawing/2014/main" id="{8CC936B0-74F2-42B4-8323-296CD159FFFB}"/>
            </a:ext>
          </a:extLst>
        </cdr:cNvPr>
        <cdr:cNvSpPr/>
      </cdr:nvSpPr>
      <cdr:spPr>
        <a:xfrm xmlns:a="http://schemas.openxmlformats.org/drawingml/2006/main">
          <a:off x="4111762" y="3791526"/>
          <a:ext cx="117920" cy="6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4">
              <a:moveTo>
                <a:pt x="3031" y="60563"/>
              </a:moveTo>
              <a:lnTo>
                <a:pt x="117919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0.41248</cdr:x>
      <cdr:y>0.54023</cdr:y>
    </cdr:from>
    <cdr:to>
      <cdr:x>0.4238</cdr:x>
      <cdr:y>0.54906</cdr:y>
    </cdr:to>
    <cdr:sp macro="" textlink="">
      <cdr:nvSpPr>
        <cdr:cNvPr id="1112" name="NDMPlot_Principal1Dash20239">
          <a:extLst xmlns:a="http://schemas.openxmlformats.org/drawingml/2006/main">
            <a:ext uri="{FF2B5EF4-FFF2-40B4-BE49-F238E27FC236}">
              <a16:creationId xmlns:a16="http://schemas.microsoft.com/office/drawing/2014/main" id="{0D9C04B7-EDBF-427E-B6BB-059FC1FEED42}"/>
            </a:ext>
          </a:extLst>
        </cdr:cNvPr>
        <cdr:cNvSpPr/>
      </cdr:nvSpPr>
      <cdr:spPr>
        <a:xfrm xmlns:a="http://schemas.openxmlformats.org/drawingml/2006/main">
          <a:off x="4295582" y="3704921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0.43013</cdr:x>
      <cdr:y>0.52761</cdr:y>
    </cdr:from>
    <cdr:to>
      <cdr:x>0.44146</cdr:x>
      <cdr:y>0.53644</cdr:y>
    </cdr:to>
    <cdr:sp macro="" textlink="">
      <cdr:nvSpPr>
        <cdr:cNvPr id="1113" name="NDMPlot_Principal1Dash21240">
          <a:extLst xmlns:a="http://schemas.openxmlformats.org/drawingml/2006/main">
            <a:ext uri="{FF2B5EF4-FFF2-40B4-BE49-F238E27FC236}">
              <a16:creationId xmlns:a16="http://schemas.microsoft.com/office/drawing/2014/main" id="{DD1EB2AE-75D7-4969-A457-5849E2161576}"/>
            </a:ext>
          </a:extLst>
        </cdr:cNvPr>
        <cdr:cNvSpPr/>
      </cdr:nvSpPr>
      <cdr:spPr>
        <a:xfrm xmlns:a="http://schemas.openxmlformats.org/drawingml/2006/main">
          <a:off x="4479401" y="3618316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3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0.44778</cdr:x>
      <cdr:y>0.51498</cdr:y>
    </cdr:from>
    <cdr:to>
      <cdr:x>0.45911</cdr:x>
      <cdr:y>0.52381</cdr:y>
    </cdr:to>
    <cdr:sp macro="" textlink="">
      <cdr:nvSpPr>
        <cdr:cNvPr id="1114" name="NDMPlot_Principal1Dash22241">
          <a:extLst xmlns:a="http://schemas.openxmlformats.org/drawingml/2006/main">
            <a:ext uri="{FF2B5EF4-FFF2-40B4-BE49-F238E27FC236}">
              <a16:creationId xmlns:a16="http://schemas.microsoft.com/office/drawing/2014/main" id="{76376E20-3EAA-4444-9B19-F732E9A436C4}"/>
            </a:ext>
          </a:extLst>
        </cdr:cNvPr>
        <cdr:cNvSpPr/>
      </cdr:nvSpPr>
      <cdr:spPr>
        <a:xfrm xmlns:a="http://schemas.openxmlformats.org/drawingml/2006/main">
          <a:off x="4663222" y="3531710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0.46544</cdr:x>
      <cdr:y>0.50235</cdr:y>
    </cdr:from>
    <cdr:to>
      <cdr:x>0.47676</cdr:x>
      <cdr:y>0.51118</cdr:y>
    </cdr:to>
    <cdr:sp macro="" textlink="">
      <cdr:nvSpPr>
        <cdr:cNvPr id="1115" name="NDMPlot_Principal1Dash23242">
          <a:extLst xmlns:a="http://schemas.openxmlformats.org/drawingml/2006/main">
            <a:ext uri="{FF2B5EF4-FFF2-40B4-BE49-F238E27FC236}">
              <a16:creationId xmlns:a16="http://schemas.microsoft.com/office/drawing/2014/main" id="{6ECB5384-8513-4AD0-8B73-AFB5353456E1}"/>
            </a:ext>
          </a:extLst>
        </cdr:cNvPr>
        <cdr:cNvSpPr/>
      </cdr:nvSpPr>
      <cdr:spPr>
        <a:xfrm xmlns:a="http://schemas.openxmlformats.org/drawingml/2006/main">
          <a:off x="4847041" y="3445105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3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0.48309</cdr:x>
      <cdr:y>0.48972</cdr:y>
    </cdr:from>
    <cdr:to>
      <cdr:x>0.49441</cdr:x>
      <cdr:y>0.49855</cdr:y>
    </cdr:to>
    <cdr:sp macro="" textlink="">
      <cdr:nvSpPr>
        <cdr:cNvPr id="1116" name="NDMPlot_Principal1Dash24243">
          <a:extLst xmlns:a="http://schemas.openxmlformats.org/drawingml/2006/main">
            <a:ext uri="{FF2B5EF4-FFF2-40B4-BE49-F238E27FC236}">
              <a16:creationId xmlns:a16="http://schemas.microsoft.com/office/drawing/2014/main" id="{0E9F42CA-0A43-4167-B776-14D77F0C0643}"/>
            </a:ext>
          </a:extLst>
        </cdr:cNvPr>
        <cdr:cNvSpPr/>
      </cdr:nvSpPr>
      <cdr:spPr>
        <a:xfrm xmlns:a="http://schemas.openxmlformats.org/drawingml/2006/main">
          <a:off x="5030861" y="3358499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0.50074</cdr:x>
      <cdr:y>0.47709</cdr:y>
    </cdr:from>
    <cdr:to>
      <cdr:x>0.51206</cdr:x>
      <cdr:y>0.48592</cdr:y>
    </cdr:to>
    <cdr:sp macro="" textlink="">
      <cdr:nvSpPr>
        <cdr:cNvPr id="1117" name="NDMPlot_Principal1Dash25244">
          <a:extLst xmlns:a="http://schemas.openxmlformats.org/drawingml/2006/main">
            <a:ext uri="{FF2B5EF4-FFF2-40B4-BE49-F238E27FC236}">
              <a16:creationId xmlns:a16="http://schemas.microsoft.com/office/drawing/2014/main" id="{A4F108F6-365C-4BD5-B6A5-87E7E863845F}"/>
            </a:ext>
          </a:extLst>
        </cdr:cNvPr>
        <cdr:cNvSpPr/>
      </cdr:nvSpPr>
      <cdr:spPr>
        <a:xfrm xmlns:a="http://schemas.openxmlformats.org/drawingml/2006/main">
          <a:off x="5214681" y="3271894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0.51839</cdr:x>
      <cdr:y>0.46446</cdr:y>
    </cdr:from>
    <cdr:to>
      <cdr:x>0.52971</cdr:x>
      <cdr:y>0.47329</cdr:y>
    </cdr:to>
    <cdr:sp macro="" textlink="">
      <cdr:nvSpPr>
        <cdr:cNvPr id="1118" name="NDMPlot_Principal1Dash26245">
          <a:extLst xmlns:a="http://schemas.openxmlformats.org/drawingml/2006/main">
            <a:ext uri="{FF2B5EF4-FFF2-40B4-BE49-F238E27FC236}">
              <a16:creationId xmlns:a16="http://schemas.microsoft.com/office/drawing/2014/main" id="{7F36EB28-41AE-4467-A37C-7A9495939FFE}"/>
            </a:ext>
          </a:extLst>
        </cdr:cNvPr>
        <cdr:cNvSpPr/>
      </cdr:nvSpPr>
      <cdr:spPr>
        <a:xfrm xmlns:a="http://schemas.openxmlformats.org/drawingml/2006/main">
          <a:off x="5398501" y="3185288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0.53604</cdr:x>
      <cdr:y>0.45183</cdr:y>
    </cdr:from>
    <cdr:to>
      <cdr:x>0.54736</cdr:x>
      <cdr:y>0.46067</cdr:y>
    </cdr:to>
    <cdr:sp macro="" textlink="">
      <cdr:nvSpPr>
        <cdr:cNvPr id="1119" name="NDMPlot_Principal1Dash27246">
          <a:extLst xmlns:a="http://schemas.openxmlformats.org/drawingml/2006/main">
            <a:ext uri="{FF2B5EF4-FFF2-40B4-BE49-F238E27FC236}">
              <a16:creationId xmlns:a16="http://schemas.microsoft.com/office/drawing/2014/main" id="{90427D7B-2FDA-492C-BD50-C7F7C340B308}"/>
            </a:ext>
          </a:extLst>
        </cdr:cNvPr>
        <cdr:cNvSpPr/>
      </cdr:nvSpPr>
      <cdr:spPr>
        <a:xfrm xmlns:a="http://schemas.openxmlformats.org/drawingml/2006/main">
          <a:off x="5582321" y="3098683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0.55369</cdr:x>
      <cdr:y>0.43921</cdr:y>
    </cdr:from>
    <cdr:to>
      <cdr:x>0.56501</cdr:x>
      <cdr:y>0.44804</cdr:y>
    </cdr:to>
    <cdr:sp macro="" textlink="">
      <cdr:nvSpPr>
        <cdr:cNvPr id="1120" name="NDMPlot_Principal1Dash28247">
          <a:extLst xmlns:a="http://schemas.openxmlformats.org/drawingml/2006/main">
            <a:ext uri="{FF2B5EF4-FFF2-40B4-BE49-F238E27FC236}">
              <a16:creationId xmlns:a16="http://schemas.microsoft.com/office/drawing/2014/main" id="{4B06CB5F-0348-44C8-BCED-5C52DF99829F}"/>
            </a:ext>
          </a:extLst>
        </cdr:cNvPr>
        <cdr:cNvSpPr/>
      </cdr:nvSpPr>
      <cdr:spPr>
        <a:xfrm xmlns:a="http://schemas.openxmlformats.org/drawingml/2006/main">
          <a:off x="5766140" y="3012077"/>
          <a:ext cx="117920" cy="6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4">
              <a:moveTo>
                <a:pt x="3031" y="60563"/>
              </a:moveTo>
              <a:lnTo>
                <a:pt x="117919" y="6434"/>
              </a:lnTo>
              <a:lnTo>
                <a:pt x="114888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0.57134</cdr:x>
      <cdr:y>0.42658</cdr:y>
    </cdr:from>
    <cdr:to>
      <cdr:x>0.58267</cdr:x>
      <cdr:y>0.43541</cdr:y>
    </cdr:to>
    <cdr:sp macro="" textlink="">
      <cdr:nvSpPr>
        <cdr:cNvPr id="1121" name="NDMPlot_Principal1Dash29248">
          <a:extLst xmlns:a="http://schemas.openxmlformats.org/drawingml/2006/main">
            <a:ext uri="{FF2B5EF4-FFF2-40B4-BE49-F238E27FC236}">
              <a16:creationId xmlns:a16="http://schemas.microsoft.com/office/drawing/2014/main" id="{1AB9CA56-1690-4EB2-BDAD-246E780D7855}"/>
            </a:ext>
          </a:extLst>
        </cdr:cNvPr>
        <cdr:cNvSpPr/>
      </cdr:nvSpPr>
      <cdr:spPr>
        <a:xfrm xmlns:a="http://schemas.openxmlformats.org/drawingml/2006/main">
          <a:off x="5949960" y="2925472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2" y="60562"/>
              </a:moveTo>
              <a:lnTo>
                <a:pt x="117919" y="6434"/>
              </a:lnTo>
              <a:lnTo>
                <a:pt x="114888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0.58899</cdr:x>
      <cdr:y>0.41395</cdr:y>
    </cdr:from>
    <cdr:to>
      <cdr:x>0.60032</cdr:x>
      <cdr:y>0.42278</cdr:y>
    </cdr:to>
    <cdr:sp macro="" textlink="">
      <cdr:nvSpPr>
        <cdr:cNvPr id="1122" name="NDMPlot_Principal1Dash30249">
          <a:extLst xmlns:a="http://schemas.openxmlformats.org/drawingml/2006/main">
            <a:ext uri="{FF2B5EF4-FFF2-40B4-BE49-F238E27FC236}">
              <a16:creationId xmlns:a16="http://schemas.microsoft.com/office/drawing/2014/main" id="{8D07B215-C76F-4887-9A9F-4086326A543D}"/>
            </a:ext>
          </a:extLst>
        </cdr:cNvPr>
        <cdr:cNvSpPr/>
      </cdr:nvSpPr>
      <cdr:spPr>
        <a:xfrm xmlns:a="http://schemas.openxmlformats.org/drawingml/2006/main">
          <a:off x="6133780" y="2838866"/>
          <a:ext cx="117920" cy="60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4">
              <a:moveTo>
                <a:pt x="3031" y="60563"/>
              </a:moveTo>
              <a:lnTo>
                <a:pt x="117919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0.60664</cdr:x>
      <cdr:y>0.40132</cdr:y>
    </cdr:from>
    <cdr:to>
      <cdr:x>0.61797</cdr:x>
      <cdr:y>0.41015</cdr:y>
    </cdr:to>
    <cdr:sp macro="" textlink="">
      <cdr:nvSpPr>
        <cdr:cNvPr id="1123" name="NDMPlot_Principal1Dash31250">
          <a:extLst xmlns:a="http://schemas.openxmlformats.org/drawingml/2006/main">
            <a:ext uri="{FF2B5EF4-FFF2-40B4-BE49-F238E27FC236}">
              <a16:creationId xmlns:a16="http://schemas.microsoft.com/office/drawing/2014/main" id="{665BD613-C1F7-4ED9-9150-DA1DA5533DD4}"/>
            </a:ext>
          </a:extLst>
        </cdr:cNvPr>
        <cdr:cNvSpPr/>
      </cdr:nvSpPr>
      <cdr:spPr>
        <a:xfrm xmlns:a="http://schemas.openxmlformats.org/drawingml/2006/main">
          <a:off x="6317600" y="2752261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4"/>
              </a:lnTo>
              <a:lnTo>
                <a:pt x="114888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0.6243</cdr:x>
      <cdr:y>0.38869</cdr:y>
    </cdr:from>
    <cdr:to>
      <cdr:x>0.63562</cdr:x>
      <cdr:y>0.39752</cdr:y>
    </cdr:to>
    <cdr:sp macro="" textlink="">
      <cdr:nvSpPr>
        <cdr:cNvPr id="1124" name="NDMPlot_Principal1Dash32251">
          <a:extLst xmlns:a="http://schemas.openxmlformats.org/drawingml/2006/main">
            <a:ext uri="{FF2B5EF4-FFF2-40B4-BE49-F238E27FC236}">
              <a16:creationId xmlns:a16="http://schemas.microsoft.com/office/drawing/2014/main" id="{1B7EB7D2-C8A8-4C87-801C-EE2C120912F8}"/>
            </a:ext>
          </a:extLst>
        </cdr:cNvPr>
        <cdr:cNvSpPr/>
      </cdr:nvSpPr>
      <cdr:spPr>
        <a:xfrm xmlns:a="http://schemas.openxmlformats.org/drawingml/2006/main">
          <a:off x="6501420" y="2665656"/>
          <a:ext cx="117920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20" h="60563">
              <a:moveTo>
                <a:pt x="3031" y="60562"/>
              </a:moveTo>
              <a:lnTo>
                <a:pt x="117919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0.64195</cdr:x>
      <cdr:y>0.37606</cdr:y>
    </cdr:from>
    <cdr:to>
      <cdr:x>0.65327</cdr:x>
      <cdr:y>0.3849</cdr:y>
    </cdr:to>
    <cdr:sp macro="" textlink="">
      <cdr:nvSpPr>
        <cdr:cNvPr id="1125" name="NDMPlot_Principal1Dash33252">
          <a:extLst xmlns:a="http://schemas.openxmlformats.org/drawingml/2006/main">
            <a:ext uri="{FF2B5EF4-FFF2-40B4-BE49-F238E27FC236}">
              <a16:creationId xmlns:a16="http://schemas.microsoft.com/office/drawing/2014/main" id="{8B8077B6-1D6A-43EE-BBD5-8F28BDEFDC43}"/>
            </a:ext>
          </a:extLst>
        </cdr:cNvPr>
        <cdr:cNvSpPr/>
      </cdr:nvSpPr>
      <cdr:spPr>
        <a:xfrm xmlns:a="http://schemas.openxmlformats.org/drawingml/2006/main">
          <a:off x="6685240" y="2579050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0.6596</cdr:x>
      <cdr:y>0.36344</cdr:y>
    </cdr:from>
    <cdr:to>
      <cdr:x>0.67092</cdr:x>
      <cdr:y>0.37227</cdr:y>
    </cdr:to>
    <cdr:sp macro="" textlink="">
      <cdr:nvSpPr>
        <cdr:cNvPr id="1126" name="NDMPlot_Principal1Dash34253">
          <a:extLst xmlns:a="http://schemas.openxmlformats.org/drawingml/2006/main">
            <a:ext uri="{FF2B5EF4-FFF2-40B4-BE49-F238E27FC236}">
              <a16:creationId xmlns:a16="http://schemas.microsoft.com/office/drawing/2014/main" id="{881BBC67-A33F-4353-A5BA-BBA219374C96}"/>
            </a:ext>
          </a:extLst>
        </cdr:cNvPr>
        <cdr:cNvSpPr/>
      </cdr:nvSpPr>
      <cdr:spPr>
        <a:xfrm xmlns:a="http://schemas.openxmlformats.org/drawingml/2006/main">
          <a:off x="6869060" y="2492445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1" y="60562"/>
              </a:moveTo>
              <a:lnTo>
                <a:pt x="117918" y="6433"/>
              </a:lnTo>
              <a:lnTo>
                <a:pt x="114887" y="0"/>
              </a:lnTo>
              <a:lnTo>
                <a:pt x="0" y="5412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0.67725</cdr:x>
      <cdr:y>0.35081</cdr:y>
    </cdr:from>
    <cdr:to>
      <cdr:x>0.68857</cdr:x>
      <cdr:y>0.35964</cdr:y>
    </cdr:to>
    <cdr:sp macro="" textlink="">
      <cdr:nvSpPr>
        <cdr:cNvPr id="1127" name="NDMPlot_Principal1Dash35254">
          <a:extLst xmlns:a="http://schemas.openxmlformats.org/drawingml/2006/main">
            <a:ext uri="{FF2B5EF4-FFF2-40B4-BE49-F238E27FC236}">
              <a16:creationId xmlns:a16="http://schemas.microsoft.com/office/drawing/2014/main" id="{33788F7A-77E9-4694-9BE3-0516ABE5C7EE}"/>
            </a:ext>
          </a:extLst>
        </cdr:cNvPr>
        <cdr:cNvSpPr/>
      </cdr:nvSpPr>
      <cdr:spPr>
        <a:xfrm xmlns:a="http://schemas.openxmlformats.org/drawingml/2006/main">
          <a:off x="7052880" y="2405839"/>
          <a:ext cx="117919" cy="60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19" h="60563">
              <a:moveTo>
                <a:pt x="3030" y="60562"/>
              </a:moveTo>
              <a:lnTo>
                <a:pt x="117918" y="6434"/>
              </a:lnTo>
              <a:lnTo>
                <a:pt x="114887" y="0"/>
              </a:lnTo>
              <a:lnTo>
                <a:pt x="0" y="5412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0.49636</cdr:x>
      <cdr:y>0.93656</cdr:y>
    </cdr:from>
    <cdr:to>
      <cdr:x>0.49805</cdr:x>
      <cdr:y>0.94044</cdr:y>
    </cdr:to>
    <cdr:sp macro="" textlink="">
      <cdr:nvSpPr>
        <cdr:cNvPr id="1128" name="NDMPlot_Principal2Dash4255">
          <a:extLst xmlns:a="http://schemas.openxmlformats.org/drawingml/2006/main">
            <a:ext uri="{FF2B5EF4-FFF2-40B4-BE49-F238E27FC236}">
              <a16:creationId xmlns:a16="http://schemas.microsoft.com/office/drawing/2014/main" id="{913CF4F1-D1EE-40BD-9F0B-A160F5174A73}"/>
            </a:ext>
          </a:extLst>
        </cdr:cNvPr>
        <cdr:cNvSpPr/>
      </cdr:nvSpPr>
      <cdr:spPr>
        <a:xfrm xmlns:a="http://schemas.openxmlformats.org/drawingml/2006/main">
          <a:off x="5169096" y="6422932"/>
          <a:ext cx="17553" cy="26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3" h="26628">
              <a:moveTo>
                <a:pt x="17552" y="23596"/>
              </a:moveTo>
              <a:lnTo>
                <a:pt x="6434" y="0"/>
              </a:lnTo>
              <a:lnTo>
                <a:pt x="0" y="3031"/>
              </a:lnTo>
              <a:lnTo>
                <a:pt x="11118" y="26627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0.48804</cdr:x>
      <cdr:y>0.90976</cdr:y>
    </cdr:from>
    <cdr:to>
      <cdr:x>0.49386</cdr:x>
      <cdr:y>0.92695</cdr:y>
    </cdr:to>
    <cdr:sp macro="" textlink="">
      <cdr:nvSpPr>
        <cdr:cNvPr id="1129" name="NDMPlot_Principal2Dash5256">
          <a:extLst xmlns:a="http://schemas.openxmlformats.org/drawingml/2006/main">
            <a:ext uri="{FF2B5EF4-FFF2-40B4-BE49-F238E27FC236}">
              <a16:creationId xmlns:a16="http://schemas.microsoft.com/office/drawing/2014/main" id="{D392F1F3-C955-4EEA-A43B-8AE89DA90E3C}"/>
            </a:ext>
          </a:extLst>
        </cdr:cNvPr>
        <cdr:cNvSpPr/>
      </cdr:nvSpPr>
      <cdr:spPr>
        <a:xfrm xmlns:a="http://schemas.openxmlformats.org/drawingml/2006/main">
          <a:off x="5082491" y="6239112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0.47973</cdr:x>
      <cdr:y>0.88295</cdr:y>
    </cdr:from>
    <cdr:to>
      <cdr:x>0.48554</cdr:x>
      <cdr:y>0.90015</cdr:y>
    </cdr:to>
    <cdr:sp macro="" textlink="">
      <cdr:nvSpPr>
        <cdr:cNvPr id="1130" name="NDMPlot_Principal2Dash6257">
          <a:extLst xmlns:a="http://schemas.openxmlformats.org/drawingml/2006/main">
            <a:ext uri="{FF2B5EF4-FFF2-40B4-BE49-F238E27FC236}">
              <a16:creationId xmlns:a16="http://schemas.microsoft.com/office/drawing/2014/main" id="{C4DC6935-7C16-4A0B-AB47-C3D6240CC0BA}"/>
            </a:ext>
          </a:extLst>
        </cdr:cNvPr>
        <cdr:cNvSpPr/>
      </cdr:nvSpPr>
      <cdr:spPr>
        <a:xfrm xmlns:a="http://schemas.openxmlformats.org/drawingml/2006/main">
          <a:off x="4995886" y="6055292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0.47141</cdr:x>
      <cdr:y>0.85615</cdr:y>
    </cdr:from>
    <cdr:to>
      <cdr:x>0.47723</cdr:x>
      <cdr:y>0.87334</cdr:y>
    </cdr:to>
    <cdr:sp macro="" textlink="">
      <cdr:nvSpPr>
        <cdr:cNvPr id="1131" name="NDMPlot_Principal2Dash7258">
          <a:extLst xmlns:a="http://schemas.openxmlformats.org/drawingml/2006/main">
            <a:ext uri="{FF2B5EF4-FFF2-40B4-BE49-F238E27FC236}">
              <a16:creationId xmlns:a16="http://schemas.microsoft.com/office/drawing/2014/main" id="{6F94D27C-0188-4C17-BF52-5DCFDAFB8C8A}"/>
            </a:ext>
          </a:extLst>
        </cdr:cNvPr>
        <cdr:cNvSpPr/>
      </cdr:nvSpPr>
      <cdr:spPr>
        <a:xfrm xmlns:a="http://schemas.openxmlformats.org/drawingml/2006/main">
          <a:off x="4909280" y="5871472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0.4631</cdr:x>
      <cdr:y>0.82935</cdr:y>
    </cdr:from>
    <cdr:to>
      <cdr:x>0.46891</cdr:x>
      <cdr:y>0.84654</cdr:y>
    </cdr:to>
    <cdr:sp macro="" textlink="">
      <cdr:nvSpPr>
        <cdr:cNvPr id="1132" name="NDMPlot_Principal2Dash8259">
          <a:extLst xmlns:a="http://schemas.openxmlformats.org/drawingml/2006/main">
            <a:ext uri="{FF2B5EF4-FFF2-40B4-BE49-F238E27FC236}">
              <a16:creationId xmlns:a16="http://schemas.microsoft.com/office/drawing/2014/main" id="{A9A2EE1B-E3E5-4902-BE72-2A64A84B14BC}"/>
            </a:ext>
          </a:extLst>
        </cdr:cNvPr>
        <cdr:cNvSpPr/>
      </cdr:nvSpPr>
      <cdr:spPr>
        <a:xfrm xmlns:a="http://schemas.openxmlformats.org/drawingml/2006/main">
          <a:off x="4822675" y="5687652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3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0.45478</cdr:x>
      <cdr:y>0.80254</cdr:y>
    </cdr:from>
    <cdr:to>
      <cdr:x>0.46059</cdr:x>
      <cdr:y>0.81974</cdr:y>
    </cdr:to>
    <cdr:sp macro="" textlink="">
      <cdr:nvSpPr>
        <cdr:cNvPr id="1133" name="NDMPlot_Principal2Dash9260">
          <a:extLst xmlns:a="http://schemas.openxmlformats.org/drawingml/2006/main">
            <a:ext uri="{FF2B5EF4-FFF2-40B4-BE49-F238E27FC236}">
              <a16:creationId xmlns:a16="http://schemas.microsoft.com/office/drawing/2014/main" id="{F0396F2E-9A1E-42C8-A4D1-98BE985BC7CD}"/>
            </a:ext>
          </a:extLst>
        </cdr:cNvPr>
        <cdr:cNvSpPr/>
      </cdr:nvSpPr>
      <cdr:spPr>
        <a:xfrm xmlns:a="http://schemas.openxmlformats.org/drawingml/2006/main">
          <a:off x="4736069" y="5503832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1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0.44646</cdr:x>
      <cdr:y>0.77574</cdr:y>
    </cdr:from>
    <cdr:to>
      <cdr:x>0.45228</cdr:x>
      <cdr:y>0.79293</cdr:y>
    </cdr:to>
    <cdr:sp macro="" textlink="">
      <cdr:nvSpPr>
        <cdr:cNvPr id="1134" name="NDMPlot_Principal2Dash10261">
          <a:extLst xmlns:a="http://schemas.openxmlformats.org/drawingml/2006/main">
            <a:ext uri="{FF2B5EF4-FFF2-40B4-BE49-F238E27FC236}">
              <a16:creationId xmlns:a16="http://schemas.microsoft.com/office/drawing/2014/main" id="{6E445AE1-6AE3-4A80-ACD2-B1CFA017706C}"/>
            </a:ext>
          </a:extLst>
        </cdr:cNvPr>
        <cdr:cNvSpPr/>
      </cdr:nvSpPr>
      <cdr:spPr>
        <a:xfrm xmlns:a="http://schemas.openxmlformats.org/drawingml/2006/main">
          <a:off x="4649464" y="5320012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2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0.43815</cdr:x>
      <cdr:y>0.74893</cdr:y>
    </cdr:from>
    <cdr:to>
      <cdr:x>0.44396</cdr:x>
      <cdr:y>0.76613</cdr:y>
    </cdr:to>
    <cdr:sp macro="" textlink="">
      <cdr:nvSpPr>
        <cdr:cNvPr id="1135" name="NDMPlot_Principal2Dash11262">
          <a:extLst xmlns:a="http://schemas.openxmlformats.org/drawingml/2006/main">
            <a:ext uri="{FF2B5EF4-FFF2-40B4-BE49-F238E27FC236}">
              <a16:creationId xmlns:a16="http://schemas.microsoft.com/office/drawing/2014/main" id="{BCCA2B7E-781B-4DA1-BC74-7F6C33CBD604}"/>
            </a:ext>
          </a:extLst>
        </cdr:cNvPr>
        <cdr:cNvSpPr/>
      </cdr:nvSpPr>
      <cdr:spPr>
        <a:xfrm xmlns:a="http://schemas.openxmlformats.org/drawingml/2006/main">
          <a:off x="4562858" y="5136193"/>
          <a:ext cx="60564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4" h="117919">
              <a:moveTo>
                <a:pt x="60563" y="114887"/>
              </a:moveTo>
              <a:lnTo>
                <a:pt x="6434" y="0"/>
              </a:lnTo>
              <a:lnTo>
                <a:pt x="0" y="3031"/>
              </a:lnTo>
              <a:lnTo>
                <a:pt x="54129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0.42983</cdr:x>
      <cdr:y>0.72213</cdr:y>
    </cdr:from>
    <cdr:to>
      <cdr:x>0.43565</cdr:x>
      <cdr:y>0.73933</cdr:y>
    </cdr:to>
    <cdr:sp macro="" textlink="">
      <cdr:nvSpPr>
        <cdr:cNvPr id="1136" name="NDMPlot_Principal2Dash12263">
          <a:extLst xmlns:a="http://schemas.openxmlformats.org/drawingml/2006/main">
            <a:ext uri="{FF2B5EF4-FFF2-40B4-BE49-F238E27FC236}">
              <a16:creationId xmlns:a16="http://schemas.microsoft.com/office/drawing/2014/main" id="{28A49720-03E7-482E-A0E9-56C23616309A}"/>
            </a:ext>
          </a:extLst>
        </cdr:cNvPr>
        <cdr:cNvSpPr/>
      </cdr:nvSpPr>
      <cdr:spPr>
        <a:xfrm xmlns:a="http://schemas.openxmlformats.org/drawingml/2006/main">
          <a:off x="4476253" y="4952373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0.42151</cdr:x>
      <cdr:y>0.69533</cdr:y>
    </cdr:from>
    <cdr:to>
      <cdr:x>0.42733</cdr:x>
      <cdr:y>0.71252</cdr:y>
    </cdr:to>
    <cdr:sp macro="" textlink="">
      <cdr:nvSpPr>
        <cdr:cNvPr id="1137" name="NDMPlot_Principal2Dash13264">
          <a:extLst xmlns:a="http://schemas.openxmlformats.org/drawingml/2006/main">
            <a:ext uri="{FF2B5EF4-FFF2-40B4-BE49-F238E27FC236}">
              <a16:creationId xmlns:a16="http://schemas.microsoft.com/office/drawing/2014/main" id="{840113A8-2646-4B19-99F7-E35E30881C34}"/>
            </a:ext>
          </a:extLst>
        </cdr:cNvPr>
        <cdr:cNvSpPr/>
      </cdr:nvSpPr>
      <cdr:spPr>
        <a:xfrm xmlns:a="http://schemas.openxmlformats.org/drawingml/2006/main">
          <a:off x="4389648" y="4768553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0.4132</cdr:x>
      <cdr:y>0.66852</cdr:y>
    </cdr:from>
    <cdr:to>
      <cdr:x>0.41901</cdr:x>
      <cdr:y>0.68572</cdr:y>
    </cdr:to>
    <cdr:sp macro="" textlink="">
      <cdr:nvSpPr>
        <cdr:cNvPr id="1138" name="NDMPlot_Principal2Dash14265">
          <a:extLst xmlns:a="http://schemas.openxmlformats.org/drawingml/2006/main">
            <a:ext uri="{FF2B5EF4-FFF2-40B4-BE49-F238E27FC236}">
              <a16:creationId xmlns:a16="http://schemas.microsoft.com/office/drawing/2014/main" id="{0839B659-F694-4247-BE6A-761EE557D932}"/>
            </a:ext>
          </a:extLst>
        </cdr:cNvPr>
        <cdr:cNvSpPr/>
      </cdr:nvSpPr>
      <cdr:spPr>
        <a:xfrm xmlns:a="http://schemas.openxmlformats.org/drawingml/2006/main">
          <a:off x="4303042" y="4584733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0.40488</cdr:x>
      <cdr:y>0.64172</cdr:y>
    </cdr:from>
    <cdr:to>
      <cdr:x>0.4107</cdr:x>
      <cdr:y>0.65891</cdr:y>
    </cdr:to>
    <cdr:sp macro="" textlink="">
      <cdr:nvSpPr>
        <cdr:cNvPr id="1139" name="NDMPlot_Principal2Dash15266">
          <a:extLst xmlns:a="http://schemas.openxmlformats.org/drawingml/2006/main">
            <a:ext uri="{FF2B5EF4-FFF2-40B4-BE49-F238E27FC236}">
              <a16:creationId xmlns:a16="http://schemas.microsoft.com/office/drawing/2014/main" id="{E01B25A7-86EC-47C4-B36D-C11E3105ECE9}"/>
            </a:ext>
          </a:extLst>
        </cdr:cNvPr>
        <cdr:cNvSpPr/>
      </cdr:nvSpPr>
      <cdr:spPr>
        <a:xfrm xmlns:a="http://schemas.openxmlformats.org/drawingml/2006/main">
          <a:off x="4216436" y="4400913"/>
          <a:ext cx="60564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4" h="117920">
              <a:moveTo>
                <a:pt x="60563" y="114888"/>
              </a:moveTo>
              <a:lnTo>
                <a:pt x="6434" y="0"/>
              </a:lnTo>
              <a:lnTo>
                <a:pt x="0" y="3031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0.39657</cdr:x>
      <cdr:y>0.61492</cdr:y>
    </cdr:from>
    <cdr:to>
      <cdr:x>0.40238</cdr:x>
      <cdr:y>0.63211</cdr:y>
    </cdr:to>
    <cdr:sp macro="" textlink="">
      <cdr:nvSpPr>
        <cdr:cNvPr id="1140" name="NDMPlot_Principal2Dash16267">
          <a:extLst xmlns:a="http://schemas.openxmlformats.org/drawingml/2006/main">
            <a:ext uri="{FF2B5EF4-FFF2-40B4-BE49-F238E27FC236}">
              <a16:creationId xmlns:a16="http://schemas.microsoft.com/office/drawing/2014/main" id="{09C460F7-F27B-477C-9105-13461AC18C6D}"/>
            </a:ext>
          </a:extLst>
        </cdr:cNvPr>
        <cdr:cNvSpPr/>
      </cdr:nvSpPr>
      <cdr:spPr>
        <a:xfrm xmlns:a="http://schemas.openxmlformats.org/drawingml/2006/main">
          <a:off x="4129831" y="4217093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2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0.38825</cdr:x>
      <cdr:y>0.58811</cdr:y>
    </cdr:from>
    <cdr:to>
      <cdr:x>0.39406</cdr:x>
      <cdr:y>0.60531</cdr:y>
    </cdr:to>
    <cdr:sp macro="" textlink="">
      <cdr:nvSpPr>
        <cdr:cNvPr id="1141" name="NDMPlot_Principal2Dash17268">
          <a:extLst xmlns:a="http://schemas.openxmlformats.org/drawingml/2006/main">
            <a:ext uri="{FF2B5EF4-FFF2-40B4-BE49-F238E27FC236}">
              <a16:creationId xmlns:a16="http://schemas.microsoft.com/office/drawing/2014/main" id="{D9429095-E84C-46EC-BD39-FB95BFEB1CF7}"/>
            </a:ext>
          </a:extLst>
        </cdr:cNvPr>
        <cdr:cNvSpPr/>
      </cdr:nvSpPr>
      <cdr:spPr>
        <a:xfrm xmlns:a="http://schemas.openxmlformats.org/drawingml/2006/main">
          <a:off x="4043226" y="4033274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0.37993</cdr:x>
      <cdr:y>0.56131</cdr:y>
    </cdr:from>
    <cdr:to>
      <cdr:x>0.38575</cdr:x>
      <cdr:y>0.5785</cdr:y>
    </cdr:to>
    <cdr:sp macro="" textlink="">
      <cdr:nvSpPr>
        <cdr:cNvPr id="1142" name="NDMPlot_Principal2Dash18269">
          <a:extLst xmlns:a="http://schemas.openxmlformats.org/drawingml/2006/main">
            <a:ext uri="{FF2B5EF4-FFF2-40B4-BE49-F238E27FC236}">
              <a16:creationId xmlns:a16="http://schemas.microsoft.com/office/drawing/2014/main" id="{337B494F-C483-4C1D-83C2-EF82E902F1C9}"/>
            </a:ext>
          </a:extLst>
        </cdr:cNvPr>
        <cdr:cNvSpPr/>
      </cdr:nvSpPr>
      <cdr:spPr>
        <a:xfrm xmlns:a="http://schemas.openxmlformats.org/drawingml/2006/main">
          <a:off x="3956620" y="3849454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9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0.37162</cdr:x>
      <cdr:y>0.5345</cdr:y>
    </cdr:from>
    <cdr:to>
      <cdr:x>0.37743</cdr:x>
      <cdr:y>0.5517</cdr:y>
    </cdr:to>
    <cdr:sp macro="" textlink="">
      <cdr:nvSpPr>
        <cdr:cNvPr id="1143" name="NDMPlot_Principal2Dash19270">
          <a:extLst xmlns:a="http://schemas.openxmlformats.org/drawingml/2006/main">
            <a:ext uri="{FF2B5EF4-FFF2-40B4-BE49-F238E27FC236}">
              <a16:creationId xmlns:a16="http://schemas.microsoft.com/office/drawing/2014/main" id="{D5637E87-3239-4D6C-BECC-8C674D2D2B25}"/>
            </a:ext>
          </a:extLst>
        </cdr:cNvPr>
        <cdr:cNvSpPr/>
      </cdr:nvSpPr>
      <cdr:spPr>
        <a:xfrm xmlns:a="http://schemas.openxmlformats.org/drawingml/2006/main">
          <a:off x="3870015" y="3665634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0.3633</cdr:x>
      <cdr:y>0.5077</cdr:y>
    </cdr:from>
    <cdr:to>
      <cdr:x>0.36912</cdr:x>
      <cdr:y>0.5249</cdr:y>
    </cdr:to>
    <cdr:sp macro="" textlink="">
      <cdr:nvSpPr>
        <cdr:cNvPr id="1144" name="NDMPlot_Principal2Dash20271">
          <a:extLst xmlns:a="http://schemas.openxmlformats.org/drawingml/2006/main">
            <a:ext uri="{FF2B5EF4-FFF2-40B4-BE49-F238E27FC236}">
              <a16:creationId xmlns:a16="http://schemas.microsoft.com/office/drawing/2014/main" id="{C4516548-838D-47BC-B929-A77F54DAD149}"/>
            </a:ext>
          </a:extLst>
        </cdr:cNvPr>
        <cdr:cNvSpPr/>
      </cdr:nvSpPr>
      <cdr:spPr>
        <a:xfrm xmlns:a="http://schemas.openxmlformats.org/drawingml/2006/main">
          <a:off x="3783409" y="3481814"/>
          <a:ext cx="60564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4" h="117920">
              <a:moveTo>
                <a:pt x="60563" y="114887"/>
              </a:moveTo>
              <a:lnTo>
                <a:pt x="6434" y="0"/>
              </a:lnTo>
              <a:lnTo>
                <a:pt x="0" y="3031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0.35498</cdr:x>
      <cdr:y>0.4809</cdr:y>
    </cdr:from>
    <cdr:to>
      <cdr:x>0.3608</cdr:x>
      <cdr:y>0.49809</cdr:y>
    </cdr:to>
    <cdr:sp macro="" textlink="">
      <cdr:nvSpPr>
        <cdr:cNvPr id="1145" name="NDMPlot_Principal2Dash21272">
          <a:extLst xmlns:a="http://schemas.openxmlformats.org/drawingml/2006/main">
            <a:ext uri="{FF2B5EF4-FFF2-40B4-BE49-F238E27FC236}">
              <a16:creationId xmlns:a16="http://schemas.microsoft.com/office/drawing/2014/main" id="{B6BF294B-B573-4893-A1A3-D3B723ED4066}"/>
            </a:ext>
          </a:extLst>
        </cdr:cNvPr>
        <cdr:cNvSpPr/>
      </cdr:nvSpPr>
      <cdr:spPr>
        <a:xfrm xmlns:a="http://schemas.openxmlformats.org/drawingml/2006/main">
          <a:off x="3696804" y="3297994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0.34667</cdr:x>
      <cdr:y>0.45409</cdr:y>
    </cdr:from>
    <cdr:to>
      <cdr:x>0.35248</cdr:x>
      <cdr:y>0.47129</cdr:y>
    </cdr:to>
    <cdr:sp macro="" textlink="">
      <cdr:nvSpPr>
        <cdr:cNvPr id="1146" name="NDMPlot_Principal2Dash22273">
          <a:extLst xmlns:a="http://schemas.openxmlformats.org/drawingml/2006/main">
            <a:ext uri="{FF2B5EF4-FFF2-40B4-BE49-F238E27FC236}">
              <a16:creationId xmlns:a16="http://schemas.microsoft.com/office/drawing/2014/main" id="{A45C2275-E690-4817-8687-4C9D2CB7F571}"/>
            </a:ext>
          </a:extLst>
        </cdr:cNvPr>
        <cdr:cNvSpPr/>
      </cdr:nvSpPr>
      <cdr:spPr>
        <a:xfrm xmlns:a="http://schemas.openxmlformats.org/drawingml/2006/main">
          <a:off x="3610199" y="3114174"/>
          <a:ext cx="60562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2" h="117920">
              <a:moveTo>
                <a:pt x="60561" y="114888"/>
              </a:moveTo>
              <a:lnTo>
                <a:pt x="6433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0.33835</cdr:x>
      <cdr:y>0.42729</cdr:y>
    </cdr:from>
    <cdr:to>
      <cdr:x>0.34417</cdr:x>
      <cdr:y>0.44448</cdr:y>
    </cdr:to>
    <cdr:sp macro="" textlink="">
      <cdr:nvSpPr>
        <cdr:cNvPr id="1147" name="NDMPlot_Principal2Dash23274">
          <a:extLst xmlns:a="http://schemas.openxmlformats.org/drawingml/2006/main">
            <a:ext uri="{FF2B5EF4-FFF2-40B4-BE49-F238E27FC236}">
              <a16:creationId xmlns:a16="http://schemas.microsoft.com/office/drawing/2014/main" id="{C60582FC-1518-4DCC-B6D8-C0A81069979E}"/>
            </a:ext>
          </a:extLst>
        </cdr:cNvPr>
        <cdr:cNvSpPr/>
      </cdr:nvSpPr>
      <cdr:spPr>
        <a:xfrm xmlns:a="http://schemas.openxmlformats.org/drawingml/2006/main">
          <a:off x="3523593" y="2930354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2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0.33004</cdr:x>
      <cdr:y>0.40049</cdr:y>
    </cdr:from>
    <cdr:to>
      <cdr:x>0.33585</cdr:x>
      <cdr:y>0.41768</cdr:y>
    </cdr:to>
    <cdr:sp macro="" textlink="">
      <cdr:nvSpPr>
        <cdr:cNvPr id="1148" name="NDMPlot_Principal2Dash24275">
          <a:extLst xmlns:a="http://schemas.openxmlformats.org/drawingml/2006/main">
            <a:ext uri="{FF2B5EF4-FFF2-40B4-BE49-F238E27FC236}">
              <a16:creationId xmlns:a16="http://schemas.microsoft.com/office/drawing/2014/main" id="{2831E788-DA4B-4651-8C72-470CA044462D}"/>
            </a:ext>
          </a:extLst>
        </cdr:cNvPr>
        <cdr:cNvSpPr/>
      </cdr:nvSpPr>
      <cdr:spPr>
        <a:xfrm xmlns:a="http://schemas.openxmlformats.org/drawingml/2006/main">
          <a:off x="3436987" y="2746534"/>
          <a:ext cx="60564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4" h="117920">
              <a:moveTo>
                <a:pt x="60563" y="114888"/>
              </a:moveTo>
              <a:lnTo>
                <a:pt x="6434" y="0"/>
              </a:lnTo>
              <a:lnTo>
                <a:pt x="0" y="3032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0.32172</cdr:x>
      <cdr:y>0.37368</cdr:y>
    </cdr:from>
    <cdr:to>
      <cdr:x>0.32753</cdr:x>
      <cdr:y>0.39088</cdr:y>
    </cdr:to>
    <cdr:sp macro="" textlink="">
      <cdr:nvSpPr>
        <cdr:cNvPr id="1149" name="NDMPlot_Principal2Dash25276">
          <a:extLst xmlns:a="http://schemas.openxmlformats.org/drawingml/2006/main">
            <a:ext uri="{FF2B5EF4-FFF2-40B4-BE49-F238E27FC236}">
              <a16:creationId xmlns:a16="http://schemas.microsoft.com/office/drawing/2014/main" id="{DF701E8A-1E82-4B53-95C5-0572A545132B}"/>
            </a:ext>
          </a:extLst>
        </cdr:cNvPr>
        <cdr:cNvSpPr/>
      </cdr:nvSpPr>
      <cdr:spPr>
        <a:xfrm xmlns:a="http://schemas.openxmlformats.org/drawingml/2006/main">
          <a:off x="3350382" y="2562715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0.3134</cdr:x>
      <cdr:y>0.34688</cdr:y>
    </cdr:from>
    <cdr:to>
      <cdr:x>0.31922</cdr:x>
      <cdr:y>0.36407</cdr:y>
    </cdr:to>
    <cdr:sp macro="" textlink="">
      <cdr:nvSpPr>
        <cdr:cNvPr id="1150" name="NDMPlot_Principal2Dash26277">
          <a:extLst xmlns:a="http://schemas.openxmlformats.org/drawingml/2006/main">
            <a:ext uri="{FF2B5EF4-FFF2-40B4-BE49-F238E27FC236}">
              <a16:creationId xmlns:a16="http://schemas.microsoft.com/office/drawing/2014/main" id="{E8600FA9-95D8-4864-8BDC-D6E19D24EF4F}"/>
            </a:ext>
          </a:extLst>
        </cdr:cNvPr>
        <cdr:cNvSpPr/>
      </cdr:nvSpPr>
      <cdr:spPr>
        <a:xfrm xmlns:a="http://schemas.openxmlformats.org/drawingml/2006/main">
          <a:off x="3263777" y="2378895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0.30509</cdr:x>
      <cdr:y>0.32008</cdr:y>
    </cdr:from>
    <cdr:to>
      <cdr:x>0.3109</cdr:x>
      <cdr:y>0.33727</cdr:y>
    </cdr:to>
    <cdr:sp macro="" textlink="">
      <cdr:nvSpPr>
        <cdr:cNvPr id="1151" name="NDMPlot_Principal2Dash27278">
          <a:extLst xmlns:a="http://schemas.openxmlformats.org/drawingml/2006/main">
            <a:ext uri="{FF2B5EF4-FFF2-40B4-BE49-F238E27FC236}">
              <a16:creationId xmlns:a16="http://schemas.microsoft.com/office/drawing/2014/main" id="{6CA6AA64-A304-4258-9985-C8F926B4348D}"/>
            </a:ext>
          </a:extLst>
        </cdr:cNvPr>
        <cdr:cNvSpPr/>
      </cdr:nvSpPr>
      <cdr:spPr>
        <a:xfrm xmlns:a="http://schemas.openxmlformats.org/drawingml/2006/main">
          <a:off x="3177171" y="2195075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0.29677</cdr:x>
      <cdr:y>0.29327</cdr:y>
    </cdr:from>
    <cdr:to>
      <cdr:x>0.30259</cdr:x>
      <cdr:y>0.31047</cdr:y>
    </cdr:to>
    <cdr:sp macro="" textlink="">
      <cdr:nvSpPr>
        <cdr:cNvPr id="1152" name="NDMPlot_Principal2Dash28279">
          <a:extLst xmlns:a="http://schemas.openxmlformats.org/drawingml/2006/main">
            <a:ext uri="{FF2B5EF4-FFF2-40B4-BE49-F238E27FC236}">
              <a16:creationId xmlns:a16="http://schemas.microsoft.com/office/drawing/2014/main" id="{ECF6FB32-AB85-49E2-83F1-6BA23D3DFED2}"/>
            </a:ext>
          </a:extLst>
        </cdr:cNvPr>
        <cdr:cNvSpPr/>
      </cdr:nvSpPr>
      <cdr:spPr>
        <a:xfrm xmlns:a="http://schemas.openxmlformats.org/drawingml/2006/main">
          <a:off x="3090566" y="2011255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0.28845</cdr:x>
      <cdr:y>0.26647</cdr:y>
    </cdr:from>
    <cdr:to>
      <cdr:x>0.29427</cdr:x>
      <cdr:y>0.28366</cdr:y>
    </cdr:to>
    <cdr:sp macro="" textlink="">
      <cdr:nvSpPr>
        <cdr:cNvPr id="1153" name="NDMPlot_Principal2Dash29280">
          <a:extLst xmlns:a="http://schemas.openxmlformats.org/drawingml/2006/main">
            <a:ext uri="{FF2B5EF4-FFF2-40B4-BE49-F238E27FC236}">
              <a16:creationId xmlns:a16="http://schemas.microsoft.com/office/drawing/2014/main" id="{2E61D67B-3151-469C-A2CE-F4F05B2F5BF9}"/>
            </a:ext>
          </a:extLst>
        </cdr:cNvPr>
        <cdr:cNvSpPr/>
      </cdr:nvSpPr>
      <cdr:spPr>
        <a:xfrm xmlns:a="http://schemas.openxmlformats.org/drawingml/2006/main">
          <a:off x="3003960" y="1827435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2"/>
              </a:lnTo>
              <a:lnTo>
                <a:pt x="54129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0.28014</cdr:x>
      <cdr:y>0.23966</cdr:y>
    </cdr:from>
    <cdr:to>
      <cdr:x>0.28595</cdr:x>
      <cdr:y>0.25686</cdr:y>
    </cdr:to>
    <cdr:sp macro="" textlink="">
      <cdr:nvSpPr>
        <cdr:cNvPr id="1154" name="NDMPlot_Principal2Dash30281">
          <a:extLst xmlns:a="http://schemas.openxmlformats.org/drawingml/2006/main">
            <a:ext uri="{FF2B5EF4-FFF2-40B4-BE49-F238E27FC236}">
              <a16:creationId xmlns:a16="http://schemas.microsoft.com/office/drawing/2014/main" id="{9AE27E44-370C-4D67-B42F-DD5033E4CF30}"/>
            </a:ext>
          </a:extLst>
        </cdr:cNvPr>
        <cdr:cNvSpPr/>
      </cdr:nvSpPr>
      <cdr:spPr>
        <a:xfrm xmlns:a="http://schemas.openxmlformats.org/drawingml/2006/main">
          <a:off x="2917355" y="1643615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4" y="0"/>
              </a:lnTo>
              <a:lnTo>
                <a:pt x="0" y="3032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0.27182</cdr:x>
      <cdr:y>0.21286</cdr:y>
    </cdr:from>
    <cdr:to>
      <cdr:x>0.27764</cdr:x>
      <cdr:y>0.23005</cdr:y>
    </cdr:to>
    <cdr:sp macro="" textlink="">
      <cdr:nvSpPr>
        <cdr:cNvPr id="1155" name="NDMPlot_Principal2Dash31282">
          <a:extLst xmlns:a="http://schemas.openxmlformats.org/drawingml/2006/main">
            <a:ext uri="{FF2B5EF4-FFF2-40B4-BE49-F238E27FC236}">
              <a16:creationId xmlns:a16="http://schemas.microsoft.com/office/drawing/2014/main" id="{B411560B-644A-44AC-870A-DCE2AC2BA546}"/>
            </a:ext>
          </a:extLst>
        </cdr:cNvPr>
        <cdr:cNvSpPr/>
      </cdr:nvSpPr>
      <cdr:spPr>
        <a:xfrm xmlns:a="http://schemas.openxmlformats.org/drawingml/2006/main">
          <a:off x="2830750" y="1459796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0.26351</cdr:x>
      <cdr:y>0.18606</cdr:y>
    </cdr:from>
    <cdr:to>
      <cdr:x>0.26932</cdr:x>
      <cdr:y>0.20325</cdr:y>
    </cdr:to>
    <cdr:sp macro="" textlink="">
      <cdr:nvSpPr>
        <cdr:cNvPr id="1156" name="NDMPlot_Principal2Dash32283">
          <a:extLst xmlns:a="http://schemas.openxmlformats.org/drawingml/2006/main">
            <a:ext uri="{FF2B5EF4-FFF2-40B4-BE49-F238E27FC236}">
              <a16:creationId xmlns:a16="http://schemas.microsoft.com/office/drawing/2014/main" id="{AEF52C18-312B-4B10-B48F-63F0C98F12FF}"/>
            </a:ext>
          </a:extLst>
        </cdr:cNvPr>
        <cdr:cNvSpPr/>
      </cdr:nvSpPr>
      <cdr:spPr>
        <a:xfrm xmlns:a="http://schemas.openxmlformats.org/drawingml/2006/main">
          <a:off x="2744144" y="1275976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0.25519</cdr:x>
      <cdr:y>0.15925</cdr:y>
    </cdr:from>
    <cdr:to>
      <cdr:x>0.261</cdr:x>
      <cdr:y>0.17645</cdr:y>
    </cdr:to>
    <cdr:sp macro="" textlink="">
      <cdr:nvSpPr>
        <cdr:cNvPr id="1157" name="NDMPlot_Principal2Dash33284">
          <a:extLst xmlns:a="http://schemas.openxmlformats.org/drawingml/2006/main">
            <a:ext uri="{FF2B5EF4-FFF2-40B4-BE49-F238E27FC236}">
              <a16:creationId xmlns:a16="http://schemas.microsoft.com/office/drawing/2014/main" id="{F73C1709-BC5B-4023-928E-5DE5CD5A5C6D}"/>
            </a:ext>
          </a:extLst>
        </cdr:cNvPr>
        <cdr:cNvSpPr/>
      </cdr:nvSpPr>
      <cdr:spPr>
        <a:xfrm xmlns:a="http://schemas.openxmlformats.org/drawingml/2006/main">
          <a:off x="2657539" y="1092156"/>
          <a:ext cx="60563" cy="117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19">
              <a:moveTo>
                <a:pt x="60562" y="114887"/>
              </a:moveTo>
              <a:lnTo>
                <a:pt x="6433" y="0"/>
              </a:lnTo>
              <a:lnTo>
                <a:pt x="0" y="3031"/>
              </a:lnTo>
              <a:lnTo>
                <a:pt x="54128" y="11791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0.24687</cdr:x>
      <cdr:y>0.13245</cdr:y>
    </cdr:from>
    <cdr:to>
      <cdr:x>0.25269</cdr:x>
      <cdr:y>0.14964</cdr:y>
    </cdr:to>
    <cdr:sp macro="" textlink="">
      <cdr:nvSpPr>
        <cdr:cNvPr id="1158" name="NDMPlot_Principal2Dash34285">
          <a:extLst xmlns:a="http://schemas.openxmlformats.org/drawingml/2006/main">
            <a:ext uri="{FF2B5EF4-FFF2-40B4-BE49-F238E27FC236}">
              <a16:creationId xmlns:a16="http://schemas.microsoft.com/office/drawing/2014/main" id="{9F93B815-3F03-477D-984E-B241FB766DC6}"/>
            </a:ext>
          </a:extLst>
        </cdr:cNvPr>
        <cdr:cNvSpPr/>
      </cdr:nvSpPr>
      <cdr:spPr>
        <a:xfrm xmlns:a="http://schemas.openxmlformats.org/drawingml/2006/main">
          <a:off x="2570933" y="908336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7"/>
              </a:moveTo>
              <a:lnTo>
                <a:pt x="6434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0.23856</cdr:x>
      <cdr:y>0.10565</cdr:y>
    </cdr:from>
    <cdr:to>
      <cdr:x>0.24437</cdr:x>
      <cdr:y>0.12284</cdr:y>
    </cdr:to>
    <cdr:sp macro="" textlink="">
      <cdr:nvSpPr>
        <cdr:cNvPr id="1159" name="NDMPlot_Principal2Dash35286">
          <a:extLst xmlns:a="http://schemas.openxmlformats.org/drawingml/2006/main">
            <a:ext uri="{FF2B5EF4-FFF2-40B4-BE49-F238E27FC236}">
              <a16:creationId xmlns:a16="http://schemas.microsoft.com/office/drawing/2014/main" id="{479AD335-99D5-4083-9C74-5A8F8AE5F028}"/>
            </a:ext>
          </a:extLst>
        </cdr:cNvPr>
        <cdr:cNvSpPr/>
      </cdr:nvSpPr>
      <cdr:spPr>
        <a:xfrm xmlns:a="http://schemas.openxmlformats.org/drawingml/2006/main">
          <a:off x="2484328" y="724516"/>
          <a:ext cx="60563" cy="117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" h="117920">
              <a:moveTo>
                <a:pt x="60562" y="114888"/>
              </a:moveTo>
              <a:lnTo>
                <a:pt x="6433" y="0"/>
              </a:lnTo>
              <a:lnTo>
                <a:pt x="0" y="3031"/>
              </a:lnTo>
              <a:lnTo>
                <a:pt x="54128" y="11791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0.37732</cdr:x>
      <cdr:y>0.56265</cdr:y>
    </cdr:from>
    <cdr:to>
      <cdr:x>0.38952</cdr:x>
      <cdr:y>0.58117</cdr:y>
    </cdr:to>
    <cdr:sp macro="" textlink="">
      <cdr:nvSpPr>
        <cdr:cNvPr id="1160" name="NDMPlot_LoadPoint">
          <a:extLst xmlns:a="http://schemas.openxmlformats.org/drawingml/2006/main">
            <a:ext uri="{FF2B5EF4-FFF2-40B4-BE49-F238E27FC236}">
              <a16:creationId xmlns:a16="http://schemas.microsoft.com/office/drawing/2014/main" id="{01CB7F59-3CDB-4967-B92A-CF4D993A25B5}"/>
            </a:ext>
          </a:extLst>
        </cdr:cNvPr>
        <cdr:cNvSpPr/>
      </cdr:nvSpPr>
      <cdr:spPr>
        <a:xfrm xmlns:a="http://schemas.openxmlformats.org/drawingml/2006/main">
          <a:off x="3929414" y="3858655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161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45249CDD-5DA0-46B5-B97D-A273D9B5BFB6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162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C87D7750-DE27-4DFF-98CB-1F180487CB8F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163" name="NDMPlot_Title">
          <a:extLst xmlns:a="http://schemas.openxmlformats.org/drawingml/2006/main">
            <a:ext uri="{FF2B5EF4-FFF2-40B4-BE49-F238E27FC236}">
              <a16:creationId xmlns:a16="http://schemas.microsoft.com/office/drawing/2014/main" id="{762DA17C-5998-4B7D-95A4-864FDBE77720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6FCD-BA6F-4174-95DF-41B91198B6C1}">
  <sheetPr codeName="Лист1"/>
  <dimension ref="A1:EM501"/>
  <sheetViews>
    <sheetView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1692</v>
      </c>
      <c r="I2" s="52"/>
      <c r="J2" s="52"/>
      <c r="K2" s="52"/>
      <c r="L2" s="1"/>
      <c r="M2" s="1"/>
      <c r="N2" s="1"/>
      <c r="O2" s="54" t="s">
        <v>1693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4" t="s">
        <v>260</v>
      </c>
      <c r="AJ2" s="4" t="s">
        <v>261</v>
      </c>
      <c r="AK2" s="4" t="s">
        <v>262</v>
      </c>
      <c r="AL2" s="4" t="s">
        <v>263</v>
      </c>
      <c r="AM2" s="4" t="s">
        <v>264</v>
      </c>
      <c r="AN2" s="4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 t="shared" ref="DO2:DO65" si="0">IF(ROW(A1)&gt;ROWS(rngLoadCombinations)-1,"",INDEX(rngLoadCombinations,ROW(A1)+1,1))</f>
        <v>1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6" t="s">
        <v>1</v>
      </c>
      <c r="B3" s="7" t="s">
        <v>2</v>
      </c>
      <c r="C3" s="7" t="s">
        <v>3</v>
      </c>
      <c r="D3" s="8" t="s">
        <v>4</v>
      </c>
      <c r="E3" s="7" t="s">
        <v>5</v>
      </c>
      <c r="F3" s="1"/>
      <c r="G3" s="1"/>
      <c r="H3" s="6" t="s">
        <v>284</v>
      </c>
      <c r="I3" s="6" t="s">
        <v>285</v>
      </c>
      <c r="J3" s="7" t="s">
        <v>286</v>
      </c>
      <c r="K3" s="6" t="s">
        <v>287</v>
      </c>
      <c r="L3" s="1"/>
      <c r="M3" s="1"/>
      <c r="N3" s="1"/>
      <c r="O3" s="6" t="s">
        <v>314</v>
      </c>
      <c r="P3" s="6" t="str">
        <f>"N, "&amp;INDEX(rngUnitSettings,MATCH("Force",INDEX(rngUnitSettings,,1),0),2)</f>
        <v>N, tf</v>
      </c>
      <c r="Q3" s="6" t="str">
        <f>"Mx, "&amp;INDEX(rngUnitSettings,MATCH("Moment",INDEX(rngUnitSettings,,1),0),2)</f>
        <v>Mx, tf*m</v>
      </c>
      <c r="R3" s="6" t="str">
        <f>"My, "&amp;INDEX(rngUnitSettings,MATCH("Moment",INDEX(rngUnitSettings,,1),0),2)</f>
        <v>My, tf*m</v>
      </c>
      <c r="S3" s="6" t="s">
        <v>315</v>
      </c>
      <c r="T3" s="6" t="s">
        <v>316</v>
      </c>
      <c r="U3" s="8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5" t="s">
        <v>174</v>
      </c>
      <c r="AJ3" s="5" t="s">
        <v>266</v>
      </c>
      <c r="AK3" s="5" t="s">
        <v>267</v>
      </c>
      <c r="AL3" s="5" t="s">
        <v>268</v>
      </c>
      <c r="AM3" s="5">
        <f>-INDEX(rngConcreteMaterialParameters,MATCH("Concrete.TwoThreeLine.Eb2",INDEX(rngConcreteMaterialParameters,,1),0),2)</f>
        <v>-3.5000000000000001E-3</v>
      </c>
      <c r="AN3" s="5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 t="shared" si="0"/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6" t="s">
        <v>6</v>
      </c>
      <c r="B4" s="7"/>
      <c r="C4" s="7"/>
      <c r="D4" s="8"/>
      <c r="E4" s="7"/>
      <c r="F4" s="1"/>
      <c r="G4" s="1"/>
      <c r="H4" s="9" t="s">
        <v>288</v>
      </c>
      <c r="I4" s="10" t="s">
        <v>289</v>
      </c>
      <c r="J4" s="15" t="s">
        <v>289</v>
      </c>
      <c r="K4" s="10" t="s">
        <v>289</v>
      </c>
      <c r="L4" s="1"/>
      <c r="M4" s="1"/>
      <c r="N4" s="1"/>
      <c r="O4" s="10">
        <v>1</v>
      </c>
      <c r="P4" s="10">
        <v>100</v>
      </c>
      <c r="Q4" s="10">
        <v>150</v>
      </c>
      <c r="R4" s="10"/>
      <c r="S4" s="10" t="s">
        <v>318</v>
      </c>
      <c r="T4" s="10"/>
      <c r="U4" s="16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5" t="s">
        <v>174</v>
      </c>
      <c r="AJ4" s="5" t="s">
        <v>266</v>
      </c>
      <c r="AK4" s="5" t="s">
        <v>267</v>
      </c>
      <c r="AL4" s="5" t="s">
        <v>268</v>
      </c>
      <c r="AM4" s="5">
        <f>-INDEX(rngConcreteMaterialParameters,MATCH("Concrete.TwoLine.Eb1Red",INDEX(rngConcreteMaterialParameters,,1),0),2)</f>
        <v>-1.5E-3</v>
      </c>
      <c r="AN4" s="5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 t="shared" si="0"/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9" t="s">
        <v>7</v>
      </c>
      <c r="B5" s="10" t="s">
        <v>8</v>
      </c>
      <c r="C5" s="10" t="s">
        <v>9</v>
      </c>
      <c r="D5" s="11" t="s">
        <v>10</v>
      </c>
      <c r="E5" s="45" t="s">
        <v>1685</v>
      </c>
      <c r="F5" s="1"/>
      <c r="G5" s="1"/>
      <c r="H5" s="9" t="s">
        <v>290</v>
      </c>
      <c r="I5" s="10" t="s">
        <v>291</v>
      </c>
      <c r="J5" s="15" t="s">
        <v>291</v>
      </c>
      <c r="K5" s="10" t="s">
        <v>291</v>
      </c>
      <c r="L5" s="1"/>
      <c r="M5" s="1"/>
      <c r="N5" s="1"/>
      <c r="O5" s="10"/>
      <c r="P5" s="10"/>
      <c r="Q5" s="10"/>
      <c r="R5" s="10"/>
      <c r="S5" s="10"/>
      <c r="T5" s="10"/>
      <c r="U5" s="16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5" t="s">
        <v>174</v>
      </c>
      <c r="AJ5" s="5" t="s">
        <v>266</v>
      </c>
      <c r="AK5" s="5" t="s">
        <v>267</v>
      </c>
      <c r="AL5" s="5" t="s">
        <v>269</v>
      </c>
      <c r="AM5" s="5">
        <v>0</v>
      </c>
      <c r="AN5" s="5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 t="shared" si="0"/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9" t="s">
        <v>11</v>
      </c>
      <c r="B6" s="10" t="s">
        <v>8</v>
      </c>
      <c r="C6" s="10" t="s">
        <v>9</v>
      </c>
      <c r="D6" s="11" t="s">
        <v>12</v>
      </c>
      <c r="E6" s="45" t="s">
        <v>1685</v>
      </c>
      <c r="F6" s="1"/>
      <c r="G6" s="1"/>
      <c r="H6" s="9" t="s">
        <v>292</v>
      </c>
      <c r="I6" s="10" t="s">
        <v>293</v>
      </c>
      <c r="J6" s="15" t="s">
        <v>294</v>
      </c>
      <c r="K6" s="10" t="s">
        <v>293</v>
      </c>
      <c r="L6" s="1"/>
      <c r="M6" s="1"/>
      <c r="N6" s="1"/>
      <c r="O6" s="10"/>
      <c r="P6" s="10"/>
      <c r="Q6" s="10"/>
      <c r="R6" s="10"/>
      <c r="S6" s="10"/>
      <c r="T6" s="10"/>
      <c r="U6" s="16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5" t="s">
        <v>174</v>
      </c>
      <c r="AJ6" s="5" t="s">
        <v>266</v>
      </c>
      <c r="AK6" s="5" t="s">
        <v>267</v>
      </c>
      <c r="AL6" s="5" t="s">
        <v>270</v>
      </c>
      <c r="AM6" s="5">
        <f>INDEX(rngConcreteMaterialParameters,MATCH("Concrete.TwoLine.Eb1Red",INDEX(rngConcreteMaterialParameters,,1),0),3)</f>
        <v>8.0000000000000007E-5</v>
      </c>
      <c r="AN6" s="5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 t="shared" si="0"/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9" t="s">
        <v>13</v>
      </c>
      <c r="B7" s="10" t="s">
        <v>14</v>
      </c>
      <c r="C7" s="10" t="s">
        <v>9</v>
      </c>
      <c r="D7" s="11" t="s">
        <v>15</v>
      </c>
      <c r="E7" s="45" t="s">
        <v>1685</v>
      </c>
      <c r="F7" s="1"/>
      <c r="G7" s="1"/>
      <c r="H7" s="9" t="s">
        <v>295</v>
      </c>
      <c r="I7" s="10" t="s">
        <v>296</v>
      </c>
      <c r="J7" s="15" t="s">
        <v>297</v>
      </c>
      <c r="K7" s="10" t="s">
        <v>296</v>
      </c>
      <c r="L7" s="1"/>
      <c r="M7" s="1"/>
      <c r="N7" s="1"/>
      <c r="O7" s="10"/>
      <c r="P7" s="10"/>
      <c r="Q7" s="10"/>
      <c r="R7" s="10"/>
      <c r="S7" s="10"/>
      <c r="T7" s="10"/>
      <c r="U7" s="16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5" t="s">
        <v>174</v>
      </c>
      <c r="AJ7" s="5" t="s">
        <v>266</v>
      </c>
      <c r="AK7" s="5" t="s">
        <v>267</v>
      </c>
      <c r="AL7" s="5" t="s">
        <v>270</v>
      </c>
      <c r="AM7" s="5">
        <f>INDEX(rngConcreteMaterialParameters,MATCH("Concrete.TwoThreeLine.Eb2",INDEX(rngConcreteMaterialParameters,,1),0),3)</f>
        <v>1.4999999999999999E-4</v>
      </c>
      <c r="AN7" s="5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 t="shared" si="0"/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9" t="s">
        <v>16</v>
      </c>
      <c r="B8" s="10">
        <v>5.0000000000000001E-4</v>
      </c>
      <c r="C8" s="10" t="str">
        <f>INDEX(rngUnitSettings,MATCH("Moment",INDEX(rngUnitSettings,,1),0),2)&amp;"/"&amp;INDEX(rngUnitSettings,MATCH("Length",INDEX(rngUnitSettings,,1),0),2)</f>
        <v>tf*m/mm</v>
      </c>
      <c r="D8" s="11" t="s">
        <v>17</v>
      </c>
      <c r="E8" s="45" t="s">
        <v>1685</v>
      </c>
      <c r="F8" s="1"/>
      <c r="G8" s="1"/>
      <c r="H8" s="9" t="s">
        <v>298</v>
      </c>
      <c r="I8" s="10" t="s">
        <v>299</v>
      </c>
      <c r="J8" s="15" t="s">
        <v>299</v>
      </c>
      <c r="K8" s="10" t="s">
        <v>299</v>
      </c>
      <c r="L8" s="1"/>
      <c r="M8" s="1"/>
      <c r="N8" s="1"/>
      <c r="O8" s="10"/>
      <c r="P8" s="10"/>
      <c r="Q8" s="10"/>
      <c r="R8" s="10"/>
      <c r="S8" s="10"/>
      <c r="T8" s="10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5" t="s">
        <v>174</v>
      </c>
      <c r="AJ8" s="5" t="s">
        <v>266</v>
      </c>
      <c r="AK8" s="5" t="s">
        <v>271</v>
      </c>
      <c r="AL8" s="5" t="s">
        <v>268</v>
      </c>
      <c r="AM8" s="5">
        <f>-INDEX(rngConcreteMaterialParameters,MATCH("Concrete.TwoThreeLine.Eb2",INDEX(rngConcreteMaterialParameters,,1),0),2)</f>
        <v>-3.5000000000000001E-3</v>
      </c>
      <c r="AN8" s="5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 t="shared" si="0"/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9"/>
      <c r="B9" s="10"/>
      <c r="C9" s="10"/>
      <c r="D9" s="11"/>
      <c r="E9" s="10"/>
      <c r="F9" s="1"/>
      <c r="G9" s="1"/>
      <c r="H9" s="9" t="s">
        <v>300</v>
      </c>
      <c r="I9" s="10" t="s">
        <v>301</v>
      </c>
      <c r="J9" s="15" t="s">
        <v>301</v>
      </c>
      <c r="K9" s="10" t="s">
        <v>301</v>
      </c>
      <c r="L9" s="1"/>
      <c r="M9" s="1"/>
      <c r="N9" s="1"/>
      <c r="O9" s="10"/>
      <c r="P9" s="10"/>
      <c r="Q9" s="10"/>
      <c r="R9" s="10"/>
      <c r="S9" s="10"/>
      <c r="T9" s="10"/>
      <c r="U9" s="16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5" t="s">
        <v>174</v>
      </c>
      <c r="AJ9" s="5" t="s">
        <v>266</v>
      </c>
      <c r="AK9" s="5" t="s">
        <v>271</v>
      </c>
      <c r="AL9" s="5" t="s">
        <v>268</v>
      </c>
      <c r="AM9" s="5">
        <f>-INDEX(rngConcreteMaterialParameters,MATCH("Concrete.ThreeLine.Eb0",INDEX(rngConcreteMaterialParameters,,1),0),2)</f>
        <v>-2E-3</v>
      </c>
      <c r="AN9" s="5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 t="shared" si="0"/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6" t="s">
        <v>18</v>
      </c>
      <c r="B10" s="7"/>
      <c r="C10" s="7"/>
      <c r="D10" s="8"/>
      <c r="E10" s="7"/>
      <c r="F10" s="1"/>
      <c r="G10" s="1"/>
      <c r="H10" s="1"/>
      <c r="I10" s="1"/>
      <c r="J10" s="1"/>
      <c r="K10" s="1"/>
      <c r="L10" s="1"/>
      <c r="M10" s="1"/>
      <c r="N10" s="1"/>
      <c r="O10" s="10"/>
      <c r="P10" s="10"/>
      <c r="Q10" s="10"/>
      <c r="R10" s="10"/>
      <c r="S10" s="10"/>
      <c r="T10" s="10"/>
      <c r="U10" s="1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5" t="s">
        <v>174</v>
      </c>
      <c r="AJ10" s="5" t="s">
        <v>266</v>
      </c>
      <c r="AK10" s="5" t="s">
        <v>271</v>
      </c>
      <c r="AL10" s="5" t="s">
        <v>268</v>
      </c>
      <c r="AM10" s="5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5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 t="shared" si="0"/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9" t="s">
        <v>19</v>
      </c>
      <c r="B11" s="10" t="s">
        <v>20</v>
      </c>
      <c r="C11" s="10" t="s">
        <v>9</v>
      </c>
      <c r="D11" s="11" t="s">
        <v>21</v>
      </c>
      <c r="E11" s="45" t="s">
        <v>1685</v>
      </c>
      <c r="F11" s="1"/>
      <c r="G11" s="1"/>
      <c r="H11" s="54" t="s">
        <v>1694</v>
      </c>
      <c r="I11" s="52"/>
      <c r="J11" s="52"/>
      <c r="K11" s="1"/>
      <c r="L11" s="1"/>
      <c r="M11" s="1"/>
      <c r="N11" s="1"/>
      <c r="O11" s="10"/>
      <c r="P11" s="10"/>
      <c r="Q11" s="10"/>
      <c r="R11" s="10"/>
      <c r="S11" s="10"/>
      <c r="T11" s="10"/>
      <c r="U11" s="1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5" t="s">
        <v>174</v>
      </c>
      <c r="AJ11" s="5" t="s">
        <v>266</v>
      </c>
      <c r="AK11" s="5" t="s">
        <v>271</v>
      </c>
      <c r="AL11" s="5" t="s">
        <v>269</v>
      </c>
      <c r="AM11" s="5">
        <v>0</v>
      </c>
      <c r="AN11" s="5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 t="shared" si="0"/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9" t="s">
        <v>22</v>
      </c>
      <c r="B12" s="10" t="s">
        <v>23</v>
      </c>
      <c r="C12" s="10" t="s">
        <v>9</v>
      </c>
      <c r="D12" s="11" t="s">
        <v>24</v>
      </c>
      <c r="E12" s="45" t="s">
        <v>1685</v>
      </c>
      <c r="F12" s="1"/>
      <c r="G12" s="1"/>
      <c r="H12" s="6" t="s">
        <v>284</v>
      </c>
      <c r="I12" s="6" t="s">
        <v>327</v>
      </c>
      <c r="J12" s="7" t="s">
        <v>286</v>
      </c>
      <c r="K12" s="1"/>
      <c r="L12" s="1"/>
      <c r="M12" s="1"/>
      <c r="N12" s="1"/>
      <c r="O12" s="10"/>
      <c r="P12" s="10"/>
      <c r="Q12" s="10"/>
      <c r="R12" s="10"/>
      <c r="S12" s="10"/>
      <c r="T12" s="10"/>
      <c r="U12" s="1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5" t="s">
        <v>174</v>
      </c>
      <c r="AJ12" s="5" t="s">
        <v>266</v>
      </c>
      <c r="AK12" s="5" t="s">
        <v>271</v>
      </c>
      <c r="AL12" s="5" t="s">
        <v>270</v>
      </c>
      <c r="AM12" s="5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5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 t="shared" si="0"/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9" t="s">
        <v>25</v>
      </c>
      <c r="B13" s="10">
        <v>50</v>
      </c>
      <c r="C13" s="10" t="str">
        <f>INDEX(rngUnitSettings,MATCH("Length",INDEX(rngUnitSettings,,1),0),2)</f>
        <v>mm</v>
      </c>
      <c r="D13" s="11" t="s">
        <v>27</v>
      </c>
      <c r="E13" s="45" t="s">
        <v>1685</v>
      </c>
      <c r="F13" s="1"/>
      <c r="G13" s="1"/>
      <c r="H13" s="9" t="s">
        <v>328</v>
      </c>
      <c r="I13" s="10" t="s">
        <v>268</v>
      </c>
      <c r="J13" s="15" t="s">
        <v>270</v>
      </c>
      <c r="K13" s="1"/>
      <c r="L13" s="1"/>
      <c r="M13" s="1"/>
      <c r="N13" s="1"/>
      <c r="O13" s="10"/>
      <c r="P13" s="10"/>
      <c r="Q13" s="10"/>
      <c r="R13" s="10"/>
      <c r="S13" s="10"/>
      <c r="T13" s="10"/>
      <c r="U13" s="1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5" t="s">
        <v>174</v>
      </c>
      <c r="AJ13" s="5" t="s">
        <v>266</v>
      </c>
      <c r="AK13" s="5" t="s">
        <v>271</v>
      </c>
      <c r="AL13" s="5" t="s">
        <v>270</v>
      </c>
      <c r="AM13" s="5">
        <f>INDEX(rngConcreteMaterialParameters,MATCH("Concrete.ThreeLine.Eb0",INDEX(rngConcreteMaterialParameters,,1),0),3)</f>
        <v>1E-4</v>
      </c>
      <c r="AN13" s="5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 t="shared" si="0"/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9" t="s">
        <v>28</v>
      </c>
      <c r="B14" s="10">
        <v>50</v>
      </c>
      <c r="C14" s="10" t="str">
        <f>INDEX(rngUnitSettings,MATCH("Length",INDEX(rngUnitSettings,,1),0),2)</f>
        <v>mm</v>
      </c>
      <c r="D14" s="11" t="s">
        <v>29</v>
      </c>
      <c r="E14" s="45" t="s">
        <v>1685</v>
      </c>
      <c r="F14" s="1"/>
      <c r="G14" s="1"/>
      <c r="H14" s="9" t="s">
        <v>329</v>
      </c>
      <c r="I14" s="10" t="s">
        <v>330</v>
      </c>
      <c r="J14" s="15" t="s">
        <v>330</v>
      </c>
      <c r="K14" s="1"/>
      <c r="L14" s="1"/>
      <c r="M14" s="1"/>
      <c r="N14" s="1"/>
      <c r="O14" s="10"/>
      <c r="P14" s="10"/>
      <c r="Q14" s="10"/>
      <c r="R14" s="10"/>
      <c r="S14" s="10"/>
      <c r="T14" s="10"/>
      <c r="U14" s="1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5" t="s">
        <v>174</v>
      </c>
      <c r="AJ14" s="5" t="s">
        <v>266</v>
      </c>
      <c r="AK14" s="5" t="s">
        <v>271</v>
      </c>
      <c r="AL14" s="5" t="s">
        <v>270</v>
      </c>
      <c r="AM14" s="5">
        <f>INDEX(rngConcreteMaterialParameters,MATCH("Concrete.TwoThreeLine.Eb2",INDEX(rngConcreteMaterialParameters,,1),0),3)</f>
        <v>1.4999999999999999E-4</v>
      </c>
      <c r="AN14" s="5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 t="shared" si="0"/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9" t="s">
        <v>30</v>
      </c>
      <c r="B15" s="10">
        <v>1</v>
      </c>
      <c r="C15" s="10" t="s">
        <v>31</v>
      </c>
      <c r="D15" s="11" t="s">
        <v>32</v>
      </c>
      <c r="E15" s="45" t="s">
        <v>1685</v>
      </c>
      <c r="F15" s="1"/>
      <c r="G15" s="1"/>
      <c r="H15" s="9" t="s">
        <v>331</v>
      </c>
      <c r="I15" s="10" t="s">
        <v>332</v>
      </c>
      <c r="J15" s="15" t="s">
        <v>332</v>
      </c>
      <c r="K15" s="1"/>
      <c r="L15" s="1"/>
      <c r="M15" s="1"/>
      <c r="N15" s="1"/>
      <c r="O15" s="10"/>
      <c r="P15" s="10"/>
      <c r="Q15" s="10"/>
      <c r="R15" s="10"/>
      <c r="S15" s="10"/>
      <c r="T15" s="10"/>
      <c r="U15" s="1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5" t="s">
        <v>174</v>
      </c>
      <c r="AJ15" s="5" t="s">
        <v>272</v>
      </c>
      <c r="AK15" s="5" t="s">
        <v>267</v>
      </c>
      <c r="AL15" s="5" t="s">
        <v>268</v>
      </c>
      <c r="AM15" s="5">
        <f>-INDEX(rngConcreteMaterialParameters,MATCH("Concrete.TwoThreeLine.Eb2",INDEX(rngConcreteMaterialParameters,,1),0),2)</f>
        <v>-3.5000000000000001E-3</v>
      </c>
      <c r="AN15" s="5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 t="shared" si="0"/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9" t="s">
        <v>33</v>
      </c>
      <c r="B16" s="10">
        <v>0</v>
      </c>
      <c r="C16" s="10" t="str">
        <f>INDEX(rngUnitSettings,MATCH("Length",INDEX(rngUnitSettings,,1),0),2)</f>
        <v>mm</v>
      </c>
      <c r="D16" s="11" t="s">
        <v>34</v>
      </c>
      <c r="E16" s="45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0"/>
      <c r="P16" s="10"/>
      <c r="Q16" s="10"/>
      <c r="R16" s="10"/>
      <c r="S16" s="10"/>
      <c r="T16" s="10"/>
      <c r="U16" s="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5" t="s">
        <v>174</v>
      </c>
      <c r="AJ16" s="5" t="s">
        <v>272</v>
      </c>
      <c r="AK16" s="5" t="s">
        <v>267</v>
      </c>
      <c r="AL16" s="5" t="s">
        <v>268</v>
      </c>
      <c r="AM16" s="5">
        <f>-INDEX(rngConcreteMaterialParameters,MATCH("Concrete.TwoLine.Eb1Red",INDEX(rngConcreteMaterialParameters,,1),0),2)</f>
        <v>-1.5E-3</v>
      </c>
      <c r="AN16" s="5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 t="shared" si="0"/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9" t="s">
        <v>35</v>
      </c>
      <c r="B17" s="10">
        <v>0</v>
      </c>
      <c r="C17" s="10" t="str">
        <f>INDEX(rngUnitSettings,MATCH("Length",INDEX(rngUnitSettings,,1),0),2)</f>
        <v>mm</v>
      </c>
      <c r="D17" s="11" t="s">
        <v>36</v>
      </c>
      <c r="E17" s="45" t="s">
        <v>1685</v>
      </c>
      <c r="F17" s="1"/>
      <c r="G17" s="1"/>
      <c r="H17" s="54" t="s">
        <v>1695</v>
      </c>
      <c r="I17" s="52"/>
      <c r="J17" s="52"/>
      <c r="K17" s="52"/>
      <c r="L17" s="52"/>
      <c r="M17" s="52"/>
      <c r="N17" s="1"/>
      <c r="O17" s="10"/>
      <c r="P17" s="10"/>
      <c r="Q17" s="10"/>
      <c r="R17" s="10"/>
      <c r="S17" s="10"/>
      <c r="T17" s="10"/>
      <c r="U17" s="1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5" t="s">
        <v>174</v>
      </c>
      <c r="AJ17" s="5" t="s">
        <v>272</v>
      </c>
      <c r="AK17" s="5" t="s">
        <v>267</v>
      </c>
      <c r="AL17" s="5" t="s">
        <v>269</v>
      </c>
      <c r="AM17" s="5">
        <v>0</v>
      </c>
      <c r="AN17" s="5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 t="shared" si="0"/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9"/>
      <c r="B18" s="10"/>
      <c r="C18" s="10"/>
      <c r="D18" s="11"/>
      <c r="E18" s="10"/>
      <c r="F18" s="1"/>
      <c r="G18" s="1"/>
      <c r="H18" s="6" t="s">
        <v>1</v>
      </c>
      <c r="I18" s="6" t="s">
        <v>335</v>
      </c>
      <c r="J18" s="6" t="s">
        <v>336</v>
      </c>
      <c r="K18" s="7" t="s">
        <v>3</v>
      </c>
      <c r="L18" s="8" t="s">
        <v>4</v>
      </c>
      <c r="M18" s="7" t="s">
        <v>5</v>
      </c>
      <c r="N18" s="1"/>
      <c r="O18" s="10"/>
      <c r="P18" s="10"/>
      <c r="Q18" s="10"/>
      <c r="R18" s="10"/>
      <c r="S18" s="10"/>
      <c r="T18" s="10"/>
      <c r="U18" s="1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5" t="s">
        <v>174</v>
      </c>
      <c r="AJ18" s="5" t="s">
        <v>272</v>
      </c>
      <c r="AK18" s="5" t="s">
        <v>267</v>
      </c>
      <c r="AL18" s="5" t="s">
        <v>270</v>
      </c>
      <c r="AM18" s="5">
        <f>INDEX(rngConcreteMaterialParameters,MATCH("Concrete.TwoLine.Eb1Red",INDEX(rngConcreteMaterialParameters,,1),0),3)</f>
        <v>8.0000000000000007E-5</v>
      </c>
      <c r="AN18" s="5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 t="shared" si="0"/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6" t="s">
        <v>37</v>
      </c>
      <c r="B19" s="7"/>
      <c r="C19" s="7"/>
      <c r="D19" s="8"/>
      <c r="E19" s="7"/>
      <c r="F19" s="1"/>
      <c r="G19" s="1"/>
      <c r="H19" s="9" t="s">
        <v>337</v>
      </c>
      <c r="I19" s="10">
        <v>350</v>
      </c>
      <c r="J19" s="10">
        <v>350</v>
      </c>
      <c r="K19" s="10" t="str">
        <f>INDEX(rngUnitSettings,MATCH("Stress",INDEX(rngUnitSettings,,1),0),2)</f>
        <v>MPa</v>
      </c>
      <c r="L19" s="11" t="s">
        <v>338</v>
      </c>
      <c r="M19" s="45" t="s">
        <v>1685</v>
      </c>
      <c r="N19" s="1"/>
      <c r="O19" s="10"/>
      <c r="P19" s="10"/>
      <c r="Q19" s="10"/>
      <c r="R19" s="10"/>
      <c r="S19" s="10"/>
      <c r="T19" s="10"/>
      <c r="U19" s="1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5" t="s">
        <v>174</v>
      </c>
      <c r="AJ19" s="5" t="s">
        <v>272</v>
      </c>
      <c r="AK19" s="5" t="s">
        <v>267</v>
      </c>
      <c r="AL19" s="5" t="s">
        <v>270</v>
      </c>
      <c r="AM19" s="5">
        <f>INDEX(rngConcreteMaterialParameters,MATCH("Concrete.TwoThreeLine.Eb2",INDEX(rngConcreteMaterialParameters,,1),0),3)</f>
        <v>1.4999999999999999E-4</v>
      </c>
      <c r="AN19" s="5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 t="shared" si="0"/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9" t="s">
        <v>38</v>
      </c>
      <c r="B20" s="10" t="s">
        <v>39</v>
      </c>
      <c r="C20" s="10" t="s">
        <v>9</v>
      </c>
      <c r="D20" s="11" t="s">
        <v>40</v>
      </c>
      <c r="E20" s="45" t="s">
        <v>1685</v>
      </c>
      <c r="F20" s="1"/>
      <c r="G20" s="1"/>
      <c r="H20" s="9" t="s">
        <v>339</v>
      </c>
      <c r="I20" s="10">
        <v>390</v>
      </c>
      <c r="J20" s="10">
        <v>390</v>
      </c>
      <c r="K20" s="10" t="str">
        <f>INDEX(rngUnitSettings,MATCH("Stress",INDEX(rngUnitSettings,,1),0),2)</f>
        <v>MPa</v>
      </c>
      <c r="L20" s="11" t="s">
        <v>340</v>
      </c>
      <c r="M20" s="45" t="s">
        <v>1685</v>
      </c>
      <c r="N20" s="1"/>
      <c r="O20" s="10"/>
      <c r="P20" s="10"/>
      <c r="Q20" s="10"/>
      <c r="R20" s="10"/>
      <c r="S20" s="10"/>
      <c r="T20" s="10"/>
      <c r="U20" s="1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5" t="s">
        <v>174</v>
      </c>
      <c r="AJ20" s="5" t="s">
        <v>272</v>
      </c>
      <c r="AK20" s="5" t="s">
        <v>271</v>
      </c>
      <c r="AL20" s="5" t="s">
        <v>268</v>
      </c>
      <c r="AM20" s="5">
        <f>-INDEX(rngConcreteMaterialParameters,MATCH("Concrete.TwoThreeLine.Eb2",INDEX(rngConcreteMaterialParameters,,1),0),2)</f>
        <v>-3.5000000000000001E-3</v>
      </c>
      <c r="AN20" s="5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 t="shared" si="0"/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9" t="s">
        <v>41</v>
      </c>
      <c r="B21" s="10">
        <v>80</v>
      </c>
      <c r="C21" s="10" t="s">
        <v>31</v>
      </c>
      <c r="D21" s="11" t="s">
        <v>42</v>
      </c>
      <c r="E21" s="45" t="s">
        <v>1685</v>
      </c>
      <c r="F21" s="1"/>
      <c r="G21" s="1"/>
      <c r="H21" s="9" t="s">
        <v>341</v>
      </c>
      <c r="I21" s="10">
        <v>200000</v>
      </c>
      <c r="J21" s="10">
        <v>200000</v>
      </c>
      <c r="K21" s="10" t="str">
        <f>INDEX(rngUnitSettings,MATCH("Stress",INDEX(rngUnitSettings,,1),0),2)</f>
        <v>MPa</v>
      </c>
      <c r="L21" s="11" t="s">
        <v>342</v>
      </c>
      <c r="M21" s="45" t="s">
        <v>1685</v>
      </c>
      <c r="N21" s="1"/>
      <c r="O21" s="10"/>
      <c r="P21" s="10"/>
      <c r="Q21" s="10"/>
      <c r="R21" s="10"/>
      <c r="S21" s="10"/>
      <c r="T21" s="10"/>
      <c r="U21" s="1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5" t="s">
        <v>174</v>
      </c>
      <c r="AJ21" s="5" t="s">
        <v>272</v>
      </c>
      <c r="AK21" s="5" t="s">
        <v>271</v>
      </c>
      <c r="AL21" s="5" t="s">
        <v>268</v>
      </c>
      <c r="AM21" s="5">
        <f>-INDEX(rngConcreteMaterialParameters,MATCH("Concrete.ThreeLine.Eb0",INDEX(rngConcreteMaterialParameters,,1),0),2)</f>
        <v>-2E-3</v>
      </c>
      <c r="AN21" s="5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 t="shared" si="0"/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9" t="s">
        <v>43</v>
      </c>
      <c r="B22" s="10">
        <v>1</v>
      </c>
      <c r="C22" s="10" t="s">
        <v>31</v>
      </c>
      <c r="D22" s="11" t="s">
        <v>44</v>
      </c>
      <c r="E22" s="45" t="s">
        <v>1685</v>
      </c>
      <c r="F22" s="1"/>
      <c r="G22" s="1"/>
      <c r="H22" s="9" t="s">
        <v>343</v>
      </c>
      <c r="I22" s="10">
        <v>2.5000000000000001E-2</v>
      </c>
      <c r="J22" s="10">
        <v>2.5000000000000001E-2</v>
      </c>
      <c r="K22" s="10" t="s">
        <v>9</v>
      </c>
      <c r="L22" s="11" t="s">
        <v>344</v>
      </c>
      <c r="M22" s="45" t="s">
        <v>1685</v>
      </c>
      <c r="N22" s="1"/>
      <c r="O22" s="10"/>
      <c r="P22" s="10"/>
      <c r="Q22" s="10"/>
      <c r="R22" s="10"/>
      <c r="S22" s="10"/>
      <c r="T22" s="10"/>
      <c r="U22" s="1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5" t="s">
        <v>174</v>
      </c>
      <c r="AJ22" s="5" t="s">
        <v>272</v>
      </c>
      <c r="AK22" s="5" t="s">
        <v>271</v>
      </c>
      <c r="AL22" s="5" t="s">
        <v>268</v>
      </c>
      <c r="AM22" s="5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5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 t="shared" si="0"/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9" t="s">
        <v>45</v>
      </c>
      <c r="B23" s="10" t="s">
        <v>8</v>
      </c>
      <c r="C23" s="10" t="s">
        <v>9</v>
      </c>
      <c r="D23" s="11" t="s">
        <v>46</v>
      </c>
      <c r="E23" s="45" t="s">
        <v>1685</v>
      </c>
      <c r="F23" s="1"/>
      <c r="G23" s="1"/>
      <c r="H23" s="9" t="s">
        <v>345</v>
      </c>
      <c r="I23" s="10">
        <v>1.4999999999999999E-2</v>
      </c>
      <c r="J23" s="10">
        <v>1.4999999999999999E-2</v>
      </c>
      <c r="K23" s="10" t="s">
        <v>9</v>
      </c>
      <c r="L23" s="11" t="s">
        <v>346</v>
      </c>
      <c r="M23" s="45" t="s">
        <v>1685</v>
      </c>
      <c r="N23" s="1"/>
      <c r="O23" s="10"/>
      <c r="P23" s="10"/>
      <c r="Q23" s="10"/>
      <c r="R23" s="10"/>
      <c r="S23" s="10"/>
      <c r="T23" s="10"/>
      <c r="U23" s="1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5" t="s">
        <v>174</v>
      </c>
      <c r="AJ23" s="5" t="s">
        <v>272</v>
      </c>
      <c r="AK23" s="5" t="s">
        <v>271</v>
      </c>
      <c r="AL23" s="5" t="s">
        <v>269</v>
      </c>
      <c r="AM23" s="5">
        <v>0</v>
      </c>
      <c r="AN23" s="5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 t="shared" si="0"/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9" t="s">
        <v>47</v>
      </c>
      <c r="B24" s="10">
        <v>1E-4</v>
      </c>
      <c r="C24" s="10" t="str">
        <f>INDEX(rngUnitSettings,MATCH("Force",INDEX(rngUnitSettings,,1),0),2)</f>
        <v>tf</v>
      </c>
      <c r="D24" s="11" t="s">
        <v>48</v>
      </c>
      <c r="E24" s="45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0"/>
      <c r="P24" s="10"/>
      <c r="Q24" s="10"/>
      <c r="R24" s="10"/>
      <c r="S24" s="10"/>
      <c r="T24" s="10"/>
      <c r="U24" s="1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5" t="s">
        <v>174</v>
      </c>
      <c r="AJ24" s="5" t="s">
        <v>272</v>
      </c>
      <c r="AK24" s="5" t="s">
        <v>271</v>
      </c>
      <c r="AL24" s="5" t="s">
        <v>270</v>
      </c>
      <c r="AM24" s="5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5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 t="shared" si="0"/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9" t="s">
        <v>49</v>
      </c>
      <c r="B25" s="10">
        <v>1E-4</v>
      </c>
      <c r="C25" s="10" t="str">
        <f>INDEX(rngUnitSettings,MATCH("Moment",INDEX(rngUnitSettings,,1),0),2)</f>
        <v>tf*m</v>
      </c>
      <c r="D25" s="11" t="s">
        <v>50</v>
      </c>
      <c r="E25" s="45" t="s">
        <v>1685</v>
      </c>
      <c r="F25" s="1"/>
      <c r="G25" s="1"/>
      <c r="H25" s="54" t="s">
        <v>1696</v>
      </c>
      <c r="I25" s="52"/>
      <c r="J25" s="52"/>
      <c r="K25" s="52"/>
      <c r="L25" s="52"/>
      <c r="M25" s="52"/>
      <c r="N25" s="1"/>
      <c r="O25" s="10"/>
      <c r="P25" s="10"/>
      <c r="Q25" s="10"/>
      <c r="R25" s="10"/>
      <c r="S25" s="10"/>
      <c r="T25" s="10"/>
      <c r="U25" s="1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5" t="s">
        <v>174</v>
      </c>
      <c r="AJ25" s="5" t="s">
        <v>272</v>
      </c>
      <c r="AK25" s="5" t="s">
        <v>271</v>
      </c>
      <c r="AL25" s="5" t="s">
        <v>270</v>
      </c>
      <c r="AM25" s="5">
        <f>INDEX(rngConcreteMaterialParameters,MATCH("Concrete.ThreeLine.Eb0",INDEX(rngConcreteMaterialParameters,,1),0),3)</f>
        <v>1E-4</v>
      </c>
      <c r="AN25" s="5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 t="shared" si="0"/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9" t="s">
        <v>51</v>
      </c>
      <c r="B26" s="10">
        <v>1E-4</v>
      </c>
      <c r="C26" s="10" t="str">
        <f>INDEX(rngUnitSettings,MATCH("Moment",INDEX(rngUnitSettings,,1),0),2)</f>
        <v>tf*m</v>
      </c>
      <c r="D26" s="11" t="s">
        <v>52</v>
      </c>
      <c r="E26" s="45" t="s">
        <v>1685</v>
      </c>
      <c r="F26" s="1"/>
      <c r="G26" s="1"/>
      <c r="H26" s="6" t="s">
        <v>1</v>
      </c>
      <c r="I26" s="6" t="s">
        <v>335</v>
      </c>
      <c r="J26" s="6" t="s">
        <v>336</v>
      </c>
      <c r="K26" s="7" t="s">
        <v>3</v>
      </c>
      <c r="L26" s="8" t="s">
        <v>4</v>
      </c>
      <c r="M26" s="7" t="s">
        <v>5</v>
      </c>
      <c r="N26" s="1"/>
      <c r="O26" s="10"/>
      <c r="P26" s="10"/>
      <c r="Q26" s="10"/>
      <c r="R26" s="10"/>
      <c r="S26" s="10"/>
      <c r="T26" s="10"/>
      <c r="U26" s="1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5" t="s">
        <v>174</v>
      </c>
      <c r="AJ26" s="5" t="s">
        <v>272</v>
      </c>
      <c r="AK26" s="5" t="s">
        <v>271</v>
      </c>
      <c r="AL26" s="5" t="s">
        <v>270</v>
      </c>
      <c r="AM26" s="5">
        <f>INDEX(rngConcreteMaterialParameters,MATCH("Concrete.TwoThreeLine.Eb2",INDEX(rngConcreteMaterialParameters,,1),0),3)</f>
        <v>1.4999999999999999E-4</v>
      </c>
      <c r="AN26" s="5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 t="shared" si="0"/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9" t="s">
        <v>53</v>
      </c>
      <c r="B27" s="10" t="s">
        <v>8</v>
      </c>
      <c r="C27" s="10" t="s">
        <v>9</v>
      </c>
      <c r="D27" s="11" t="s">
        <v>54</v>
      </c>
      <c r="E27" s="45" t="s">
        <v>1685</v>
      </c>
      <c r="F27" s="1"/>
      <c r="G27" s="1"/>
      <c r="H27" s="9" t="s">
        <v>347</v>
      </c>
      <c r="I27" s="10">
        <v>15.5</v>
      </c>
      <c r="J27" s="10">
        <v>1.1000000000000001</v>
      </c>
      <c r="K27" s="10" t="str">
        <f>INDEX(rngUnitSettings,MATCH("Stress",INDEX(rngUnitSettings,,1),0),2)</f>
        <v>MPa</v>
      </c>
      <c r="L27" s="11" t="s">
        <v>348</v>
      </c>
      <c r="M27" s="45" t="s">
        <v>1685</v>
      </c>
      <c r="N27" s="1"/>
      <c r="O27" s="10"/>
      <c r="P27" s="10"/>
      <c r="Q27" s="10"/>
      <c r="R27" s="10"/>
      <c r="S27" s="10"/>
      <c r="T27" s="10"/>
      <c r="U27" s="1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5" t="s">
        <v>273</v>
      </c>
      <c r="AJ27" s="5" t="s">
        <v>266</v>
      </c>
      <c r="AK27" s="5" t="s">
        <v>267</v>
      </c>
      <c r="AL27" s="5" t="s">
        <v>268</v>
      </c>
      <c r="AM27" s="5">
        <f>-INDEX(rngSteelMaterialParameters,MATCH("Steel.TwoLine.Es2",INDEX(rngSteelMaterialParameters,,1),0),2)</f>
        <v>-2.5000000000000001E-2</v>
      </c>
      <c r="AN27" s="5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 t="shared" si="0"/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9" t="s">
        <v>55</v>
      </c>
      <c r="B28" s="10">
        <v>1</v>
      </c>
      <c r="C28" s="10" t="s">
        <v>9</v>
      </c>
      <c r="D28" s="11" t="s">
        <v>56</v>
      </c>
      <c r="E28" s="45" t="s">
        <v>1685</v>
      </c>
      <c r="F28" s="1"/>
      <c r="G28" s="1"/>
      <c r="H28" s="9" t="s">
        <v>349</v>
      </c>
      <c r="I28" s="10">
        <v>22</v>
      </c>
      <c r="J28" s="10">
        <v>1.8</v>
      </c>
      <c r="K28" s="10" t="str">
        <f>INDEX(rngUnitSettings,MATCH("Stress",INDEX(rngUnitSettings,,1),0),2)</f>
        <v>MPa</v>
      </c>
      <c r="L28" s="11" t="s">
        <v>350</v>
      </c>
      <c r="M28" s="45" t="s">
        <v>1685</v>
      </c>
      <c r="N28" s="1"/>
      <c r="O28" s="10"/>
      <c r="P28" s="10"/>
      <c r="Q28" s="10"/>
      <c r="R28" s="10"/>
      <c r="S28" s="10"/>
      <c r="T28" s="10"/>
      <c r="U28" s="16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5" t="s">
        <v>273</v>
      </c>
      <c r="AJ28" s="5" t="s">
        <v>266</v>
      </c>
      <c r="AK28" s="5" t="s">
        <v>267</v>
      </c>
      <c r="AL28" s="5" t="s">
        <v>268</v>
      </c>
      <c r="AM28" s="5">
        <f>-INDEX(rngSteelMaterialParameters,MATCH("Steel.R.ULS(I)",INDEX(rngSteelMaterialParameters,,1),0),2)/INDEX(rngSteelMaterialParameters,MATCH("Steel.E",INDEX(rngSteelMaterialParameters,,1),0),2)</f>
        <v>-1.75E-3</v>
      </c>
      <c r="AN28" s="5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 t="shared" si="0"/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9" t="s">
        <v>57</v>
      </c>
      <c r="B29" s="10">
        <v>3.125E-2</v>
      </c>
      <c r="C29" s="10" t="s">
        <v>9</v>
      </c>
      <c r="D29" s="11" t="s">
        <v>58</v>
      </c>
      <c r="E29" s="45" t="s">
        <v>1685</v>
      </c>
      <c r="F29" s="1"/>
      <c r="G29" s="1"/>
      <c r="H29" s="9" t="s">
        <v>351</v>
      </c>
      <c r="I29" s="10">
        <v>14.6</v>
      </c>
      <c r="J29" s="10" t="s">
        <v>9</v>
      </c>
      <c r="K29" s="10" t="str">
        <f>INDEX(rngUnitSettings,MATCH("Stress",INDEX(rngUnitSettings,,1),0),2)</f>
        <v>MPa</v>
      </c>
      <c r="L29" s="11" t="s">
        <v>352</v>
      </c>
      <c r="M29" s="45" t="s">
        <v>1685</v>
      </c>
      <c r="N29" s="1"/>
      <c r="O29" s="10"/>
      <c r="P29" s="10"/>
      <c r="Q29" s="10"/>
      <c r="R29" s="10"/>
      <c r="S29" s="10"/>
      <c r="T29" s="10"/>
      <c r="U29" s="16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5" t="s">
        <v>273</v>
      </c>
      <c r="AJ29" s="5" t="s">
        <v>266</v>
      </c>
      <c r="AK29" s="5" t="s">
        <v>267</v>
      </c>
      <c r="AL29" s="5" t="s">
        <v>269</v>
      </c>
      <c r="AM29" s="5">
        <v>0</v>
      </c>
      <c r="AN29" s="5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 t="shared" si="0"/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9" t="s">
        <v>59</v>
      </c>
      <c r="B30" s="10">
        <v>5.0000000000000001E-4</v>
      </c>
      <c r="C30" s="10" t="s">
        <v>9</v>
      </c>
      <c r="D30" s="11" t="s">
        <v>60</v>
      </c>
      <c r="E30" s="45" t="s">
        <v>1685</v>
      </c>
      <c r="F30" s="1"/>
      <c r="G30" s="1"/>
      <c r="H30" s="9" t="s">
        <v>353</v>
      </c>
      <c r="I30" s="10">
        <v>32500</v>
      </c>
      <c r="J30" s="10">
        <v>32500</v>
      </c>
      <c r="K30" s="10" t="str">
        <f>INDEX(rngUnitSettings,MATCH("Stress",INDEX(rngUnitSettings,,1),0),2)</f>
        <v>MPa</v>
      </c>
      <c r="L30" s="11" t="s">
        <v>354</v>
      </c>
      <c r="M30" s="45" t="s">
        <v>1685</v>
      </c>
      <c r="N30" s="1"/>
      <c r="O30" s="10"/>
      <c r="P30" s="10"/>
      <c r="Q30" s="10"/>
      <c r="R30" s="10"/>
      <c r="S30" s="10"/>
      <c r="T30" s="10"/>
      <c r="U30" s="1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5" t="s">
        <v>273</v>
      </c>
      <c r="AJ30" s="5" t="s">
        <v>266</v>
      </c>
      <c r="AK30" s="5" t="s">
        <v>267</v>
      </c>
      <c r="AL30" s="5" t="s">
        <v>270</v>
      </c>
      <c r="AM30" s="5">
        <f>INDEX(rngSteelMaterialParameters,MATCH("Steel.R.ULS(I)",INDEX(rngSteelMaterialParameters,,1),0),3)/INDEX(rngSteelMaterialParameters,MATCH("Steel.E",INDEX(rngSteelMaterialParameters,,1),0),3)</f>
        <v>1.75E-3</v>
      </c>
      <c r="AN30" s="5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 t="shared" si="0"/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9" t="s">
        <v>61</v>
      </c>
      <c r="B31" s="10">
        <v>1.0000000000000001E-5</v>
      </c>
      <c r="C31" s="10" t="str">
        <f>INDEX(rngUnitSettings,MATCH("Curvature",INDEX(rngUnitSettings,,1),0),2)</f>
        <v>1/mm</v>
      </c>
      <c r="D31" s="11" t="s">
        <v>62</v>
      </c>
      <c r="E31" s="45" t="s">
        <v>1685</v>
      </c>
      <c r="F31" s="1"/>
      <c r="G31" s="1"/>
      <c r="H31" s="9" t="s">
        <v>355</v>
      </c>
      <c r="I31" s="10">
        <v>1.5E-3</v>
      </c>
      <c r="J31" s="10">
        <v>8.0000000000000007E-5</v>
      </c>
      <c r="K31" s="10" t="s">
        <v>9</v>
      </c>
      <c r="L31" s="11" t="s">
        <v>356</v>
      </c>
      <c r="M31" s="45" t="s">
        <v>1685</v>
      </c>
      <c r="N31" s="1"/>
      <c r="O31" s="10"/>
      <c r="P31" s="10"/>
      <c r="Q31" s="10"/>
      <c r="R31" s="10"/>
      <c r="S31" s="10"/>
      <c r="T31" s="10"/>
      <c r="U31" s="16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5" t="s">
        <v>273</v>
      </c>
      <c r="AJ31" s="5" t="s">
        <v>266</v>
      </c>
      <c r="AK31" s="5" t="s">
        <v>267</v>
      </c>
      <c r="AL31" s="5" t="s">
        <v>270</v>
      </c>
      <c r="AM31" s="5">
        <f>INDEX(rngSteelMaterialParameters,MATCH("Steel.TwoLine.Es2",INDEX(rngSteelMaterialParameters,,1),0),3)</f>
        <v>2.5000000000000001E-2</v>
      </c>
      <c r="AN31" s="5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 t="shared" si="0"/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9" t="s">
        <v>63</v>
      </c>
      <c r="B32" s="10">
        <v>2</v>
      </c>
      <c r="C32" s="10" t="s">
        <v>31</v>
      </c>
      <c r="D32" s="11" t="s">
        <v>64</v>
      </c>
      <c r="E32" s="45" t="s">
        <v>1685</v>
      </c>
      <c r="F32" s="1"/>
      <c r="G32" s="1"/>
      <c r="H32" s="9" t="s">
        <v>357</v>
      </c>
      <c r="I32" s="10">
        <v>2E-3</v>
      </c>
      <c r="J32" s="10">
        <v>1E-4</v>
      </c>
      <c r="K32" s="10" t="s">
        <v>9</v>
      </c>
      <c r="L32" s="11" t="s">
        <v>358</v>
      </c>
      <c r="M32" s="45" t="s">
        <v>1685</v>
      </c>
      <c r="N32" s="1"/>
      <c r="O32" s="10"/>
      <c r="P32" s="10"/>
      <c r="Q32" s="10"/>
      <c r="R32" s="10"/>
      <c r="S32" s="10"/>
      <c r="T32" s="10"/>
      <c r="U32" s="16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5" t="s">
        <v>273</v>
      </c>
      <c r="AJ32" s="5" t="s">
        <v>266</v>
      </c>
      <c r="AK32" s="5" t="s">
        <v>271</v>
      </c>
      <c r="AL32" s="5" t="s">
        <v>268</v>
      </c>
      <c r="AM32" s="5">
        <f>-INDEX(rngSteelMaterialParameters,MATCH("Steel.ThreeLine.Es2",INDEX(rngSteelMaterialParameters,,1),0),2)</f>
        <v>-1.4999999999999999E-2</v>
      </c>
      <c r="AN32" s="5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 t="shared" si="0"/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9" t="s">
        <v>65</v>
      </c>
      <c r="B33" s="10">
        <v>9.9999999999999998E-13</v>
      </c>
      <c r="C33" s="10" t="s">
        <v>9</v>
      </c>
      <c r="D33" s="11" t="s">
        <v>66</v>
      </c>
      <c r="E33" s="45" t="s">
        <v>1685</v>
      </c>
      <c r="F33" s="1"/>
      <c r="G33" s="1"/>
      <c r="H33" s="9" t="s">
        <v>359</v>
      </c>
      <c r="I33" s="10">
        <v>3.5000000000000001E-3</v>
      </c>
      <c r="J33" s="10">
        <v>1.4999999999999999E-4</v>
      </c>
      <c r="K33" s="10" t="s">
        <v>9</v>
      </c>
      <c r="L33" s="11" t="s">
        <v>360</v>
      </c>
      <c r="M33" s="45" t="s">
        <v>1685</v>
      </c>
      <c r="N33" s="1"/>
      <c r="O33" s="10"/>
      <c r="P33" s="10"/>
      <c r="Q33" s="10"/>
      <c r="R33" s="10"/>
      <c r="S33" s="10"/>
      <c r="T33" s="10"/>
      <c r="U33" s="16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5" t="s">
        <v>273</v>
      </c>
      <c r="AJ33" s="5" t="s">
        <v>266</v>
      </c>
      <c r="AK33" s="5" t="s">
        <v>271</v>
      </c>
      <c r="AL33" s="5" t="s">
        <v>268</v>
      </c>
      <c r="AM33" s="5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5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 t="shared" si="0"/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9"/>
      <c r="B34" s="10"/>
      <c r="C34" s="10"/>
      <c r="D34" s="11"/>
      <c r="E34" s="10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5" t="s">
        <v>273</v>
      </c>
      <c r="AJ34" s="5" t="s">
        <v>266</v>
      </c>
      <c r="AK34" s="5" t="s">
        <v>271</v>
      </c>
      <c r="AL34" s="5" t="s">
        <v>268</v>
      </c>
      <c r="AM34" s="5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5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 t="shared" si="0"/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6" t="s">
        <v>67</v>
      </c>
      <c r="B35" s="7"/>
      <c r="C35" s="7"/>
      <c r="D35" s="8"/>
      <c r="E35" s="7"/>
      <c r="F35" s="1"/>
      <c r="G35" s="1"/>
      <c r="H35" s="54" t="s">
        <v>1697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5" t="s">
        <v>273</v>
      </c>
      <c r="AJ35" s="5" t="s">
        <v>266</v>
      </c>
      <c r="AK35" s="5" t="s">
        <v>271</v>
      </c>
      <c r="AL35" s="5" t="s">
        <v>268</v>
      </c>
      <c r="AM35" s="5">
        <f>-(0.9*INDEX(rngSteelMaterialParameters,MATCH("Steel.R.ULS(I)",INDEX(rngSteelMaterialParameters,,1),0),2)/INDEX(rngSteelMaterialParameters,MATCH("Steel.E",INDEX(rngSteelMaterialParameters,,1),0),2))</f>
        <v>-1.575E-3</v>
      </c>
      <c r="AN35" s="5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 t="shared" si="0"/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2" t="s">
        <v>68</v>
      </c>
      <c r="B36" s="13"/>
      <c r="C36" s="13" t="s">
        <v>9</v>
      </c>
      <c r="D36" s="14"/>
      <c r="E36" s="13"/>
      <c r="F36" s="1"/>
      <c r="G36" s="1"/>
      <c r="H36" s="30"/>
      <c r="I36" s="30"/>
      <c r="J36" s="55" t="s">
        <v>315</v>
      </c>
      <c r="K36" s="55"/>
      <c r="L36" s="55"/>
      <c r="M36" s="55"/>
      <c r="N36" s="30"/>
      <c r="O36" s="1"/>
      <c r="P36" s="54" t="s">
        <v>1698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5" t="s">
        <v>273</v>
      </c>
      <c r="AJ36" s="5" t="s">
        <v>266</v>
      </c>
      <c r="AK36" s="5" t="s">
        <v>271</v>
      </c>
      <c r="AL36" s="5" t="s">
        <v>269</v>
      </c>
      <c r="AM36" s="5">
        <v>0</v>
      </c>
      <c r="AN36" s="5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 t="shared" si="0"/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9" t="s">
        <v>69</v>
      </c>
      <c r="B37" s="10" t="s">
        <v>70</v>
      </c>
      <c r="C37" s="10" t="s">
        <v>9</v>
      </c>
      <c r="D37" s="11" t="s">
        <v>71</v>
      </c>
      <c r="E37" s="45" t="s">
        <v>1685</v>
      </c>
      <c r="F37" s="1"/>
      <c r="G37" s="1"/>
      <c r="H37" s="30" t="s">
        <v>1</v>
      </c>
      <c r="I37" s="30" t="s">
        <v>362</v>
      </c>
      <c r="J37" s="7" t="s">
        <v>318</v>
      </c>
      <c r="K37" s="7" t="s">
        <v>363</v>
      </c>
      <c r="L37" s="7" t="s">
        <v>364</v>
      </c>
      <c r="M37" s="7" t="s">
        <v>365</v>
      </c>
      <c r="N37" s="8" t="s">
        <v>4</v>
      </c>
      <c r="O37" s="1"/>
      <c r="P37" s="6" t="s">
        <v>325</v>
      </c>
      <c r="Q37" s="6" t="str">
        <f>"N, "&amp;INDEX(rngUnitSettings,MATCH("Force",INDEX(rngUnitSettings,,1),0),2)</f>
        <v>N, tf</v>
      </c>
      <c r="R37" s="6" t="str">
        <f>"Mx, "&amp;INDEX(rngUnitSettings,MATCH("Moment",INDEX(rngUnitSettings,,1),0),2)</f>
        <v>Mx, tf*m</v>
      </c>
      <c r="S37" s="6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5" t="s">
        <v>273</v>
      </c>
      <c r="AJ37" s="5" t="s">
        <v>266</v>
      </c>
      <c r="AK37" s="5" t="s">
        <v>271</v>
      </c>
      <c r="AL37" s="5" t="s">
        <v>270</v>
      </c>
      <c r="AM37" s="5">
        <f>(0.9*INDEX(rngSteelMaterialParameters,MATCH("Steel.R.ULS(I)",INDEX(rngSteelMaterialParameters,,1),0),3)/INDEX(rngSteelMaterialParameters,MATCH("Steel.E",INDEX(rngSteelMaterialParameters,,1),0),3))</f>
        <v>1.575E-3</v>
      </c>
      <c r="AN37" s="5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 t="shared" si="0"/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9" t="s">
        <v>72</v>
      </c>
      <c r="B38" s="10">
        <v>60</v>
      </c>
      <c r="C38" s="10" t="s">
        <v>31</v>
      </c>
      <c r="D38" s="11" t="s">
        <v>73</v>
      </c>
      <c r="E38" s="45" t="s">
        <v>1685</v>
      </c>
      <c r="F38" s="1"/>
      <c r="G38" s="1"/>
      <c r="H38" s="12" t="s">
        <v>366</v>
      </c>
      <c r="I38" s="12"/>
      <c r="J38" s="13"/>
      <c r="K38" s="13"/>
      <c r="L38" s="13"/>
      <c r="M38" s="13"/>
      <c r="N38" s="31"/>
      <c r="O38" s="1"/>
      <c r="P38" s="10">
        <f>IF(INDEX(rngLoadCombinations,2,1)="","",INDEX(rngLoadCombinations,2,1))</f>
        <v>1</v>
      </c>
      <c r="Q38" s="10">
        <v>0</v>
      </c>
      <c r="R38" s="10">
        <v>0</v>
      </c>
      <c r="S38" s="10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5" t="s">
        <v>273</v>
      </c>
      <c r="AJ38" s="5" t="s">
        <v>266</v>
      </c>
      <c r="AK38" s="5" t="s">
        <v>271</v>
      </c>
      <c r="AL38" s="5" t="s">
        <v>270</v>
      </c>
      <c r="AM38" s="5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5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 t="shared" si="0"/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2" t="s">
        <v>74</v>
      </c>
      <c r="B39" s="13"/>
      <c r="C39" s="13" t="s">
        <v>9</v>
      </c>
      <c r="D39" s="14"/>
      <c r="E39" s="13"/>
      <c r="F39" s="1"/>
      <c r="G39" s="1"/>
      <c r="H39" s="9" t="s">
        <v>367</v>
      </c>
      <c r="I39" s="9" t="s">
        <v>368</v>
      </c>
      <c r="J39" s="10" t="s">
        <v>318</v>
      </c>
      <c r="K39" s="10" t="s">
        <v>363</v>
      </c>
      <c r="L39" s="10" t="s">
        <v>364</v>
      </c>
      <c r="M39" s="10" t="s">
        <v>365</v>
      </c>
      <c r="N39" s="16" t="s">
        <v>369</v>
      </c>
      <c r="O39" s="1"/>
      <c r="P39" s="10" t="str">
        <f>IF(INDEX(rngLoadCombinations,3,1)="","",INDEX(rngLoadCombinations,3,1))</f>
        <v/>
      </c>
      <c r="Q39" s="10">
        <v>0</v>
      </c>
      <c r="R39" s="10">
        <v>0</v>
      </c>
      <c r="S39" s="10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5" t="s">
        <v>273</v>
      </c>
      <c r="AJ39" s="5" t="s">
        <v>266</v>
      </c>
      <c r="AK39" s="5" t="s">
        <v>271</v>
      </c>
      <c r="AL39" s="5" t="s">
        <v>270</v>
      </c>
      <c r="AM39" s="5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5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 t="shared" si="0"/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9" t="s">
        <v>75</v>
      </c>
      <c r="B40" s="10">
        <v>1.0000000000000001E-5</v>
      </c>
      <c r="C40" s="10" t="s">
        <v>9</v>
      </c>
      <c r="D40" s="11" t="s">
        <v>76</v>
      </c>
      <c r="E40" s="45" t="s">
        <v>1685</v>
      </c>
      <c r="F40" s="1"/>
      <c r="G40" s="1"/>
      <c r="H40" s="9" t="s">
        <v>370</v>
      </c>
      <c r="I40" s="9" t="s">
        <v>371</v>
      </c>
      <c r="J40" s="10" t="s">
        <v>372</v>
      </c>
      <c r="K40" s="10" t="s">
        <v>373</v>
      </c>
      <c r="L40" s="10" t="s">
        <v>374</v>
      </c>
      <c r="M40" s="10" t="s">
        <v>375</v>
      </c>
      <c r="N40" s="16" t="s">
        <v>376</v>
      </c>
      <c r="O40" s="1"/>
      <c r="P40" s="10" t="str">
        <f>IF(INDEX(rngLoadCombinations,4,1)="","",INDEX(rngLoadCombinations,4,1))</f>
        <v/>
      </c>
      <c r="Q40" s="10">
        <v>0</v>
      </c>
      <c r="R40" s="10">
        <v>0</v>
      </c>
      <c r="S40" s="10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5" t="s">
        <v>273</v>
      </c>
      <c r="AJ40" s="5" t="s">
        <v>266</v>
      </c>
      <c r="AK40" s="5" t="s">
        <v>271</v>
      </c>
      <c r="AL40" s="5" t="s">
        <v>270</v>
      </c>
      <c r="AM40" s="5">
        <f>INDEX(rngSteelMaterialParameters,MATCH("Steel.ThreeLine.Es2",INDEX(rngSteelMaterialParameters,,1),0),3)</f>
        <v>1.4999999999999999E-2</v>
      </c>
      <c r="AN40" s="5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 t="shared" si="0"/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2" t="s">
        <v>77</v>
      </c>
      <c r="B41" s="13"/>
      <c r="C41" s="13" t="s">
        <v>9</v>
      </c>
      <c r="D41" s="14"/>
      <c r="E41" s="13"/>
      <c r="F41" s="1"/>
      <c r="G41" s="1"/>
      <c r="H41" s="12" t="s">
        <v>377</v>
      </c>
      <c r="I41" s="12"/>
      <c r="J41" s="13"/>
      <c r="K41" s="13"/>
      <c r="L41" s="13"/>
      <c r="M41" s="13"/>
      <c r="N41" s="31"/>
      <c r="O41" s="1"/>
      <c r="P41" s="10" t="str">
        <f>IF(INDEX(rngLoadCombinations,5,1)="","",INDEX(rngLoadCombinations,5,1))</f>
        <v/>
      </c>
      <c r="Q41" s="10">
        <v>0</v>
      </c>
      <c r="R41" s="10">
        <v>0</v>
      </c>
      <c r="S41" s="10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5" t="s">
        <v>273</v>
      </c>
      <c r="AJ41" s="5" t="s">
        <v>272</v>
      </c>
      <c r="AK41" s="5" t="s">
        <v>267</v>
      </c>
      <c r="AL41" s="5" t="s">
        <v>268</v>
      </c>
      <c r="AM41" s="5">
        <f>-INDEX(rngSteelMaterialParameters,MATCH("Steel.TwoLine.Es2",INDEX(rngSteelMaterialParameters,,1),0),2)</f>
        <v>-2.5000000000000001E-2</v>
      </c>
      <c r="AN41" s="5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 t="shared" si="0"/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9" t="s">
        <v>78</v>
      </c>
      <c r="B42" s="10">
        <v>1024</v>
      </c>
      <c r="C42" s="10" t="s">
        <v>9</v>
      </c>
      <c r="D42" s="11" t="s">
        <v>79</v>
      </c>
      <c r="E42" s="45" t="s">
        <v>1685</v>
      </c>
      <c r="F42" s="1"/>
      <c r="G42" s="1"/>
      <c r="H42" s="9" t="s">
        <v>378</v>
      </c>
      <c r="I42" s="9" t="s">
        <v>379</v>
      </c>
      <c r="J42" s="10" t="s">
        <v>8</v>
      </c>
      <c r="K42" s="10" t="s">
        <v>222</v>
      </c>
      <c r="L42" s="10" t="s">
        <v>8</v>
      </c>
      <c r="M42" s="10" t="s">
        <v>8</v>
      </c>
      <c r="N42" s="16" t="s">
        <v>380</v>
      </c>
      <c r="O42" s="1"/>
      <c r="P42" s="10" t="str">
        <f>IF(INDEX(rngLoadCombinations,6,1)="","",INDEX(rngLoadCombinations,6,1))</f>
        <v/>
      </c>
      <c r="Q42" s="10">
        <v>0</v>
      </c>
      <c r="R42" s="10">
        <v>0</v>
      </c>
      <c r="S42" s="10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5" t="s">
        <v>273</v>
      </c>
      <c r="AJ42" s="5" t="s">
        <v>272</v>
      </c>
      <c r="AK42" s="5" t="s">
        <v>267</v>
      </c>
      <c r="AL42" s="5" t="s">
        <v>268</v>
      </c>
      <c r="AM42" s="5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5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 t="shared" si="0"/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9" t="s">
        <v>80</v>
      </c>
      <c r="B43" s="10" t="s">
        <v>81</v>
      </c>
      <c r="C43" s="10" t="s">
        <v>9</v>
      </c>
      <c r="D43" s="11" t="s">
        <v>82</v>
      </c>
      <c r="E43" s="45" t="s">
        <v>1685</v>
      </c>
      <c r="F43" s="1"/>
      <c r="G43" s="1"/>
      <c r="H43" s="9" t="s">
        <v>381</v>
      </c>
      <c r="I43" s="9" t="s">
        <v>382</v>
      </c>
      <c r="J43" s="10" t="s">
        <v>8</v>
      </c>
      <c r="K43" s="10" t="s">
        <v>222</v>
      </c>
      <c r="L43" s="10" t="s">
        <v>8</v>
      </c>
      <c r="M43" s="10" t="s">
        <v>222</v>
      </c>
      <c r="N43" s="16" t="s">
        <v>383</v>
      </c>
      <c r="O43" s="1"/>
      <c r="P43" s="10" t="str">
        <f>IF(INDEX(rngLoadCombinations,7,1)="","",INDEX(rngLoadCombinations,7,1))</f>
        <v/>
      </c>
      <c r="Q43" s="10">
        <v>0</v>
      </c>
      <c r="R43" s="10">
        <v>0</v>
      </c>
      <c r="S43" s="10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5" t="s">
        <v>273</v>
      </c>
      <c r="AJ43" s="5" t="s">
        <v>272</v>
      </c>
      <c r="AK43" s="5" t="s">
        <v>267</v>
      </c>
      <c r="AL43" s="5" t="s">
        <v>269</v>
      </c>
      <c r="AM43" s="5">
        <v>0</v>
      </c>
      <c r="AN43" s="5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 t="shared" si="0"/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9" t="s">
        <v>83</v>
      </c>
      <c r="B44" s="10">
        <v>1</v>
      </c>
      <c r="C44" s="10" t="s">
        <v>9</v>
      </c>
      <c r="D44" s="11" t="s">
        <v>84</v>
      </c>
      <c r="E44" s="45" t="s">
        <v>1685</v>
      </c>
      <c r="F44" s="1"/>
      <c r="G44" s="1"/>
      <c r="H44" s="9" t="s">
        <v>384</v>
      </c>
      <c r="I44" s="9" t="s">
        <v>385</v>
      </c>
      <c r="J44" s="10" t="s">
        <v>8</v>
      </c>
      <c r="K44" s="10" t="s">
        <v>8</v>
      </c>
      <c r="L44" s="10" t="s">
        <v>8</v>
      </c>
      <c r="M44" s="10" t="s">
        <v>222</v>
      </c>
      <c r="N44" s="16" t="s">
        <v>386</v>
      </c>
      <c r="O44" s="1"/>
      <c r="P44" s="10" t="str">
        <f>IF(INDEX(rngLoadCombinations,8,1)="","",INDEX(rngLoadCombinations,8,1))</f>
        <v/>
      </c>
      <c r="Q44" s="10">
        <v>0</v>
      </c>
      <c r="R44" s="10">
        <v>0</v>
      </c>
      <c r="S44" s="10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5" t="s">
        <v>273</v>
      </c>
      <c r="AJ44" s="5" t="s">
        <v>272</v>
      </c>
      <c r="AK44" s="5" t="s">
        <v>267</v>
      </c>
      <c r="AL44" s="5" t="s">
        <v>270</v>
      </c>
      <c r="AM44" s="5">
        <f>INDEX(rngSteelMaterialParameters,MATCH("Steel.R.SLS(II)",INDEX(rngSteelMaterialParameters,,1),0),3)/INDEX(rngSteelMaterialParameters,MATCH("Steel.E",INDEX(rngSteelMaterialParameters,,1),0),3)</f>
        <v>1.9499999999999999E-3</v>
      </c>
      <c r="AN44" s="5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 t="shared" si="0"/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9" t="s">
        <v>85</v>
      </c>
      <c r="B45" s="10">
        <v>0.01</v>
      </c>
      <c r="C45" s="10" t="s">
        <v>9</v>
      </c>
      <c r="D45" s="11" t="s">
        <v>86</v>
      </c>
      <c r="E45" s="45" t="s">
        <v>1685</v>
      </c>
      <c r="F45" s="1"/>
      <c r="G45" s="1"/>
      <c r="H45" s="9" t="s">
        <v>387</v>
      </c>
      <c r="I45" s="9" t="s">
        <v>388</v>
      </c>
      <c r="J45" s="10" t="s">
        <v>8</v>
      </c>
      <c r="K45" s="10" t="s">
        <v>222</v>
      </c>
      <c r="L45" s="10" t="s">
        <v>222</v>
      </c>
      <c r="M45" s="10" t="s">
        <v>222</v>
      </c>
      <c r="N45" s="16" t="s">
        <v>389</v>
      </c>
      <c r="O45" s="1"/>
      <c r="P45" s="10" t="str">
        <f>IF(INDEX(rngLoadCombinations,9,1)="","",INDEX(rngLoadCombinations,9,1))</f>
        <v/>
      </c>
      <c r="Q45" s="10">
        <v>0</v>
      </c>
      <c r="R45" s="10">
        <v>0</v>
      </c>
      <c r="S45" s="10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5" t="s">
        <v>273</v>
      </c>
      <c r="AJ45" s="5" t="s">
        <v>272</v>
      </c>
      <c r="AK45" s="5" t="s">
        <v>267</v>
      </c>
      <c r="AL45" s="5" t="s">
        <v>270</v>
      </c>
      <c r="AM45" s="5">
        <f>INDEX(rngSteelMaterialParameters,MATCH("Steel.TwoLine.Es2",INDEX(rngSteelMaterialParameters,,1),0),3)</f>
        <v>2.5000000000000001E-2</v>
      </c>
      <c r="AN45" s="5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 t="shared" si="0"/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9" t="s">
        <v>87</v>
      </c>
      <c r="B46" s="10">
        <v>0</v>
      </c>
      <c r="C46" s="10" t="s">
        <v>31</v>
      </c>
      <c r="D46" s="11" t="s">
        <v>88</v>
      </c>
      <c r="E46" s="45" t="s">
        <v>1685</v>
      </c>
      <c r="F46" s="1"/>
      <c r="G46" s="1"/>
      <c r="H46" s="12" t="s">
        <v>390</v>
      </c>
      <c r="I46" s="12"/>
      <c r="J46" s="13"/>
      <c r="K46" s="13"/>
      <c r="L46" s="13"/>
      <c r="M46" s="13"/>
      <c r="N46" s="31"/>
      <c r="O46" s="1"/>
      <c r="P46" s="10" t="str">
        <f>IF(INDEX(rngLoadCombinations,10,1)="","",INDEX(rngLoadCombinations,10,1))</f>
        <v/>
      </c>
      <c r="Q46" s="10">
        <v>0</v>
      </c>
      <c r="R46" s="10">
        <v>0</v>
      </c>
      <c r="S46" s="10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5" t="s">
        <v>273</v>
      </c>
      <c r="AJ46" s="5" t="s">
        <v>272</v>
      </c>
      <c r="AK46" s="5" t="s">
        <v>271</v>
      </c>
      <c r="AL46" s="5" t="s">
        <v>268</v>
      </c>
      <c r="AM46" s="5">
        <f>-INDEX(rngSteelMaterialParameters,MATCH("Steel.ThreeLine.Es2",INDEX(rngSteelMaterialParameters,,1),0),2)</f>
        <v>-1.4999999999999999E-2</v>
      </c>
      <c r="AN46" s="5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 t="shared" si="0"/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9" t="s">
        <v>89</v>
      </c>
      <c r="B47" s="10">
        <v>1</v>
      </c>
      <c r="C47" s="10" t="s">
        <v>31</v>
      </c>
      <c r="D47" s="11" t="s">
        <v>90</v>
      </c>
      <c r="E47" s="45" t="s">
        <v>1685</v>
      </c>
      <c r="F47" s="1"/>
      <c r="G47" s="1"/>
      <c r="H47" s="9" t="s">
        <v>391</v>
      </c>
      <c r="I47" s="9" t="s">
        <v>392</v>
      </c>
      <c r="J47" s="10" t="s">
        <v>393</v>
      </c>
      <c r="K47" s="10" t="s">
        <v>393</v>
      </c>
      <c r="L47" s="10" t="s">
        <v>393</v>
      </c>
      <c r="M47" s="10" t="s">
        <v>393</v>
      </c>
      <c r="N47" s="16" t="s">
        <v>394</v>
      </c>
      <c r="O47" s="1"/>
      <c r="P47" s="10" t="str">
        <f>IF(INDEX(rngLoadCombinations,11,1)="","",INDEX(rngLoadCombinations,11,1))</f>
        <v/>
      </c>
      <c r="Q47" s="10">
        <v>0</v>
      </c>
      <c r="R47" s="10">
        <v>0</v>
      </c>
      <c r="S47" s="10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5" t="s">
        <v>273</v>
      </c>
      <c r="AJ47" s="5" t="s">
        <v>272</v>
      </c>
      <c r="AK47" s="5" t="s">
        <v>271</v>
      </c>
      <c r="AL47" s="5" t="s">
        <v>268</v>
      </c>
      <c r="AM47" s="5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5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 t="shared" si="0"/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9"/>
      <c r="B48" s="10"/>
      <c r="C48" s="10"/>
      <c r="D48" s="11"/>
      <c r="E48" s="10"/>
      <c r="F48" s="1"/>
      <c r="G48" s="1"/>
      <c r="H48" s="12" t="s">
        <v>395</v>
      </c>
      <c r="I48" s="12"/>
      <c r="J48" s="13"/>
      <c r="K48" s="13"/>
      <c r="L48" s="13"/>
      <c r="M48" s="13"/>
      <c r="N48" s="31"/>
      <c r="O48" s="1"/>
      <c r="P48" s="10" t="str">
        <f>IF(INDEX(rngLoadCombinations,12,1)="","",INDEX(rngLoadCombinations,12,1))</f>
        <v/>
      </c>
      <c r="Q48" s="10">
        <v>0</v>
      </c>
      <c r="R48" s="10">
        <v>0</v>
      </c>
      <c r="S48" s="10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5" t="s">
        <v>273</v>
      </c>
      <c r="AJ48" s="5" t="s">
        <v>272</v>
      </c>
      <c r="AK48" s="5" t="s">
        <v>271</v>
      </c>
      <c r="AL48" s="5" t="s">
        <v>268</v>
      </c>
      <c r="AM48" s="5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5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 t="shared" si="0"/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6" t="s">
        <v>91</v>
      </c>
      <c r="B49" s="7"/>
      <c r="C49" s="7"/>
      <c r="D49" s="8"/>
      <c r="E49" s="7"/>
      <c r="F49" s="1"/>
      <c r="G49" s="1"/>
      <c r="H49" s="9" t="s">
        <v>391</v>
      </c>
      <c r="I49" s="9" t="s">
        <v>396</v>
      </c>
      <c r="J49" s="10" t="s">
        <v>393</v>
      </c>
      <c r="K49" s="10" t="s">
        <v>393</v>
      </c>
      <c r="L49" s="10" t="s">
        <v>393</v>
      </c>
      <c r="M49" s="10" t="s">
        <v>393</v>
      </c>
      <c r="N49" s="16" t="s">
        <v>397</v>
      </c>
      <c r="O49" s="1"/>
      <c r="P49" s="10" t="str">
        <f>IF(INDEX(rngLoadCombinations,13,1)="","",INDEX(rngLoadCombinations,13,1))</f>
        <v/>
      </c>
      <c r="Q49" s="10">
        <v>0</v>
      </c>
      <c r="R49" s="10">
        <v>0</v>
      </c>
      <c r="S49" s="10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5" t="s">
        <v>273</v>
      </c>
      <c r="AJ49" s="5" t="s">
        <v>272</v>
      </c>
      <c r="AK49" s="5" t="s">
        <v>271</v>
      </c>
      <c r="AL49" s="5" t="s">
        <v>268</v>
      </c>
      <c r="AM49" s="5">
        <f>-(0.9*INDEX(rngSteelMaterialParameters,MATCH("Steel.R.SLS(II)",INDEX(rngSteelMaterialParameters,,1),0),2)/INDEX(rngSteelMaterialParameters,MATCH("Steel.E",INDEX(rngSteelMaterialParameters,,1),0),2))</f>
        <v>-1.755E-3</v>
      </c>
      <c r="AN49" s="5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 t="shared" si="0"/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2" t="s">
        <v>68</v>
      </c>
      <c r="B50" s="13"/>
      <c r="C50" s="13" t="s">
        <v>9</v>
      </c>
      <c r="D50" s="14"/>
      <c r="E50" s="13"/>
      <c r="F50" s="1"/>
      <c r="G50" s="1"/>
      <c r="H50" s="9" t="s">
        <v>398</v>
      </c>
      <c r="I50" s="9" t="s">
        <v>399</v>
      </c>
      <c r="J50" s="10" t="s">
        <v>267</v>
      </c>
      <c r="K50" s="10" t="s">
        <v>267</v>
      </c>
      <c r="L50" s="10" t="s">
        <v>267</v>
      </c>
      <c r="M50" s="10" t="s">
        <v>267</v>
      </c>
      <c r="N50" s="16" t="s">
        <v>400</v>
      </c>
      <c r="O50" s="1"/>
      <c r="P50" s="10" t="str">
        <f>IF(INDEX(rngLoadCombinations,14,1)="","",INDEX(rngLoadCombinations,14,1))</f>
        <v/>
      </c>
      <c r="Q50" s="10">
        <v>0</v>
      </c>
      <c r="R50" s="10">
        <v>0</v>
      </c>
      <c r="S50" s="10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5" t="s">
        <v>273</v>
      </c>
      <c r="AJ50" s="5" t="s">
        <v>272</v>
      </c>
      <c r="AK50" s="5" t="s">
        <v>271</v>
      </c>
      <c r="AL50" s="5" t="s">
        <v>269</v>
      </c>
      <c r="AM50" s="5">
        <v>0</v>
      </c>
      <c r="AN50" s="5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 t="shared" si="0"/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9" t="s">
        <v>92</v>
      </c>
      <c r="B51" s="10" t="s">
        <v>93</v>
      </c>
      <c r="C51" s="10" t="s">
        <v>9</v>
      </c>
      <c r="D51" s="11" t="s">
        <v>94</v>
      </c>
      <c r="E51" s="45" t="s">
        <v>1685</v>
      </c>
      <c r="F51" s="1"/>
      <c r="G51" s="1"/>
      <c r="H51" s="9" t="s">
        <v>401</v>
      </c>
      <c r="I51" s="9" t="s">
        <v>402</v>
      </c>
      <c r="J51" s="10" t="s">
        <v>403</v>
      </c>
      <c r="K51" s="10" t="s">
        <v>403</v>
      </c>
      <c r="L51" s="10" t="s">
        <v>403</v>
      </c>
      <c r="M51" s="10" t="s">
        <v>403</v>
      </c>
      <c r="N51" s="16" t="s">
        <v>404</v>
      </c>
      <c r="O51" s="1"/>
      <c r="P51" s="10" t="str">
        <f>IF(INDEX(rngLoadCombinations,15,1)="","",INDEX(rngLoadCombinations,15,1))</f>
        <v/>
      </c>
      <c r="Q51" s="10">
        <v>0</v>
      </c>
      <c r="R51" s="10">
        <v>0</v>
      </c>
      <c r="S51" s="10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5" t="s">
        <v>273</v>
      </c>
      <c r="AJ51" s="5" t="s">
        <v>272</v>
      </c>
      <c r="AK51" s="5" t="s">
        <v>271</v>
      </c>
      <c r="AL51" s="5" t="s">
        <v>270</v>
      </c>
      <c r="AM51" s="5">
        <f>(0.9*INDEX(rngSteelMaterialParameters,MATCH("Steel.R.SLS(II)",INDEX(rngSteelMaterialParameters,,1),0),3)/INDEX(rngSteelMaterialParameters,MATCH("Steel.E",INDEX(rngSteelMaterialParameters,,1),0),3))</f>
        <v>1.755E-3</v>
      </c>
      <c r="AN51" s="5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 t="shared" si="0"/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9" t="s">
        <v>95</v>
      </c>
      <c r="B52" s="10">
        <v>3000</v>
      </c>
      <c r="C52" s="10" t="str">
        <f>INDEX(rngUnitSettings,MATCH("Length",INDEX(rngUnitSettings,,1),0),2)</f>
        <v>mm</v>
      </c>
      <c r="D52" s="11" t="s">
        <v>96</v>
      </c>
      <c r="E52" s="45" t="s">
        <v>1685</v>
      </c>
      <c r="F52" s="1"/>
      <c r="G52" s="1"/>
      <c r="H52" s="9" t="s">
        <v>405</v>
      </c>
      <c r="I52" s="9" t="s">
        <v>406</v>
      </c>
      <c r="J52" s="10" t="s">
        <v>267</v>
      </c>
      <c r="K52" s="10" t="s">
        <v>267</v>
      </c>
      <c r="L52" s="10" t="s">
        <v>267</v>
      </c>
      <c r="M52" s="10" t="s">
        <v>267</v>
      </c>
      <c r="N52" s="16" t="s">
        <v>407</v>
      </c>
      <c r="O52" s="1"/>
      <c r="P52" s="10" t="str">
        <f>IF(INDEX(rngLoadCombinations,16,1)="","",INDEX(rngLoadCombinations,16,1))</f>
        <v/>
      </c>
      <c r="Q52" s="10">
        <v>0</v>
      </c>
      <c r="R52" s="10">
        <v>0</v>
      </c>
      <c r="S52" s="10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5" t="s">
        <v>273</v>
      </c>
      <c r="AJ52" s="5" t="s">
        <v>272</v>
      </c>
      <c r="AK52" s="5" t="s">
        <v>271</v>
      </c>
      <c r="AL52" s="5" t="s">
        <v>270</v>
      </c>
      <c r="AM52" s="5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5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 t="shared" si="0"/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9" t="s">
        <v>97</v>
      </c>
      <c r="B53" s="10">
        <v>1</v>
      </c>
      <c r="C53" s="10" t="s">
        <v>9</v>
      </c>
      <c r="D53" s="11" t="s">
        <v>98</v>
      </c>
      <c r="E53" s="45" t="s">
        <v>1685</v>
      </c>
      <c r="F53" s="1"/>
      <c r="G53" s="1"/>
      <c r="H53" s="12" t="s">
        <v>408</v>
      </c>
      <c r="I53" s="12"/>
      <c r="J53" s="13"/>
      <c r="K53" s="13"/>
      <c r="L53" s="13"/>
      <c r="M53" s="13"/>
      <c r="N53" s="31"/>
      <c r="O53" s="1"/>
      <c r="P53" s="10" t="str">
        <f>IF(INDEX(rngLoadCombinations,17,1)="","",INDEX(rngLoadCombinations,17,1))</f>
        <v/>
      </c>
      <c r="Q53" s="10">
        <v>0</v>
      </c>
      <c r="R53" s="10">
        <v>0</v>
      </c>
      <c r="S53" s="10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5" t="s">
        <v>273</v>
      </c>
      <c r="AJ53" s="5" t="s">
        <v>272</v>
      </c>
      <c r="AK53" s="5" t="s">
        <v>271</v>
      </c>
      <c r="AL53" s="5" t="s">
        <v>270</v>
      </c>
      <c r="AM53" s="5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5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 t="shared" si="0"/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9" t="s">
        <v>99</v>
      </c>
      <c r="B54" s="10">
        <v>1</v>
      </c>
      <c r="C54" s="10" t="s">
        <v>9</v>
      </c>
      <c r="D54" s="11" t="s">
        <v>100</v>
      </c>
      <c r="E54" s="45" t="s">
        <v>1685</v>
      </c>
      <c r="F54" s="1"/>
      <c r="G54" s="1"/>
      <c r="H54" s="9" t="s">
        <v>391</v>
      </c>
      <c r="I54" s="9" t="s">
        <v>409</v>
      </c>
      <c r="J54" s="10" t="s">
        <v>410</v>
      </c>
      <c r="K54" s="10" t="s">
        <v>410</v>
      </c>
      <c r="L54" s="10" t="s">
        <v>410</v>
      </c>
      <c r="M54" s="10" t="s">
        <v>410</v>
      </c>
      <c r="N54" s="16" t="s">
        <v>411</v>
      </c>
      <c r="O54" s="1"/>
      <c r="P54" s="10" t="str">
        <f>IF(INDEX(rngLoadCombinations,18,1)="","",INDEX(rngLoadCombinations,18,1))</f>
        <v/>
      </c>
      <c r="Q54" s="10">
        <v>0</v>
      </c>
      <c r="R54" s="10">
        <v>0</v>
      </c>
      <c r="S54" s="10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5" t="s">
        <v>273</v>
      </c>
      <c r="AJ54" s="5" t="s">
        <v>272</v>
      </c>
      <c r="AK54" s="5" t="s">
        <v>271</v>
      </c>
      <c r="AL54" s="5" t="s">
        <v>270</v>
      </c>
      <c r="AM54" s="5">
        <f>INDEX(rngSteelMaterialParameters,MATCH("Steel.ThreeLine.Es2",INDEX(rngSteelMaterialParameters,,1),0),3)</f>
        <v>1.4999999999999999E-2</v>
      </c>
      <c r="AN54" s="5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 t="shared" si="0"/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9" t="s">
        <v>101</v>
      </c>
      <c r="B55" s="10" t="s">
        <v>102</v>
      </c>
      <c r="C55" s="10" t="s">
        <v>9</v>
      </c>
      <c r="D55" s="11" t="s">
        <v>103</v>
      </c>
      <c r="E55" s="45" t="s">
        <v>1685</v>
      </c>
      <c r="F55" s="1"/>
      <c r="G55" s="1"/>
      <c r="H55" s="9" t="s">
        <v>398</v>
      </c>
      <c r="I55" s="9" t="s">
        <v>412</v>
      </c>
      <c r="J55" s="10" t="s">
        <v>271</v>
      </c>
      <c r="K55" s="10" t="s">
        <v>271</v>
      </c>
      <c r="L55" s="10" t="s">
        <v>271</v>
      </c>
      <c r="M55" s="10" t="s">
        <v>271</v>
      </c>
      <c r="N55" s="16" t="s">
        <v>413</v>
      </c>
      <c r="O55" s="1"/>
      <c r="P55" s="10" t="str">
        <f>IF(INDEX(rngLoadCombinations,19,1)="","",INDEX(rngLoadCombinations,19,1))</f>
        <v/>
      </c>
      <c r="Q55" s="10">
        <v>0</v>
      </c>
      <c r="R55" s="10">
        <v>0</v>
      </c>
      <c r="S55" s="10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 t="shared" si="0"/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9" t="s">
        <v>104</v>
      </c>
      <c r="B56" s="10">
        <v>1</v>
      </c>
      <c r="C56" s="10" t="s">
        <v>9</v>
      </c>
      <c r="D56" s="11" t="s">
        <v>105</v>
      </c>
      <c r="E56" s="45" t="s">
        <v>1685</v>
      </c>
      <c r="F56" s="1"/>
      <c r="G56" s="1"/>
      <c r="H56" s="9" t="s">
        <v>401</v>
      </c>
      <c r="I56" s="9" t="s">
        <v>414</v>
      </c>
      <c r="J56" s="10" t="s">
        <v>415</v>
      </c>
      <c r="K56" s="10" t="s">
        <v>415</v>
      </c>
      <c r="L56" s="10" t="s">
        <v>415</v>
      </c>
      <c r="M56" s="10" t="s">
        <v>415</v>
      </c>
      <c r="N56" s="16" t="s">
        <v>416</v>
      </c>
      <c r="O56" s="1"/>
      <c r="P56" s="10" t="str">
        <f>IF(INDEX(rngLoadCombinations,20,1)="","",INDEX(rngLoadCombinations,20,1))</f>
        <v/>
      </c>
      <c r="Q56" s="10">
        <v>0</v>
      </c>
      <c r="R56" s="10">
        <v>0</v>
      </c>
      <c r="S56" s="10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 t="shared" si="0"/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9" t="s">
        <v>106</v>
      </c>
      <c r="B57" s="10">
        <v>1</v>
      </c>
      <c r="C57" s="10" t="s">
        <v>9</v>
      </c>
      <c r="D57" s="11" t="s">
        <v>107</v>
      </c>
      <c r="E57" s="45" t="s">
        <v>1685</v>
      </c>
      <c r="F57" s="1"/>
      <c r="G57" s="1"/>
      <c r="H57" s="9" t="s">
        <v>405</v>
      </c>
      <c r="I57" s="9" t="s">
        <v>417</v>
      </c>
      <c r="J57" s="10" t="s">
        <v>267</v>
      </c>
      <c r="K57" s="10" t="s">
        <v>267</v>
      </c>
      <c r="L57" s="10" t="s">
        <v>267</v>
      </c>
      <c r="M57" s="10" t="s">
        <v>267</v>
      </c>
      <c r="N57" s="16" t="s">
        <v>407</v>
      </c>
      <c r="O57" s="1"/>
      <c r="P57" s="10" t="str">
        <f>IF(INDEX(rngLoadCombinations,21,1)="","",INDEX(rngLoadCombinations,21,1))</f>
        <v/>
      </c>
      <c r="Q57" s="10">
        <v>0</v>
      </c>
      <c r="R57" s="10">
        <v>0</v>
      </c>
      <c r="S57" s="10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 t="shared" si="0"/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9" t="s">
        <v>108</v>
      </c>
      <c r="B58" s="10" t="s">
        <v>109</v>
      </c>
      <c r="C58" s="10" t="s">
        <v>9</v>
      </c>
      <c r="D58" s="11" t="s">
        <v>110</v>
      </c>
      <c r="E58" s="45" t="s">
        <v>1685</v>
      </c>
      <c r="F58" s="1"/>
      <c r="G58" s="1"/>
      <c r="H58" s="12" t="s">
        <v>418</v>
      </c>
      <c r="I58" s="12"/>
      <c r="J58" s="13"/>
      <c r="K58" s="13"/>
      <c r="L58" s="13"/>
      <c r="M58" s="13"/>
      <c r="N58" s="31"/>
      <c r="O58" s="1"/>
      <c r="P58" s="10" t="str">
        <f>IF(INDEX(rngLoadCombinations,22,1)="","",INDEX(rngLoadCombinations,22,1))</f>
        <v/>
      </c>
      <c r="Q58" s="10">
        <v>0</v>
      </c>
      <c r="R58" s="10">
        <v>0</v>
      </c>
      <c r="S58" s="10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1687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 t="shared" si="0"/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9" t="s">
        <v>111</v>
      </c>
      <c r="B59" s="10">
        <v>10</v>
      </c>
      <c r="C59" s="10" t="str">
        <f>INDEX(rngUnitSettings,MATCH("Length",INDEX(rngUnitSettings,,1),0),2)</f>
        <v>mm</v>
      </c>
      <c r="D59" s="11" t="s">
        <v>112</v>
      </c>
      <c r="E59" s="45" t="s">
        <v>1685</v>
      </c>
      <c r="F59" s="1"/>
      <c r="G59" s="1"/>
      <c r="H59" s="9" t="s">
        <v>391</v>
      </c>
      <c r="I59" s="9" t="s">
        <v>419</v>
      </c>
      <c r="J59" s="10" t="s">
        <v>410</v>
      </c>
      <c r="K59" s="10" t="s">
        <v>410</v>
      </c>
      <c r="L59" s="10" t="s">
        <v>410</v>
      </c>
      <c r="M59" s="10" t="s">
        <v>410</v>
      </c>
      <c r="N59" s="16" t="s">
        <v>420</v>
      </c>
      <c r="O59" s="1"/>
      <c r="P59" s="10" t="str">
        <f>IF(INDEX(rngLoadCombinations,23,1)="","",INDEX(rngLoadCombinations,23,1))</f>
        <v/>
      </c>
      <c r="Q59" s="10">
        <v>0</v>
      </c>
      <c r="R59" s="10">
        <v>0</v>
      </c>
      <c r="S59" s="10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274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 t="shared" si="0"/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9" t="s">
        <v>113</v>
      </c>
      <c r="B60" s="10">
        <v>10</v>
      </c>
      <c r="C60" s="10" t="str">
        <f>INDEX(rngUnitSettings,MATCH("Length",INDEX(rngUnitSettings,,1),0),2)</f>
        <v>mm</v>
      </c>
      <c r="D60" s="11" t="s">
        <v>114</v>
      </c>
      <c r="E60" s="45" t="s">
        <v>1685</v>
      </c>
      <c r="F60" s="1"/>
      <c r="G60" s="1"/>
      <c r="H60" s="9" t="s">
        <v>398</v>
      </c>
      <c r="I60" s="9" t="s">
        <v>421</v>
      </c>
      <c r="J60" s="10" t="s">
        <v>267</v>
      </c>
      <c r="K60" s="10" t="s">
        <v>267</v>
      </c>
      <c r="L60" s="10" t="s">
        <v>267</v>
      </c>
      <c r="M60" s="10" t="s">
        <v>267</v>
      </c>
      <c r="N60" s="16" t="s">
        <v>422</v>
      </c>
      <c r="O60" s="1"/>
      <c r="P60" s="10" t="str">
        <f>IF(INDEX(rngLoadCombinations,24,1)="","",INDEX(rngLoadCombinations,24,1))</f>
        <v/>
      </c>
      <c r="Q60" s="10">
        <v>0</v>
      </c>
      <c r="R60" s="10">
        <v>0</v>
      </c>
      <c r="S60" s="10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6" t="s">
        <v>275</v>
      </c>
      <c r="AJ60" s="6" t="s">
        <v>276</v>
      </c>
      <c r="AK60" s="6" t="s">
        <v>277</v>
      </c>
      <c r="AL60" s="6" t="s">
        <v>278</v>
      </c>
      <c r="AM60" s="6" t="s">
        <v>279</v>
      </c>
      <c r="AN60" s="6" t="s">
        <v>280</v>
      </c>
      <c r="AO60" s="6" t="s">
        <v>281</v>
      </c>
      <c r="AP60" s="6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 t="shared" si="0"/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9" t="s">
        <v>115</v>
      </c>
      <c r="B61" s="10" t="s">
        <v>116</v>
      </c>
      <c r="C61" s="10" t="s">
        <v>9</v>
      </c>
      <c r="D61" s="11" t="s">
        <v>117</v>
      </c>
      <c r="E61" s="45" t="s">
        <v>1685</v>
      </c>
      <c r="F61" s="1"/>
      <c r="G61" s="1"/>
      <c r="H61" s="9" t="s">
        <v>401</v>
      </c>
      <c r="I61" s="9" t="s">
        <v>423</v>
      </c>
      <c r="J61" s="10" t="s">
        <v>403</v>
      </c>
      <c r="K61" s="10" t="s">
        <v>403</v>
      </c>
      <c r="L61" s="10" t="s">
        <v>403</v>
      </c>
      <c r="M61" s="10" t="s">
        <v>403</v>
      </c>
      <c r="N61" s="16" t="s">
        <v>424</v>
      </c>
      <c r="O61" s="1"/>
      <c r="P61" s="10" t="str">
        <f>IF(INDEX(rngLoadCombinations,25,1)="","",INDEX(rngLoadCombinations,25,1))</f>
        <v/>
      </c>
      <c r="Q61" s="10">
        <v>0</v>
      </c>
      <c r="R61" s="10">
        <v>0</v>
      </c>
      <c r="S61" s="10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0">
        <v>4</v>
      </c>
      <c r="AJ61" s="10">
        <v>3.5</v>
      </c>
      <c r="AK61" s="10">
        <v>14</v>
      </c>
      <c r="AL61" s="10">
        <v>1</v>
      </c>
      <c r="AM61" s="10">
        <v>0.9</v>
      </c>
      <c r="AN61" s="10">
        <v>0.81</v>
      </c>
      <c r="AO61" s="10">
        <v>0.69</v>
      </c>
      <c r="AP61" s="10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 t="shared" si="0"/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9" t="s">
        <v>118</v>
      </c>
      <c r="B62" s="10" t="s">
        <v>70</v>
      </c>
      <c r="C62" s="10" t="s">
        <v>9</v>
      </c>
      <c r="D62" s="11" t="s">
        <v>119</v>
      </c>
      <c r="E62" s="45" t="s">
        <v>1685</v>
      </c>
      <c r="F62" s="1"/>
      <c r="G62" s="1"/>
      <c r="H62" s="9" t="s">
        <v>405</v>
      </c>
      <c r="I62" s="9" t="s">
        <v>425</v>
      </c>
      <c r="J62" s="10" t="s">
        <v>267</v>
      </c>
      <c r="K62" s="10" t="s">
        <v>267</v>
      </c>
      <c r="L62" s="10" t="s">
        <v>267</v>
      </c>
      <c r="M62" s="10" t="s">
        <v>267</v>
      </c>
      <c r="N62" s="16" t="s">
        <v>407</v>
      </c>
      <c r="O62" s="1"/>
      <c r="P62" s="10" t="str">
        <f>IF(INDEX(rngLoadCombinations,26,1)="","",INDEX(rngLoadCombinations,26,1))</f>
        <v/>
      </c>
      <c r="Q62" s="10">
        <v>0</v>
      </c>
      <c r="R62" s="10">
        <v>0</v>
      </c>
      <c r="S62" s="10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0">
        <v>10</v>
      </c>
      <c r="AJ62" s="10">
        <v>8.6999999999999993</v>
      </c>
      <c r="AK62" s="10">
        <v>35</v>
      </c>
      <c r="AL62" s="10">
        <v>1</v>
      </c>
      <c r="AM62" s="10">
        <v>0.86</v>
      </c>
      <c r="AN62" s="10">
        <v>0.77</v>
      </c>
      <c r="AO62" s="10">
        <v>0.65</v>
      </c>
      <c r="AP62" s="10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 t="shared" si="0"/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2" t="s">
        <v>120</v>
      </c>
      <c r="B63" s="13"/>
      <c r="C63" s="13" t="s">
        <v>9</v>
      </c>
      <c r="D63" s="14"/>
      <c r="E63" s="13"/>
      <c r="F63" s="1"/>
      <c r="G63" s="1"/>
      <c r="H63" s="12" t="s">
        <v>426</v>
      </c>
      <c r="I63" s="12"/>
      <c r="J63" s="13"/>
      <c r="K63" s="13"/>
      <c r="L63" s="13"/>
      <c r="M63" s="13"/>
      <c r="N63" s="31"/>
      <c r="O63" s="1"/>
      <c r="P63" s="10" t="str">
        <f>IF(INDEX(rngLoadCombinations,27,1)="","",INDEX(rngLoadCombinations,27,1))</f>
        <v/>
      </c>
      <c r="Q63" s="10">
        <v>0</v>
      </c>
      <c r="R63" s="10">
        <v>0</v>
      </c>
      <c r="S63" s="10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0">
        <v>12</v>
      </c>
      <c r="AJ63" s="10">
        <v>10.4</v>
      </c>
      <c r="AK63" s="10">
        <v>40</v>
      </c>
      <c r="AL63" s="10">
        <v>0.95</v>
      </c>
      <c r="AM63" s="10">
        <v>0.83</v>
      </c>
      <c r="AN63" s="10">
        <v>0.74</v>
      </c>
      <c r="AO63" s="10">
        <v>0.62</v>
      </c>
      <c r="AP63" s="10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 t="shared" si="0"/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9" t="s">
        <v>121</v>
      </c>
      <c r="B64" s="10">
        <v>0.7</v>
      </c>
      <c r="C64" s="10" t="s">
        <v>9</v>
      </c>
      <c r="D64" s="11" t="s">
        <v>122</v>
      </c>
      <c r="E64" s="45" t="s">
        <v>1685</v>
      </c>
      <c r="F64" s="1"/>
      <c r="G64" s="1"/>
      <c r="H64" s="9" t="s">
        <v>427</v>
      </c>
      <c r="I64" s="9" t="s">
        <v>428</v>
      </c>
      <c r="J64" s="10" t="s">
        <v>429</v>
      </c>
      <c r="K64" s="10" t="s">
        <v>430</v>
      </c>
      <c r="L64" s="10" t="s">
        <v>429</v>
      </c>
      <c r="M64" s="10" t="s">
        <v>429</v>
      </c>
      <c r="N64" s="16" t="s">
        <v>431</v>
      </c>
      <c r="O64" s="1"/>
      <c r="P64" s="10" t="str">
        <f>IF(INDEX(rngLoadCombinations,28,1)="","",INDEX(rngLoadCombinations,28,1))</f>
        <v/>
      </c>
      <c r="Q64" s="10">
        <v>0</v>
      </c>
      <c r="R64" s="10">
        <v>0</v>
      </c>
      <c r="S64" s="10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0">
        <v>14</v>
      </c>
      <c r="AJ64" s="10">
        <v>12.1</v>
      </c>
      <c r="AK64" s="10">
        <v>48.5</v>
      </c>
      <c r="AL64" s="10">
        <v>0.9</v>
      </c>
      <c r="AM64" s="10">
        <v>0.79</v>
      </c>
      <c r="AN64" s="10">
        <v>0.7</v>
      </c>
      <c r="AO64" s="10">
        <v>0.57999999999999996</v>
      </c>
      <c r="AP64" s="10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 t="shared" si="0"/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9" t="s">
        <v>123</v>
      </c>
      <c r="B65" s="10">
        <v>0.15</v>
      </c>
      <c r="C65" s="10" t="s">
        <v>9</v>
      </c>
      <c r="D65" s="11" t="s">
        <v>124</v>
      </c>
      <c r="E65" s="45" t="s">
        <v>1685</v>
      </c>
      <c r="F65" s="1"/>
      <c r="G65" s="1"/>
      <c r="H65" s="9" t="s">
        <v>432</v>
      </c>
      <c r="I65" s="9" t="s">
        <v>433</v>
      </c>
      <c r="J65" s="10" t="s">
        <v>298</v>
      </c>
      <c r="K65" s="10" t="s">
        <v>298</v>
      </c>
      <c r="L65" s="10" t="s">
        <v>298</v>
      </c>
      <c r="M65" s="10" t="s">
        <v>434</v>
      </c>
      <c r="N65" s="16" t="s">
        <v>435</v>
      </c>
      <c r="O65" s="1"/>
      <c r="P65" s="10" t="str">
        <f>IF(INDEX(rngLoadCombinations,29,1)="","",INDEX(rngLoadCombinations,29,1))</f>
        <v/>
      </c>
      <c r="Q65" s="10">
        <v>0</v>
      </c>
      <c r="R65" s="10">
        <v>0</v>
      </c>
      <c r="S65" s="10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0">
        <v>16</v>
      </c>
      <c r="AJ65" s="10">
        <v>13.8</v>
      </c>
      <c r="AK65" s="10">
        <v>55</v>
      </c>
      <c r="AL65" s="10">
        <v>0.86</v>
      </c>
      <c r="AM65" s="10">
        <v>0.75</v>
      </c>
      <c r="AN65" s="10">
        <v>0.66</v>
      </c>
      <c r="AO65" s="10">
        <v>0.55000000000000004</v>
      </c>
      <c r="AP65" s="10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 t="shared" si="0"/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9" t="s">
        <v>125</v>
      </c>
      <c r="B66" s="10">
        <v>1.5</v>
      </c>
      <c r="C66" s="10" t="s">
        <v>9</v>
      </c>
      <c r="D66" s="11" t="s">
        <v>126</v>
      </c>
      <c r="E66" s="45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0" t="str">
        <f>IF(INDEX(rngLoadCombinations,30,1)="","",INDEX(rngLoadCombinations,30,1))</f>
        <v/>
      </c>
      <c r="Q66" s="10">
        <v>0</v>
      </c>
      <c r="R66" s="10">
        <v>0</v>
      </c>
      <c r="S66" s="10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0">
        <v>18</v>
      </c>
      <c r="AJ66" s="10">
        <v>15.6</v>
      </c>
      <c r="AK66" s="10">
        <v>62.5</v>
      </c>
      <c r="AL66" s="10">
        <v>0.82</v>
      </c>
      <c r="AM66" s="10">
        <v>0.71</v>
      </c>
      <c r="AN66" s="10">
        <v>0.62</v>
      </c>
      <c r="AO66" s="10">
        <v>0.51</v>
      </c>
      <c r="AP66" s="10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 t="shared" ref="DO66:DO129" si="1"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2" t="s">
        <v>127</v>
      </c>
      <c r="B67" s="13"/>
      <c r="C67" s="13" t="s">
        <v>9</v>
      </c>
      <c r="D67" s="14"/>
      <c r="E67" s="13"/>
      <c r="F67" s="1"/>
      <c r="G67" s="1"/>
      <c r="H67" s="54" t="s">
        <v>1699</v>
      </c>
      <c r="I67" s="52"/>
      <c r="J67" s="52"/>
      <c r="K67" s="52"/>
      <c r="L67" s="52"/>
      <c r="M67" s="52"/>
      <c r="N67" s="1"/>
      <c r="O67" s="1"/>
      <c r="P67" s="10" t="str">
        <f>IF(INDEX(rngLoadCombinations,31,1)="","",INDEX(rngLoadCombinations,31,1))</f>
        <v/>
      </c>
      <c r="Q67" s="10">
        <v>0</v>
      </c>
      <c r="R67" s="10">
        <v>0</v>
      </c>
      <c r="S67" s="10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0">
        <v>20</v>
      </c>
      <c r="AJ67" s="10">
        <v>17.3</v>
      </c>
      <c r="AK67" s="10">
        <v>70</v>
      </c>
      <c r="AL67" s="10">
        <v>0.78</v>
      </c>
      <c r="AM67" s="10">
        <v>0.67</v>
      </c>
      <c r="AN67" s="10">
        <v>0.56999999999999995</v>
      </c>
      <c r="AO67" s="10">
        <v>0.48</v>
      </c>
      <c r="AP67" s="10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 t="shared" si="1"/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9" t="s">
        <v>128</v>
      </c>
      <c r="B68" s="10">
        <v>1</v>
      </c>
      <c r="C68" s="10" t="s">
        <v>9</v>
      </c>
      <c r="D68" s="11" t="s">
        <v>129</v>
      </c>
      <c r="E68" s="45" t="s">
        <v>1685</v>
      </c>
      <c r="F68" s="1"/>
      <c r="G68" s="1"/>
      <c r="H68" s="6" t="s">
        <v>1</v>
      </c>
      <c r="I68" s="6" t="s">
        <v>437</v>
      </c>
      <c r="J68" s="6" t="s">
        <v>438</v>
      </c>
      <c r="K68" s="7" t="s">
        <v>3</v>
      </c>
      <c r="L68" s="8" t="s">
        <v>4</v>
      </c>
      <c r="M68" s="7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0">
        <v>22</v>
      </c>
      <c r="AJ68" s="10">
        <v>19.100000000000001</v>
      </c>
      <c r="AK68" s="10">
        <v>75</v>
      </c>
      <c r="AL68" s="10">
        <v>0.72</v>
      </c>
      <c r="AM68" s="10">
        <v>0.6</v>
      </c>
      <c r="AN68" s="10">
        <v>0.52</v>
      </c>
      <c r="AO68" s="10">
        <v>0.43</v>
      </c>
      <c r="AP68" s="10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 t="shared" si="1"/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9" t="s">
        <v>130</v>
      </c>
      <c r="B69" s="10">
        <v>0.7</v>
      </c>
      <c r="C69" s="10" t="s">
        <v>9</v>
      </c>
      <c r="D69" s="11" t="s">
        <v>131</v>
      </c>
      <c r="E69" s="45" t="s">
        <v>1685</v>
      </c>
      <c r="F69" s="1"/>
      <c r="G69" s="1"/>
      <c r="H69" s="9" t="s">
        <v>439</v>
      </c>
      <c r="I69" s="10" t="s">
        <v>8</v>
      </c>
      <c r="J69" s="10" t="s">
        <v>8</v>
      </c>
      <c r="K69" s="10" t="s">
        <v>440</v>
      </c>
      <c r="L69" s="11" t="s">
        <v>441</v>
      </c>
      <c r="M69" s="45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0">
        <v>24</v>
      </c>
      <c r="AJ69" s="10">
        <v>20.8</v>
      </c>
      <c r="AK69" s="10">
        <v>83</v>
      </c>
      <c r="AL69" s="10">
        <v>0.67</v>
      </c>
      <c r="AM69" s="10">
        <v>0.55000000000000004</v>
      </c>
      <c r="AN69" s="10">
        <v>0.47</v>
      </c>
      <c r="AO69" s="10">
        <v>0.38</v>
      </c>
      <c r="AP69" s="10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 t="shared" si="1"/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9"/>
      <c r="B70" s="10"/>
      <c r="C70" s="10"/>
      <c r="D70" s="11"/>
      <c r="E70" s="10"/>
      <c r="F70" s="1"/>
      <c r="G70" s="1"/>
      <c r="H70" s="9" t="s">
        <v>442</v>
      </c>
      <c r="I70" s="10" t="s">
        <v>443</v>
      </c>
      <c r="J70" s="10" t="s">
        <v>443</v>
      </c>
      <c r="K70" s="10" t="s">
        <v>9</v>
      </c>
      <c r="L70" s="11" t="s">
        <v>444</v>
      </c>
      <c r="M70" s="45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0">
        <v>26</v>
      </c>
      <c r="AJ70" s="10">
        <v>22.5</v>
      </c>
      <c r="AK70" s="10">
        <v>90</v>
      </c>
      <c r="AL70" s="10">
        <v>0.62</v>
      </c>
      <c r="AM70" s="10">
        <v>0.51</v>
      </c>
      <c r="AN70" s="10">
        <v>0.44</v>
      </c>
      <c r="AO70" s="10">
        <v>0.35</v>
      </c>
      <c r="AP70" s="10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 t="shared" si="1"/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6" t="s">
        <v>132</v>
      </c>
      <c r="B71" s="7"/>
      <c r="C71" s="7"/>
      <c r="D71" s="8"/>
      <c r="E71" s="7"/>
      <c r="F71" s="1"/>
      <c r="G71" s="1"/>
      <c r="H71" s="9" t="s">
        <v>445</v>
      </c>
      <c r="I71" s="10">
        <v>60</v>
      </c>
      <c r="J71" s="10">
        <v>100</v>
      </c>
      <c r="K71" s="10" t="s">
        <v>26</v>
      </c>
      <c r="L71" s="11" t="s">
        <v>446</v>
      </c>
      <c r="M71" s="45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0">
        <v>28</v>
      </c>
      <c r="AJ71" s="10">
        <v>24.3</v>
      </c>
      <c r="AK71" s="10">
        <v>97</v>
      </c>
      <c r="AL71" s="10">
        <v>0.57999999999999996</v>
      </c>
      <c r="AM71" s="10">
        <v>0.49</v>
      </c>
      <c r="AN71" s="10">
        <v>0.43</v>
      </c>
      <c r="AO71" s="10">
        <v>0.34</v>
      </c>
      <c r="AP71" s="10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 t="shared" si="1"/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9" t="s">
        <v>133</v>
      </c>
      <c r="B72" s="10">
        <v>0.3</v>
      </c>
      <c r="C72" s="10" t="str">
        <f>INDEX(rngUnitSettings,MATCH("Length",INDEX(rngUnitSettings,,1),0),2)</f>
        <v>mm</v>
      </c>
      <c r="D72" s="11" t="s">
        <v>134</v>
      </c>
      <c r="E72" s="45" t="s">
        <v>1685</v>
      </c>
      <c r="F72" s="1"/>
      <c r="G72" s="1"/>
      <c r="H72" s="9" t="s">
        <v>447</v>
      </c>
      <c r="I72" s="10" t="s">
        <v>8</v>
      </c>
      <c r="J72" s="10" t="s">
        <v>9</v>
      </c>
      <c r="K72" s="10" t="s">
        <v>440</v>
      </c>
      <c r="L72" s="11" t="s">
        <v>448</v>
      </c>
      <c r="M72" s="45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0">
        <v>30</v>
      </c>
      <c r="AJ72" s="10">
        <v>26</v>
      </c>
      <c r="AK72" s="10">
        <v>105</v>
      </c>
      <c r="AL72" s="10">
        <v>0.53</v>
      </c>
      <c r="AM72" s="10">
        <v>0.45</v>
      </c>
      <c r="AN72" s="10">
        <v>0.39</v>
      </c>
      <c r="AO72" s="10">
        <v>0.32</v>
      </c>
      <c r="AP72" s="10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 t="shared" si="1"/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9" t="s">
        <v>135</v>
      </c>
      <c r="B73" s="10" t="s">
        <v>70</v>
      </c>
      <c r="C73" s="10" t="s">
        <v>9</v>
      </c>
      <c r="D73" s="11" t="s">
        <v>136</v>
      </c>
      <c r="E73" s="45" t="s">
        <v>1685</v>
      </c>
      <c r="F73" s="1"/>
      <c r="G73" s="1"/>
      <c r="H73" s="9" t="s">
        <v>449</v>
      </c>
      <c r="I73" s="10">
        <v>1.35</v>
      </c>
      <c r="J73" s="10">
        <v>1.75</v>
      </c>
      <c r="K73" s="10" t="s">
        <v>237</v>
      </c>
      <c r="L73" s="11" t="s">
        <v>450</v>
      </c>
      <c r="M73" s="45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0">
        <v>32</v>
      </c>
      <c r="AJ73" s="10">
        <v>27.7</v>
      </c>
      <c r="AK73" s="10">
        <v>110</v>
      </c>
      <c r="AL73" s="10">
        <v>0.48</v>
      </c>
      <c r="AM73" s="10">
        <v>0.41</v>
      </c>
      <c r="AN73" s="10">
        <v>0.36</v>
      </c>
      <c r="AO73" s="10">
        <v>0.31</v>
      </c>
      <c r="AP73" s="10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 t="shared" si="1"/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9" t="s">
        <v>137</v>
      </c>
      <c r="B74" s="10" t="s">
        <v>70</v>
      </c>
      <c r="C74" s="10" t="s">
        <v>9</v>
      </c>
      <c r="D74" s="11" t="s">
        <v>138</v>
      </c>
      <c r="E74" s="45" t="s">
        <v>1685</v>
      </c>
      <c r="F74" s="1"/>
      <c r="G74" s="1"/>
      <c r="H74" s="9" t="s">
        <v>451</v>
      </c>
      <c r="I74" s="10" t="s">
        <v>9</v>
      </c>
      <c r="J74" s="10">
        <v>0.85</v>
      </c>
      <c r="K74" s="10" t="s">
        <v>237</v>
      </c>
      <c r="L74" s="11" t="s">
        <v>452</v>
      </c>
      <c r="M74" s="45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0">
        <v>34</v>
      </c>
      <c r="AJ74" s="10">
        <v>29</v>
      </c>
      <c r="AK74" s="10">
        <v>120</v>
      </c>
      <c r="AL74" s="10">
        <v>0.43</v>
      </c>
      <c r="AM74" s="10">
        <v>0.36</v>
      </c>
      <c r="AN74" s="10">
        <v>0.31</v>
      </c>
      <c r="AO74" s="10">
        <v>0.25</v>
      </c>
      <c r="AP74" s="10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 t="shared" si="1"/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9" t="s">
        <v>139</v>
      </c>
      <c r="B75" s="10" t="s">
        <v>140</v>
      </c>
      <c r="C75" s="10" t="s">
        <v>9</v>
      </c>
      <c r="D75" s="11" t="s">
        <v>141</v>
      </c>
      <c r="E75" s="45" t="s">
        <v>1685</v>
      </c>
      <c r="F75" s="1"/>
      <c r="G75" s="1"/>
      <c r="H75" s="9" t="s">
        <v>453</v>
      </c>
      <c r="I75" s="10" t="s">
        <v>237</v>
      </c>
      <c r="J75" s="10" t="s">
        <v>237</v>
      </c>
      <c r="K75" s="10" t="s">
        <v>9</v>
      </c>
      <c r="L75" s="11" t="s">
        <v>454</v>
      </c>
      <c r="M75" s="45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0">
        <v>38</v>
      </c>
      <c r="AJ75" s="10">
        <v>33</v>
      </c>
      <c r="AK75" s="10">
        <v>130</v>
      </c>
      <c r="AL75" s="10">
        <v>0.38</v>
      </c>
      <c r="AM75" s="10">
        <v>0.32</v>
      </c>
      <c r="AN75" s="10">
        <v>0.28000000000000003</v>
      </c>
      <c r="AO75" s="10">
        <v>0.24</v>
      </c>
      <c r="AP75" s="10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 t="shared" si="1"/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9" t="s">
        <v>142</v>
      </c>
      <c r="B76" s="10" t="s">
        <v>143</v>
      </c>
      <c r="C76" s="10" t="s">
        <v>9</v>
      </c>
      <c r="D76" s="11" t="s">
        <v>144</v>
      </c>
      <c r="E76" s="45" t="s">
        <v>1685</v>
      </c>
      <c r="F76" s="1"/>
      <c r="G76" s="1"/>
      <c r="H76" s="9" t="s">
        <v>455</v>
      </c>
      <c r="I76" s="10">
        <v>13</v>
      </c>
      <c r="J76" s="10">
        <v>13</v>
      </c>
      <c r="K76" s="10" t="str">
        <f>IF(I75=J75,IF(I75="pt","pt","мм"),"арм.="&amp;IF(I75="pt","pt","мм")&amp;"; разм.="&amp;IF(J75="pt","pt","мм"))</f>
        <v>pt</v>
      </c>
      <c r="L76" s="11" t="s">
        <v>456</v>
      </c>
      <c r="M76" s="45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0">
        <v>40</v>
      </c>
      <c r="AJ76" s="10">
        <v>34.6</v>
      </c>
      <c r="AK76" s="10">
        <v>140</v>
      </c>
      <c r="AL76" s="10">
        <v>0.35</v>
      </c>
      <c r="AM76" s="10">
        <v>0.28999999999999998</v>
      </c>
      <c r="AN76" s="10">
        <v>0.25</v>
      </c>
      <c r="AO76" s="10">
        <v>0.21</v>
      </c>
      <c r="AP76" s="10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 t="shared" si="1"/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9" t="s">
        <v>145</v>
      </c>
      <c r="B77" s="10">
        <v>1.4</v>
      </c>
      <c r="C77" s="10" t="s">
        <v>9</v>
      </c>
      <c r="D77" s="11" t="s">
        <v>146</v>
      </c>
      <c r="E77" s="45" t="s">
        <v>1685</v>
      </c>
      <c r="F77" s="1"/>
      <c r="G77" s="1"/>
      <c r="H77" s="9" t="s">
        <v>457</v>
      </c>
      <c r="I77" s="10">
        <v>9</v>
      </c>
      <c r="J77" s="10">
        <v>9</v>
      </c>
      <c r="K77" s="10" t="str">
        <f>IF(I75=J75,IF(I75="pt","pt","мм"),"арм.="&amp;IF(I75="pt","pt","мм")&amp;"; разм.="&amp;IF(J75="pt","pt","мм"))</f>
        <v>pt</v>
      </c>
      <c r="L77" s="11" t="s">
        <v>458</v>
      </c>
      <c r="M77" s="45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0">
        <v>43</v>
      </c>
      <c r="AJ77" s="10">
        <v>37.5</v>
      </c>
      <c r="AK77" s="10">
        <v>150</v>
      </c>
      <c r="AL77" s="10">
        <v>0.33</v>
      </c>
      <c r="AM77" s="10">
        <v>0.28000000000000003</v>
      </c>
      <c r="AN77" s="10">
        <v>0.24</v>
      </c>
      <c r="AO77" s="10">
        <v>0.21</v>
      </c>
      <c r="AP77" s="10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 t="shared" si="1"/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9" t="s">
        <v>147</v>
      </c>
      <c r="B78" s="10">
        <v>0.5</v>
      </c>
      <c r="C78" s="10" t="s">
        <v>9</v>
      </c>
      <c r="D78" s="11" t="s">
        <v>148</v>
      </c>
      <c r="E78" s="45" t="s">
        <v>1685</v>
      </c>
      <c r="F78" s="1"/>
      <c r="G78" s="1"/>
      <c r="H78" s="9" t="s">
        <v>459</v>
      </c>
      <c r="I78" s="10" t="s">
        <v>9</v>
      </c>
      <c r="J78" s="10" t="s">
        <v>460</v>
      </c>
      <c r="K78" s="10" t="s">
        <v>9</v>
      </c>
      <c r="L78" s="11" t="s">
        <v>461</v>
      </c>
      <c r="M78" s="45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0">
        <v>1000000</v>
      </c>
      <c r="AJ78" s="10">
        <v>1000000</v>
      </c>
      <c r="AK78" s="10">
        <v>1000000</v>
      </c>
      <c r="AL78" s="10">
        <v>0.33</v>
      </c>
      <c r="AM78" s="10">
        <v>0.28000000000000003</v>
      </c>
      <c r="AN78" s="10">
        <v>0.24</v>
      </c>
      <c r="AO78" s="10">
        <v>0.21</v>
      </c>
      <c r="AP78" s="10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 t="shared" si="1"/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9" t="s">
        <v>149</v>
      </c>
      <c r="B79" s="10" t="s">
        <v>70</v>
      </c>
      <c r="C79" s="10" t="s">
        <v>9</v>
      </c>
      <c r="D79" s="11" t="s">
        <v>150</v>
      </c>
      <c r="E79" s="45" t="s">
        <v>1685</v>
      </c>
      <c r="F79" s="1"/>
      <c r="G79" s="1"/>
      <c r="H79" s="9" t="s">
        <v>462</v>
      </c>
      <c r="I79" s="10" t="s">
        <v>9</v>
      </c>
      <c r="J79" s="10" t="s">
        <v>463</v>
      </c>
      <c r="K79" s="10" t="s">
        <v>9</v>
      </c>
      <c r="L79" s="11" t="s">
        <v>464</v>
      </c>
      <c r="M79" s="45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 t="shared" si="1"/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9" t="s">
        <v>151</v>
      </c>
      <c r="B80" s="10">
        <v>1</v>
      </c>
      <c r="C80" s="10" t="s">
        <v>9</v>
      </c>
      <c r="D80" s="11" t="s">
        <v>152</v>
      </c>
      <c r="E80" s="45" t="s">
        <v>1685</v>
      </c>
      <c r="F80" s="1"/>
      <c r="G80" s="1"/>
      <c r="H80" s="9" t="s">
        <v>465</v>
      </c>
      <c r="I80" s="32" t="s">
        <v>466</v>
      </c>
      <c r="J80" s="32" t="s">
        <v>466</v>
      </c>
      <c r="K80" s="10" t="s">
        <v>248</v>
      </c>
      <c r="L80" s="11" t="s">
        <v>467</v>
      </c>
      <c r="M80" s="45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 t="shared" si="1"/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9" t="s">
        <v>153</v>
      </c>
      <c r="B81" s="10" t="s">
        <v>70</v>
      </c>
      <c r="C81" s="10" t="s">
        <v>9</v>
      </c>
      <c r="D81" s="11" t="s">
        <v>154</v>
      </c>
      <c r="E81" s="43" t="s">
        <v>1685</v>
      </c>
      <c r="F81" s="1"/>
      <c r="G81" s="1"/>
      <c r="H81" s="9" t="s">
        <v>468</v>
      </c>
      <c r="I81" s="32" t="s">
        <v>9</v>
      </c>
      <c r="J81" s="32" t="s">
        <v>469</v>
      </c>
      <c r="K81" s="10" t="s">
        <v>248</v>
      </c>
      <c r="L81" s="11" t="s">
        <v>470</v>
      </c>
      <c r="M81" s="43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 t="shared" si="1"/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9" t="s">
        <v>155</v>
      </c>
      <c r="B82" s="10">
        <v>1</v>
      </c>
      <c r="C82" s="10" t="s">
        <v>9</v>
      </c>
      <c r="D82" s="11" t="s">
        <v>156</v>
      </c>
      <c r="E82" s="43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 t="shared" si="1"/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9"/>
      <c r="B83" s="10"/>
      <c r="C83" s="10"/>
      <c r="D83" s="11"/>
      <c r="E83" s="10"/>
      <c r="F83" s="1"/>
      <c r="G83" s="1"/>
      <c r="H83" s="51" t="s">
        <v>1688</v>
      </c>
      <c r="I83" s="52"/>
      <c r="J83" s="52"/>
      <c r="K83" s="52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 t="shared" si="1"/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6" t="s">
        <v>157</v>
      </c>
      <c r="B84" s="7"/>
      <c r="C84" s="7"/>
      <c r="D84" s="8"/>
      <c r="E84" s="7"/>
      <c r="F84" s="1"/>
      <c r="G84" s="1"/>
      <c r="H84" s="6" t="s">
        <v>1</v>
      </c>
      <c r="I84" s="7" t="s">
        <v>2</v>
      </c>
      <c r="J84" s="7" t="s">
        <v>3</v>
      </c>
      <c r="K84" s="8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 t="shared" si="1"/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9" t="s">
        <v>158</v>
      </c>
      <c r="B85" s="10" t="s">
        <v>159</v>
      </c>
      <c r="C85" s="10" t="s">
        <v>9</v>
      </c>
      <c r="D85" s="11" t="s">
        <v>160</v>
      </c>
      <c r="E85" s="43" t="s">
        <v>1685</v>
      </c>
      <c r="F85" s="1"/>
      <c r="G85" s="1"/>
      <c r="H85" s="9" t="s">
        <v>472</v>
      </c>
      <c r="I85" s="10">
        <v>300</v>
      </c>
      <c r="J85" s="10" t="str">
        <f>INDEX(rngUnitSettings,MATCH("Length",INDEX(rngUnitSettings,,1),0),2)</f>
        <v>mm</v>
      </c>
      <c r="K85" s="16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 t="shared" si="1"/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9" t="s">
        <v>161</v>
      </c>
      <c r="B86" s="10" t="s">
        <v>8</v>
      </c>
      <c r="C86" s="10" t="s">
        <v>9</v>
      </c>
      <c r="D86" s="11" t="s">
        <v>162</v>
      </c>
      <c r="E86" s="43" t="s">
        <v>1685</v>
      </c>
      <c r="F86" s="1"/>
      <c r="G86" s="1"/>
      <c r="H86" s="9" t="s">
        <v>474</v>
      </c>
      <c r="I86" s="10">
        <v>40</v>
      </c>
      <c r="J86" s="10" t="str">
        <f>INDEX(rngUnitSettings,MATCH("Length",INDEX(rngUnitSettings,,1),0),2)</f>
        <v>mm</v>
      </c>
      <c r="K86" s="16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 t="shared" si="1"/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9" t="s">
        <v>163</v>
      </c>
      <c r="B87" s="10" t="s">
        <v>164</v>
      </c>
      <c r="C87" s="10" t="s">
        <v>9</v>
      </c>
      <c r="D87" s="11" t="s">
        <v>165</v>
      </c>
      <c r="E87" s="43" t="s">
        <v>1685</v>
      </c>
      <c r="F87" s="1"/>
      <c r="G87" s="1"/>
      <c r="H87" s="9" t="s">
        <v>476</v>
      </c>
      <c r="I87" s="10">
        <v>8</v>
      </c>
      <c r="J87" s="10" t="s">
        <v>31</v>
      </c>
      <c r="K87" s="16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 t="shared" si="1"/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9" t="s">
        <v>166</v>
      </c>
      <c r="B88" s="10" t="s">
        <v>8</v>
      </c>
      <c r="C88" s="10" t="s">
        <v>9</v>
      </c>
      <c r="D88" s="11" t="s">
        <v>167</v>
      </c>
      <c r="E88" s="43" t="s">
        <v>1685</v>
      </c>
      <c r="F88" s="1"/>
      <c r="G88" s="1"/>
      <c r="H88" s="9" t="s">
        <v>478</v>
      </c>
      <c r="I88" s="10">
        <v>20</v>
      </c>
      <c r="J88" s="10" t="str">
        <f>INDEX(rngUnitSettings,MATCH("Length",INDEX(rngUnitSettings,,1),0),2)</f>
        <v>mm</v>
      </c>
      <c r="K88" s="16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 t="shared" si="1"/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9" t="s">
        <v>168</v>
      </c>
      <c r="B89" s="10" t="s">
        <v>8</v>
      </c>
      <c r="C89" s="10" t="s">
        <v>9</v>
      </c>
      <c r="D89" s="11" t="s">
        <v>169</v>
      </c>
      <c r="E89" s="43" t="s">
        <v>1685</v>
      </c>
      <c r="F89" s="1"/>
      <c r="G89" s="1"/>
      <c r="H89" s="17" t="s">
        <v>480</v>
      </c>
      <c r="I89" s="18"/>
      <c r="J89" s="18"/>
      <c r="K89" s="19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 t="shared" si="1"/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9" t="s">
        <v>170</v>
      </c>
      <c r="B90" s="10" t="s">
        <v>171</v>
      </c>
      <c r="C90" s="10" t="s">
        <v>9</v>
      </c>
      <c r="D90" s="11" t="s">
        <v>172</v>
      </c>
      <c r="E90" s="43" t="s">
        <v>1685</v>
      </c>
      <c r="F90" s="1"/>
      <c r="G90" s="1"/>
      <c r="H90" s="9" t="s">
        <v>481</v>
      </c>
      <c r="I90" s="10"/>
      <c r="J90" s="10" t="str">
        <f>INDEX(rngUnitSettings,MATCH("Length",INDEX(rngUnitSettings,,1),0),2)</f>
        <v>mm</v>
      </c>
      <c r="K90" s="16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 t="shared" si="1"/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9" t="s">
        <v>173</v>
      </c>
      <c r="B91" s="10" t="s">
        <v>174</v>
      </c>
      <c r="C91" s="10" t="s">
        <v>9</v>
      </c>
      <c r="D91" s="11" t="s">
        <v>175</v>
      </c>
      <c r="E91" s="43" t="s">
        <v>1685</v>
      </c>
      <c r="F91" s="1"/>
      <c r="G91" s="1"/>
      <c r="H91" s="9" t="s">
        <v>483</v>
      </c>
      <c r="I91" s="10"/>
      <c r="J91" s="10" t="str">
        <f>INDEX(rngUnitSettings,MATCH("Length",INDEX(rngUnitSettings,,1),0),2)</f>
        <v>mm</v>
      </c>
      <c r="K91" s="16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 t="shared" si="1"/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9" t="s">
        <v>176</v>
      </c>
      <c r="B92" s="10" t="s">
        <v>177</v>
      </c>
      <c r="C92" s="10" t="s">
        <v>9</v>
      </c>
      <c r="D92" s="11" t="s">
        <v>178</v>
      </c>
      <c r="E92" s="43" t="s">
        <v>1685</v>
      </c>
      <c r="F92" s="1"/>
      <c r="G92" s="1"/>
      <c r="H92" s="9" t="s">
        <v>485</v>
      </c>
      <c r="I92" s="10" t="s">
        <v>486</v>
      </c>
      <c r="J92" s="10" t="s">
        <v>9</v>
      </c>
      <c r="K92" s="16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 t="shared" si="1"/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9" t="s">
        <v>179</v>
      </c>
      <c r="B93" s="10" t="s">
        <v>180</v>
      </c>
      <c r="C93" s="10" t="s">
        <v>9</v>
      </c>
      <c r="D93" s="11" t="s">
        <v>181</v>
      </c>
      <c r="E93" s="43" t="s">
        <v>1685</v>
      </c>
      <c r="F93" s="1"/>
      <c r="G93" s="1"/>
      <c r="H93" s="9" t="s">
        <v>488</v>
      </c>
      <c r="I93" s="10" t="s">
        <v>486</v>
      </c>
      <c r="J93" s="10" t="s">
        <v>9</v>
      </c>
      <c r="K93" s="16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 t="shared" si="1"/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9" t="s">
        <v>182</v>
      </c>
      <c r="B94" s="10" t="s">
        <v>183</v>
      </c>
      <c r="C94" s="10" t="s">
        <v>9</v>
      </c>
      <c r="D94" s="11" t="s">
        <v>184</v>
      </c>
      <c r="E94" s="43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 t="shared" si="1"/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9" t="s">
        <v>185</v>
      </c>
      <c r="B95" s="10" t="s">
        <v>186</v>
      </c>
      <c r="C95" s="10" t="s">
        <v>9</v>
      </c>
      <c r="D95" s="11" t="s">
        <v>187</v>
      </c>
      <c r="E95" s="43" t="s">
        <v>1685</v>
      </c>
      <c r="F95" s="1"/>
      <c r="G95" s="1"/>
      <c r="H95" s="51" t="s">
        <v>1689</v>
      </c>
      <c r="I95" s="52"/>
      <c r="J95" s="52"/>
      <c r="K95" s="52"/>
      <c r="L95" s="52"/>
      <c r="M95" s="52"/>
      <c r="N95" s="52"/>
      <c r="O95" s="52"/>
      <c r="P95" s="52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 t="shared" si="1"/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9" t="s">
        <v>188</v>
      </c>
      <c r="B96" s="10" t="s">
        <v>189</v>
      </c>
      <c r="C96" s="10" t="s">
        <v>9</v>
      </c>
      <c r="D96" s="11" t="s">
        <v>190</v>
      </c>
      <c r="E96" s="43" t="s">
        <v>1685</v>
      </c>
      <c r="F96" s="1"/>
      <c r="G96" s="1"/>
      <c r="H96" s="53" t="s">
        <v>492</v>
      </c>
      <c r="I96" s="53"/>
      <c r="J96" s="53"/>
      <c r="K96" s="53"/>
      <c r="L96" s="9"/>
      <c r="M96" s="9"/>
      <c r="N96" s="9"/>
      <c r="O96" s="9"/>
      <c r="P96" s="9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 t="shared" si="1"/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9" t="s">
        <v>191</v>
      </c>
      <c r="B97" s="10" t="s">
        <v>192</v>
      </c>
      <c r="C97" s="10" t="s">
        <v>9</v>
      </c>
      <c r="D97" s="11" t="s">
        <v>193</v>
      </c>
      <c r="E97" s="43" t="s">
        <v>1685</v>
      </c>
      <c r="F97" s="1"/>
      <c r="G97" s="1"/>
      <c r="H97" s="6" t="s">
        <v>1</v>
      </c>
      <c r="I97" s="6" t="s">
        <v>2</v>
      </c>
      <c r="J97" s="6" t="s">
        <v>3</v>
      </c>
      <c r="K97" s="8" t="s">
        <v>4</v>
      </c>
      <c r="L97" s="9"/>
      <c r="M97" s="9"/>
      <c r="N97" s="9"/>
      <c r="O97" s="9"/>
      <c r="P97" s="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 t="shared" si="1"/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9" t="s">
        <v>194</v>
      </c>
      <c r="B98" s="10">
        <v>9</v>
      </c>
      <c r="C98" s="10" t="s">
        <v>195</v>
      </c>
      <c r="D98" s="11" t="s">
        <v>196</v>
      </c>
      <c r="E98" s="43" t="s">
        <v>1685</v>
      </c>
      <c r="F98" s="1"/>
      <c r="G98" s="1"/>
      <c r="H98" s="9" t="s">
        <v>493</v>
      </c>
      <c r="I98" s="10" t="s">
        <v>494</v>
      </c>
      <c r="J98" s="9" t="s">
        <v>9</v>
      </c>
      <c r="K98" s="11" t="s">
        <v>495</v>
      </c>
      <c r="L98" s="9"/>
      <c r="M98" s="9"/>
      <c r="N98" s="9"/>
      <c r="O98" s="9"/>
      <c r="P98" s="9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 t="shared" si="1"/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9" t="s">
        <v>197</v>
      </c>
      <c r="B99" s="10">
        <v>5</v>
      </c>
      <c r="C99" s="10" t="s">
        <v>195</v>
      </c>
      <c r="D99" s="11" t="s">
        <v>198</v>
      </c>
      <c r="E99" s="43" t="s">
        <v>1685</v>
      </c>
      <c r="F99" s="1"/>
      <c r="G99" s="1"/>
      <c r="H99" s="9" t="s">
        <v>496</v>
      </c>
      <c r="I99" s="10">
        <v>0</v>
      </c>
      <c r="J99" s="9" t="str">
        <f>INDEX(rngUnitSettings,MATCH("Length",INDEX(rngUnitSettings,,1),0),2)</f>
        <v>mm</v>
      </c>
      <c r="K99" s="11" t="s">
        <v>497</v>
      </c>
      <c r="L99" s="9"/>
      <c r="M99" s="9"/>
      <c r="N99" s="9"/>
      <c r="O99" s="9"/>
      <c r="P99" s="9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 t="shared" si="1"/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9" t="s">
        <v>199</v>
      </c>
      <c r="B100" s="10">
        <v>1</v>
      </c>
      <c r="C100" s="10" t="s">
        <v>195</v>
      </c>
      <c r="D100" s="11" t="s">
        <v>200</v>
      </c>
      <c r="E100" s="43" t="s">
        <v>1685</v>
      </c>
      <c r="F100" s="1"/>
      <c r="G100" s="1"/>
      <c r="H100" s="9"/>
      <c r="I100" s="9"/>
      <c r="J100" s="9"/>
      <c r="K100" s="11"/>
      <c r="L100" s="9"/>
      <c r="M100" s="9"/>
      <c r="N100" s="9"/>
      <c r="O100" s="9"/>
      <c r="P100" s="9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 t="shared" si="1"/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9" t="s">
        <v>201</v>
      </c>
      <c r="B101" s="10">
        <v>6</v>
      </c>
      <c r="C101" s="10" t="s">
        <v>195</v>
      </c>
      <c r="D101" s="11" t="s">
        <v>202</v>
      </c>
      <c r="E101" s="43" t="s">
        <v>1685</v>
      </c>
      <c r="F101" s="1"/>
      <c r="G101" s="1"/>
      <c r="H101" s="20" t="s">
        <v>498</v>
      </c>
      <c r="I101" s="9"/>
      <c r="J101" s="9"/>
      <c r="K101" s="11"/>
      <c r="L101" s="9"/>
      <c r="M101" s="9"/>
      <c r="N101" s="9"/>
      <c r="O101" s="9"/>
      <c r="P101" s="9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 t="shared" si="1"/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9" t="s">
        <v>203</v>
      </c>
      <c r="B102" s="10">
        <v>8</v>
      </c>
      <c r="C102" s="10" t="s">
        <v>195</v>
      </c>
      <c r="D102" s="11" t="s">
        <v>204</v>
      </c>
      <c r="E102" s="43" t="s">
        <v>1685</v>
      </c>
      <c r="F102" s="1"/>
      <c r="G102" s="1"/>
      <c r="H102" s="7" t="s">
        <v>499</v>
      </c>
      <c r="I102" s="7" t="s">
        <v>500</v>
      </c>
      <c r="J102" s="7" t="s">
        <v>501</v>
      </c>
      <c r="K102" s="21" t="s">
        <v>502</v>
      </c>
      <c r="L102" s="7" t="s">
        <v>3</v>
      </c>
      <c r="M102" s="9"/>
      <c r="N102" s="9"/>
      <c r="O102" s="9"/>
      <c r="P102" s="9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 t="shared" si="1"/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9"/>
      <c r="B103" s="10"/>
      <c r="C103" s="10"/>
      <c r="D103" s="11"/>
      <c r="E103" s="10"/>
      <c r="F103" s="1"/>
      <c r="G103" s="1"/>
      <c r="H103" s="10">
        <v>550</v>
      </c>
      <c r="I103" s="10">
        <v>250</v>
      </c>
      <c r="J103" s="10">
        <v>250</v>
      </c>
      <c r="K103" s="22">
        <v>600</v>
      </c>
      <c r="L103" s="9" t="str">
        <f>INDEX(rngUnitSettings,MATCH("Length",INDEX(rngUnitSettings,,1),0),2)</f>
        <v>mm</v>
      </c>
      <c r="M103" s="9"/>
      <c r="N103" s="9"/>
      <c r="O103" s="9"/>
      <c r="P103" s="9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 t="shared" si="1"/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6" t="s">
        <v>205</v>
      </c>
      <c r="B104" s="7"/>
      <c r="C104" s="7"/>
      <c r="D104" s="8"/>
      <c r="E104" s="7"/>
      <c r="F104" s="1"/>
      <c r="G104" s="1"/>
      <c r="H104" s="23" t="s">
        <v>503</v>
      </c>
      <c r="I104" s="23"/>
      <c r="J104" s="23"/>
      <c r="K104" s="23"/>
      <c r="L104" s="23"/>
      <c r="M104" s="23"/>
      <c r="N104" s="23"/>
      <c r="O104" s="23"/>
      <c r="P104" s="9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 t="shared" si="1"/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9" t="s">
        <v>206</v>
      </c>
      <c r="B105" s="10" t="s">
        <v>174</v>
      </c>
      <c r="C105" s="10" t="s">
        <v>9</v>
      </c>
      <c r="D105" s="11" t="s">
        <v>207</v>
      </c>
      <c r="E105" s="43" t="s">
        <v>1685</v>
      </c>
      <c r="F105" s="1"/>
      <c r="G105" s="1"/>
      <c r="H105" s="6" t="s">
        <v>504</v>
      </c>
      <c r="I105" s="7" t="s">
        <v>505</v>
      </c>
      <c r="J105" s="7" t="s">
        <v>506</v>
      </c>
      <c r="K105" s="21" t="s">
        <v>507</v>
      </c>
      <c r="L105" s="7" t="s">
        <v>508</v>
      </c>
      <c r="M105" s="7" t="s">
        <v>509</v>
      </c>
      <c r="N105" s="7" t="s">
        <v>3</v>
      </c>
      <c r="O105" s="24" t="s">
        <v>4</v>
      </c>
      <c r="P105" s="9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 t="shared" si="1"/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9" t="s">
        <v>208</v>
      </c>
      <c r="B106" s="10" t="s">
        <v>177</v>
      </c>
      <c r="C106" s="10" t="s">
        <v>9</v>
      </c>
      <c r="D106" s="11" t="s">
        <v>209</v>
      </c>
      <c r="E106" s="43" t="s">
        <v>1685</v>
      </c>
      <c r="F106" s="1"/>
      <c r="G106" s="1"/>
      <c r="H106" s="9" t="s">
        <v>510</v>
      </c>
      <c r="I106" s="10">
        <v>40</v>
      </c>
      <c r="J106" s="10">
        <v>32</v>
      </c>
      <c r="K106" s="22">
        <v>5</v>
      </c>
      <c r="L106" s="10">
        <v>80</v>
      </c>
      <c r="M106" s="10">
        <v>80</v>
      </c>
      <c r="N106" s="10" t="str">
        <f t="shared" ref="N106:N113" si="2">INDEX(rngUnitSettings,MATCH("Length",INDEX(rngUnitSettings,,1),0),2)</f>
        <v>mm</v>
      </c>
      <c r="O106" s="16" t="s">
        <v>511</v>
      </c>
      <c r="P106" s="9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 t="shared" si="1"/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9" t="s">
        <v>210</v>
      </c>
      <c r="B107" s="10">
        <v>9.9999999999999995E-7</v>
      </c>
      <c r="C107" s="10" t="str">
        <f>INDEX(rngUnitSettings,MATCH("Area",INDEX(rngUnitSettings,,1),0),2)</f>
        <v>mm2</v>
      </c>
      <c r="D107" s="11" t="s">
        <v>211</v>
      </c>
      <c r="E107" s="43" t="s">
        <v>1685</v>
      </c>
      <c r="F107" s="1"/>
      <c r="G107" s="1"/>
      <c r="H107" s="9" t="s">
        <v>512</v>
      </c>
      <c r="I107" s="10">
        <v>40</v>
      </c>
      <c r="J107" s="10">
        <v>32</v>
      </c>
      <c r="K107" s="22">
        <v>5</v>
      </c>
      <c r="L107" s="10">
        <v>80</v>
      </c>
      <c r="M107" s="10">
        <v>80</v>
      </c>
      <c r="N107" s="10" t="str">
        <f t="shared" si="2"/>
        <v>mm</v>
      </c>
      <c r="O107" s="16" t="s">
        <v>513</v>
      </c>
      <c r="P107" s="9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 t="shared" si="1"/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9"/>
      <c r="B108" s="10"/>
      <c r="C108" s="10"/>
      <c r="D108" s="11"/>
      <c r="E108" s="10"/>
      <c r="F108" s="1"/>
      <c r="G108" s="1"/>
      <c r="H108" s="9" t="s">
        <v>514</v>
      </c>
      <c r="I108" s="10">
        <v>40</v>
      </c>
      <c r="J108" s="10">
        <v>32</v>
      </c>
      <c r="K108" s="22">
        <v>2</v>
      </c>
      <c r="L108" s="10">
        <v>80</v>
      </c>
      <c r="M108" s="10">
        <v>80</v>
      </c>
      <c r="N108" s="10" t="str">
        <f t="shared" si="2"/>
        <v>mm</v>
      </c>
      <c r="O108" s="16" t="s">
        <v>515</v>
      </c>
      <c r="P108" s="9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 t="shared" si="1"/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6" t="s">
        <v>212</v>
      </c>
      <c r="B109" s="7"/>
      <c r="C109" s="7"/>
      <c r="D109" s="8"/>
      <c r="E109" s="7"/>
      <c r="F109" s="1"/>
      <c r="G109" s="1"/>
      <c r="H109" s="9" t="s">
        <v>516</v>
      </c>
      <c r="I109" s="10">
        <v>40</v>
      </c>
      <c r="J109" s="10">
        <v>32</v>
      </c>
      <c r="K109" s="22">
        <v>2</v>
      </c>
      <c r="L109" s="10">
        <v>80</v>
      </c>
      <c r="M109" s="10">
        <v>80</v>
      </c>
      <c r="N109" s="10" t="str">
        <f t="shared" si="2"/>
        <v>mm</v>
      </c>
      <c r="O109" s="16" t="s">
        <v>517</v>
      </c>
      <c r="P109" s="9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 t="shared" si="1"/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9" t="s">
        <v>213</v>
      </c>
      <c r="B110" s="10" t="s">
        <v>8</v>
      </c>
      <c r="C110" s="10" t="s">
        <v>9</v>
      </c>
      <c r="D110" s="11" t="s">
        <v>214</v>
      </c>
      <c r="E110" s="43" t="s">
        <v>1685</v>
      </c>
      <c r="F110" s="1"/>
      <c r="G110" s="1"/>
      <c r="H110" s="9" t="s">
        <v>518</v>
      </c>
      <c r="I110" s="10">
        <v>40</v>
      </c>
      <c r="J110" s="10">
        <v>32</v>
      </c>
      <c r="K110" s="22">
        <v>2</v>
      </c>
      <c r="L110" s="10">
        <v>80</v>
      </c>
      <c r="M110" s="10">
        <v>80</v>
      </c>
      <c r="N110" s="10" t="str">
        <f t="shared" si="2"/>
        <v>mm</v>
      </c>
      <c r="O110" s="16" t="s">
        <v>519</v>
      </c>
      <c r="P110" s="9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 t="shared" si="1"/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9" t="s">
        <v>215</v>
      </c>
      <c r="B111" s="10" t="s">
        <v>8</v>
      </c>
      <c r="C111" s="10" t="s">
        <v>9</v>
      </c>
      <c r="D111" s="11" t="s">
        <v>216</v>
      </c>
      <c r="E111" s="43" t="s">
        <v>1685</v>
      </c>
      <c r="F111" s="1"/>
      <c r="G111" s="1"/>
      <c r="H111" s="9" t="s">
        <v>520</v>
      </c>
      <c r="I111" s="10">
        <v>40</v>
      </c>
      <c r="J111" s="10">
        <v>32</v>
      </c>
      <c r="K111" s="22">
        <v>2</v>
      </c>
      <c r="L111" s="10">
        <v>80</v>
      </c>
      <c r="M111" s="10">
        <v>80</v>
      </c>
      <c r="N111" s="10" t="str">
        <f t="shared" si="2"/>
        <v>mm</v>
      </c>
      <c r="O111" s="16" t="s">
        <v>521</v>
      </c>
      <c r="P111" s="9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 t="shared" si="1"/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9" t="s">
        <v>217</v>
      </c>
      <c r="B112" s="10" t="s">
        <v>159</v>
      </c>
      <c r="C112" s="10" t="s">
        <v>9</v>
      </c>
      <c r="D112" s="11" t="s">
        <v>218</v>
      </c>
      <c r="E112" s="43" t="s">
        <v>1685</v>
      </c>
      <c r="F112" s="1"/>
      <c r="G112" s="1"/>
      <c r="H112" s="9" t="s">
        <v>522</v>
      </c>
      <c r="I112" s="10">
        <v>40</v>
      </c>
      <c r="J112" s="10">
        <v>32</v>
      </c>
      <c r="K112" s="22">
        <v>5</v>
      </c>
      <c r="L112" s="10">
        <v>80</v>
      </c>
      <c r="M112" s="10">
        <v>80</v>
      </c>
      <c r="N112" s="10" t="str">
        <f t="shared" si="2"/>
        <v>mm</v>
      </c>
      <c r="O112" s="16" t="s">
        <v>523</v>
      </c>
      <c r="P112" s="9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 t="shared" si="1"/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9" t="s">
        <v>219</v>
      </c>
      <c r="B113" s="10" t="s">
        <v>8</v>
      </c>
      <c r="C113" s="10" t="s">
        <v>9</v>
      </c>
      <c r="D113" s="11" t="s">
        <v>220</v>
      </c>
      <c r="E113" s="43" t="s">
        <v>1685</v>
      </c>
      <c r="F113" s="1"/>
      <c r="G113" s="1"/>
      <c r="H113" s="9" t="s">
        <v>524</v>
      </c>
      <c r="I113" s="10">
        <v>40</v>
      </c>
      <c r="J113" s="10">
        <v>32</v>
      </c>
      <c r="K113" s="22">
        <v>5</v>
      </c>
      <c r="L113" s="10">
        <v>80</v>
      </c>
      <c r="M113" s="10">
        <v>80</v>
      </c>
      <c r="N113" s="10" t="str">
        <f t="shared" si="2"/>
        <v>mm</v>
      </c>
      <c r="O113" s="16" t="s">
        <v>525</v>
      </c>
      <c r="P113" s="9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 t="shared" si="1"/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9" t="s">
        <v>221</v>
      </c>
      <c r="B114" s="10" t="s">
        <v>222</v>
      </c>
      <c r="C114" s="10" t="s">
        <v>9</v>
      </c>
      <c r="D114" s="11" t="s">
        <v>223</v>
      </c>
      <c r="E114" s="43" t="s">
        <v>1685</v>
      </c>
      <c r="F114" s="1"/>
      <c r="G114" s="1"/>
      <c r="H114" s="23" t="s">
        <v>526</v>
      </c>
      <c r="I114" s="23"/>
      <c r="J114" s="23"/>
      <c r="K114" s="23"/>
      <c r="L114" s="23"/>
      <c r="M114" s="23"/>
      <c r="N114" s="23"/>
      <c r="O114" s="23"/>
      <c r="P114" s="23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 t="shared" si="1"/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9" t="s">
        <v>224</v>
      </c>
      <c r="B115" s="10">
        <v>100</v>
      </c>
      <c r="C115" s="10" t="str">
        <f>INDEX(rngUnitSettings,MATCH("Length",INDEX(rngUnitSettings,,1),0),2)</f>
        <v>mm</v>
      </c>
      <c r="D115" s="11" t="s">
        <v>225</v>
      </c>
      <c r="E115" s="43" t="s">
        <v>1685</v>
      </c>
      <c r="F115" s="1"/>
      <c r="G115" s="1"/>
      <c r="H115" s="6" t="s">
        <v>504</v>
      </c>
      <c r="I115" s="7" t="s">
        <v>527</v>
      </c>
      <c r="J115" s="7" t="s">
        <v>528</v>
      </c>
      <c r="K115" s="21" t="s">
        <v>529</v>
      </c>
      <c r="L115" s="7" t="s">
        <v>530</v>
      </c>
      <c r="M115" s="7" t="s">
        <v>528</v>
      </c>
      <c r="N115" s="7" t="s">
        <v>529</v>
      </c>
      <c r="O115" s="7" t="s">
        <v>3</v>
      </c>
      <c r="P115" s="24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 t="shared" si="1"/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9" t="s">
        <v>226</v>
      </c>
      <c r="B116" s="10">
        <v>1</v>
      </c>
      <c r="C116" s="10" t="s">
        <v>31</v>
      </c>
      <c r="D116" s="11" t="s">
        <v>227</v>
      </c>
      <c r="E116" s="43" t="s">
        <v>1685</v>
      </c>
      <c r="F116" s="1"/>
      <c r="G116" s="1"/>
      <c r="H116" s="9" t="s">
        <v>510</v>
      </c>
      <c r="I116" s="10"/>
      <c r="J116" s="10" t="s">
        <v>486</v>
      </c>
      <c r="K116" s="22" t="s">
        <v>531</v>
      </c>
      <c r="L116" s="10"/>
      <c r="M116" s="10" t="s">
        <v>486</v>
      </c>
      <c r="N116" s="10" t="s">
        <v>531</v>
      </c>
      <c r="O116" s="10" t="str">
        <f t="shared" ref="O116:O123" si="3">INDEX(rngUnitSettings,MATCH("Length",INDEX(rngUnitSettings,,1),0),2)</f>
        <v>mm</v>
      </c>
      <c r="P116" s="16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 t="shared" si="1"/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9" t="s">
        <v>228</v>
      </c>
      <c r="B117" s="10" t="s">
        <v>8</v>
      </c>
      <c r="C117" s="10" t="s">
        <v>9</v>
      </c>
      <c r="D117" s="11" t="s">
        <v>229</v>
      </c>
      <c r="E117" s="43" t="s">
        <v>1685</v>
      </c>
      <c r="F117" s="1"/>
      <c r="G117" s="1"/>
      <c r="H117" s="9" t="s">
        <v>512</v>
      </c>
      <c r="I117" s="10"/>
      <c r="J117" s="10" t="s">
        <v>486</v>
      </c>
      <c r="K117" s="22" t="s">
        <v>531</v>
      </c>
      <c r="L117" s="10"/>
      <c r="M117" s="10" t="s">
        <v>486</v>
      </c>
      <c r="N117" s="10" t="s">
        <v>531</v>
      </c>
      <c r="O117" s="10" t="str">
        <f t="shared" si="3"/>
        <v>mm</v>
      </c>
      <c r="P117" s="16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 t="shared" si="1"/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9" t="s">
        <v>230</v>
      </c>
      <c r="B118" s="10" t="s">
        <v>164</v>
      </c>
      <c r="C118" s="10" t="s">
        <v>9</v>
      </c>
      <c r="D118" s="11" t="s">
        <v>231</v>
      </c>
      <c r="E118" s="43" t="s">
        <v>1685</v>
      </c>
      <c r="F118" s="1"/>
      <c r="G118" s="1"/>
      <c r="H118" s="9" t="s">
        <v>514</v>
      </c>
      <c r="I118" s="10"/>
      <c r="J118" s="10" t="s">
        <v>486</v>
      </c>
      <c r="K118" s="22" t="s">
        <v>531</v>
      </c>
      <c r="L118" s="10"/>
      <c r="M118" s="10" t="s">
        <v>486</v>
      </c>
      <c r="N118" s="10" t="s">
        <v>531</v>
      </c>
      <c r="O118" s="10" t="str">
        <f t="shared" si="3"/>
        <v>mm</v>
      </c>
      <c r="P118" s="16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 t="shared" si="1"/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9" t="s">
        <v>232</v>
      </c>
      <c r="B119" s="10" t="s">
        <v>8</v>
      </c>
      <c r="C119" s="10" t="s">
        <v>9</v>
      </c>
      <c r="D119" s="11" t="s">
        <v>233</v>
      </c>
      <c r="E119" s="43" t="s">
        <v>1685</v>
      </c>
      <c r="F119" s="1"/>
      <c r="G119" s="1"/>
      <c r="H119" s="9" t="s">
        <v>516</v>
      </c>
      <c r="I119" s="10"/>
      <c r="J119" s="10" t="s">
        <v>486</v>
      </c>
      <c r="K119" s="22" t="s">
        <v>531</v>
      </c>
      <c r="L119" s="10"/>
      <c r="M119" s="10" t="s">
        <v>486</v>
      </c>
      <c r="N119" s="10" t="s">
        <v>531</v>
      </c>
      <c r="O119" s="10" t="str">
        <f t="shared" si="3"/>
        <v>mm</v>
      </c>
      <c r="P119" s="16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 t="shared" si="1"/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9" t="s">
        <v>234</v>
      </c>
      <c r="B120" s="10" t="s">
        <v>8</v>
      </c>
      <c r="C120" s="10" t="s">
        <v>9</v>
      </c>
      <c r="D120" s="11" t="s">
        <v>235</v>
      </c>
      <c r="E120" s="43" t="s">
        <v>1685</v>
      </c>
      <c r="F120" s="1"/>
      <c r="G120" s="1"/>
      <c r="H120" s="9" t="s">
        <v>518</v>
      </c>
      <c r="I120" s="10"/>
      <c r="J120" s="10" t="s">
        <v>486</v>
      </c>
      <c r="K120" s="22" t="s">
        <v>531</v>
      </c>
      <c r="L120" s="10"/>
      <c r="M120" s="10" t="s">
        <v>486</v>
      </c>
      <c r="N120" s="10" t="s">
        <v>531</v>
      </c>
      <c r="O120" s="10" t="str">
        <f t="shared" si="3"/>
        <v>mm</v>
      </c>
      <c r="P120" s="16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 t="shared" si="1"/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9" t="s">
        <v>236</v>
      </c>
      <c r="B121" s="10">
        <v>7.5</v>
      </c>
      <c r="C121" s="10" t="s">
        <v>237</v>
      </c>
      <c r="D121" s="11" t="s">
        <v>238</v>
      </c>
      <c r="E121" s="43" t="s">
        <v>1685</v>
      </c>
      <c r="F121" s="1"/>
      <c r="G121" s="1"/>
      <c r="H121" s="9" t="s">
        <v>520</v>
      </c>
      <c r="I121" s="10"/>
      <c r="J121" s="10" t="s">
        <v>486</v>
      </c>
      <c r="K121" s="22" t="s">
        <v>531</v>
      </c>
      <c r="L121" s="10"/>
      <c r="M121" s="10" t="s">
        <v>486</v>
      </c>
      <c r="N121" s="10" t="s">
        <v>531</v>
      </c>
      <c r="O121" s="10" t="str">
        <f t="shared" si="3"/>
        <v>mm</v>
      </c>
      <c r="P121" s="16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 t="shared" si="1"/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9" t="s">
        <v>239</v>
      </c>
      <c r="B122" s="10" t="s">
        <v>8</v>
      </c>
      <c r="C122" s="10" t="s">
        <v>9</v>
      </c>
      <c r="D122" s="11" t="s">
        <v>240</v>
      </c>
      <c r="E122" s="43" t="s">
        <v>1685</v>
      </c>
      <c r="F122" s="1"/>
      <c r="G122" s="1"/>
      <c r="H122" s="9" t="s">
        <v>522</v>
      </c>
      <c r="I122" s="10"/>
      <c r="J122" s="10" t="s">
        <v>486</v>
      </c>
      <c r="K122" s="22" t="s">
        <v>531</v>
      </c>
      <c r="L122" s="10"/>
      <c r="M122" s="10" t="s">
        <v>486</v>
      </c>
      <c r="N122" s="10" t="s">
        <v>531</v>
      </c>
      <c r="O122" s="10" t="str">
        <f t="shared" si="3"/>
        <v>mm</v>
      </c>
      <c r="P122" s="16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 t="shared" si="1"/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9" t="s">
        <v>241</v>
      </c>
      <c r="B123" s="10" t="s">
        <v>8</v>
      </c>
      <c r="C123" s="10" t="s">
        <v>9</v>
      </c>
      <c r="D123" s="11" t="s">
        <v>242</v>
      </c>
      <c r="E123" s="43" t="s">
        <v>1685</v>
      </c>
      <c r="F123" s="1"/>
      <c r="G123" s="1"/>
      <c r="H123" s="9" t="s">
        <v>524</v>
      </c>
      <c r="I123" s="10"/>
      <c r="J123" s="10" t="s">
        <v>486</v>
      </c>
      <c r="K123" s="22" t="s">
        <v>531</v>
      </c>
      <c r="L123" s="10"/>
      <c r="M123" s="10" t="s">
        <v>486</v>
      </c>
      <c r="N123" s="10" t="s">
        <v>531</v>
      </c>
      <c r="O123" s="10" t="str">
        <f t="shared" si="3"/>
        <v>mm</v>
      </c>
      <c r="P123" s="16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 t="shared" si="1"/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9" t="s">
        <v>243</v>
      </c>
      <c r="B124" s="10" t="s">
        <v>244</v>
      </c>
      <c r="C124" s="10" t="s">
        <v>9</v>
      </c>
      <c r="D124" s="11" t="s">
        <v>245</v>
      </c>
      <c r="E124" s="43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 t="shared" si="1"/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9" t="s">
        <v>246</v>
      </c>
      <c r="B125" s="10" t="s">
        <v>247</v>
      </c>
      <c r="C125" s="10" t="s">
        <v>248</v>
      </c>
      <c r="D125" s="11" t="s">
        <v>249</v>
      </c>
      <c r="E125" s="43" t="s">
        <v>1685</v>
      </c>
      <c r="F125" s="1"/>
      <c r="G125" s="1"/>
      <c r="H125" s="51" t="s">
        <v>1690</v>
      </c>
      <c r="I125" s="52"/>
      <c r="J125" s="52"/>
      <c r="K125" s="52"/>
      <c r="L125" s="52"/>
      <c r="M125" s="52"/>
      <c r="N125" s="52"/>
      <c r="O125" s="52"/>
      <c r="P125" s="52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 t="shared" si="1"/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9" t="s">
        <v>250</v>
      </c>
      <c r="B126" s="10" t="s">
        <v>251</v>
      </c>
      <c r="C126" s="10" t="s">
        <v>248</v>
      </c>
      <c r="D126" s="11" t="s">
        <v>252</v>
      </c>
      <c r="E126" s="43" t="s">
        <v>1685</v>
      </c>
      <c r="F126" s="1"/>
      <c r="G126" s="1"/>
      <c r="H126" s="53" t="s">
        <v>492</v>
      </c>
      <c r="I126" s="53"/>
      <c r="J126" s="53"/>
      <c r="K126" s="53"/>
      <c r="L126" s="53"/>
      <c r="M126" s="9"/>
      <c r="N126" s="9"/>
      <c r="O126" s="9"/>
      <c r="P126" s="9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 t="shared" si="1"/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9" t="s">
        <v>253</v>
      </c>
      <c r="B127" s="10" t="s">
        <v>254</v>
      </c>
      <c r="C127" s="10" t="s">
        <v>248</v>
      </c>
      <c r="D127" s="11" t="s">
        <v>255</v>
      </c>
      <c r="E127" s="43" t="s">
        <v>1685</v>
      </c>
      <c r="F127" s="1"/>
      <c r="G127" s="1"/>
      <c r="H127" s="25" t="s">
        <v>1</v>
      </c>
      <c r="I127" s="7" t="s">
        <v>544</v>
      </c>
      <c r="J127" s="7" t="s">
        <v>545</v>
      </c>
      <c r="K127" s="7" t="s">
        <v>3</v>
      </c>
      <c r="L127" s="21" t="s">
        <v>4</v>
      </c>
      <c r="M127" s="10"/>
      <c r="N127" s="10"/>
      <c r="O127" s="10"/>
      <c r="P127" s="26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 t="shared" si="1"/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9" t="s">
        <v>256</v>
      </c>
      <c r="B128" s="10" t="s">
        <v>257</v>
      </c>
      <c r="C128" s="10" t="s">
        <v>248</v>
      </c>
      <c r="D128" s="11" t="s">
        <v>258</v>
      </c>
      <c r="E128" s="43" t="s">
        <v>1685</v>
      </c>
      <c r="F128" s="1"/>
      <c r="G128" s="1"/>
      <c r="H128" s="26" t="s">
        <v>546</v>
      </c>
      <c r="I128" s="10">
        <v>800</v>
      </c>
      <c r="J128" s="10">
        <v>250</v>
      </c>
      <c r="K128" s="10" t="str">
        <f>INDEX(rngUnitSettings,MATCH("Length",INDEX(rngUnitSettings,,1),0),2)</f>
        <v>mm</v>
      </c>
      <c r="L128" s="22" t="s">
        <v>547</v>
      </c>
      <c r="M128" s="10"/>
      <c r="N128" s="10"/>
      <c r="O128" s="10"/>
      <c r="P128" s="26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 t="shared" si="1"/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6"/>
      <c r="I129" s="10"/>
      <c r="J129" s="10"/>
      <c r="K129" s="10"/>
      <c r="L129" s="22"/>
      <c r="M129" s="10"/>
      <c r="N129" s="10"/>
      <c r="O129" s="10"/>
      <c r="P129" s="26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 t="shared" si="1"/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48" t="s">
        <v>548</v>
      </c>
      <c r="I130" s="49"/>
      <c r="J130" s="49"/>
      <c r="K130" s="49"/>
      <c r="L130" s="50"/>
      <c r="M130" s="10"/>
      <c r="N130" s="10"/>
      <c r="O130" s="10"/>
      <c r="P130" s="26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 t="shared" ref="DO130:DO193" si="4"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5" t="s">
        <v>1</v>
      </c>
      <c r="I131" s="7" t="s">
        <v>549</v>
      </c>
      <c r="J131" s="7" t="s">
        <v>550</v>
      </c>
      <c r="K131" s="7" t="s">
        <v>3</v>
      </c>
      <c r="L131" s="21" t="s">
        <v>4</v>
      </c>
      <c r="M131" s="10"/>
      <c r="N131" s="10"/>
      <c r="O131" s="10"/>
      <c r="P131" s="26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 t="shared" si="4"/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6" t="s">
        <v>551</v>
      </c>
      <c r="I132" s="10" t="s">
        <v>552</v>
      </c>
      <c r="J132" s="10" t="s">
        <v>553</v>
      </c>
      <c r="K132" s="10" t="s">
        <v>9</v>
      </c>
      <c r="L132" s="22" t="s">
        <v>554</v>
      </c>
      <c r="M132" s="10"/>
      <c r="N132" s="10"/>
      <c r="O132" s="10"/>
      <c r="P132" s="26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 t="shared" si="4"/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555</v>
      </c>
      <c r="I133" s="10">
        <v>0</v>
      </c>
      <c r="J133" s="10">
        <v>150</v>
      </c>
      <c r="K133" s="10" t="str">
        <f>INDEX(rngUnitSettings,MATCH("Length",INDEX(rngUnitSettings,,1),0),2)</f>
        <v>mm</v>
      </c>
      <c r="L133" s="22" t="s">
        <v>556</v>
      </c>
      <c r="M133" s="10"/>
      <c r="N133" s="10"/>
      <c r="O133" s="10"/>
      <c r="P133" s="26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 t="shared" si="4"/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6" t="s">
        <v>557</v>
      </c>
      <c r="I134" s="10">
        <v>40</v>
      </c>
      <c r="J134" s="10">
        <v>40</v>
      </c>
      <c r="K134" s="10" t="str">
        <f>INDEX(rngUnitSettings,MATCH("Length",INDEX(rngUnitSettings,,1),0),2)</f>
        <v>mm</v>
      </c>
      <c r="L134" s="22" t="s">
        <v>558</v>
      </c>
      <c r="M134" s="10"/>
      <c r="N134" s="10"/>
      <c r="O134" s="10"/>
      <c r="P134" s="26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 t="shared" si="4"/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6" t="s">
        <v>559</v>
      </c>
      <c r="I135" s="10">
        <v>0</v>
      </c>
      <c r="J135" s="10">
        <v>80</v>
      </c>
      <c r="K135" s="10" t="str">
        <f>INDEX(rngUnitSettings,MATCH("Length",INDEX(rngUnitSettings,,1),0),2)</f>
        <v>mm</v>
      </c>
      <c r="L135" s="22" t="s">
        <v>560</v>
      </c>
      <c r="M135" s="10"/>
      <c r="N135" s="10"/>
      <c r="O135" s="10"/>
      <c r="P135" s="26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 t="shared" si="4"/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3" t="s">
        <v>503</v>
      </c>
      <c r="I136" s="18"/>
      <c r="J136" s="18"/>
      <c r="K136" s="18"/>
      <c r="L136" s="23"/>
      <c r="M136" s="18"/>
      <c r="N136" s="10"/>
      <c r="O136" s="10"/>
      <c r="P136" s="26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 t="shared" si="4"/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504</v>
      </c>
      <c r="I137" s="7" t="s">
        <v>505</v>
      </c>
      <c r="J137" s="7" t="s">
        <v>506</v>
      </c>
      <c r="K137" s="7" t="s">
        <v>507</v>
      </c>
      <c r="L137" s="21" t="s">
        <v>3</v>
      </c>
      <c r="M137" s="27" t="s">
        <v>4</v>
      </c>
      <c r="N137" s="10"/>
      <c r="O137" s="10"/>
      <c r="P137" s="26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 t="shared" si="4"/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561</v>
      </c>
      <c r="I138" s="10">
        <v>40</v>
      </c>
      <c r="J138" s="10">
        <v>32</v>
      </c>
      <c r="K138" s="10">
        <v>5</v>
      </c>
      <c r="L138" s="22" t="str">
        <f>INDEX(rngUnitSettings,MATCH("Length",INDEX(rngUnitSettings,,1),0),2)</f>
        <v>mm</v>
      </c>
      <c r="M138" s="28" t="s">
        <v>562</v>
      </c>
      <c r="N138" s="10"/>
      <c r="O138" s="10"/>
      <c r="P138" s="26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 t="shared" si="4"/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563</v>
      </c>
      <c r="I139" s="10">
        <v>40</v>
      </c>
      <c r="J139" s="10">
        <v>32</v>
      </c>
      <c r="K139" s="10">
        <v>5</v>
      </c>
      <c r="L139" s="22" t="str">
        <f>INDEX(rngUnitSettings,MATCH("Length",INDEX(rngUnitSettings,,1),0),2)</f>
        <v>mm</v>
      </c>
      <c r="M139" s="28" t="s">
        <v>564</v>
      </c>
      <c r="N139" s="10"/>
      <c r="O139" s="10"/>
      <c r="P139" s="26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 t="shared" si="4"/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6" t="s">
        <v>565</v>
      </c>
      <c r="I140" s="10">
        <v>40</v>
      </c>
      <c r="J140" s="10">
        <v>32</v>
      </c>
      <c r="K140" s="10">
        <v>8</v>
      </c>
      <c r="L140" s="22" t="str">
        <f>INDEX(rngUnitSettings,MATCH("Length",INDEX(rngUnitSettings,,1),0),2)</f>
        <v>mm</v>
      </c>
      <c r="M140" s="28" t="s">
        <v>566</v>
      </c>
      <c r="N140" s="10"/>
      <c r="O140" s="10"/>
      <c r="P140" s="26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 t="shared" si="4"/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6" t="s">
        <v>567</v>
      </c>
      <c r="I141" s="10">
        <v>40</v>
      </c>
      <c r="J141" s="10">
        <v>32</v>
      </c>
      <c r="K141" s="10">
        <v>8</v>
      </c>
      <c r="L141" s="22" t="str">
        <f>INDEX(rngUnitSettings,MATCH("Length",INDEX(rngUnitSettings,,1),0),2)</f>
        <v>mm</v>
      </c>
      <c r="M141" s="28" t="s">
        <v>568</v>
      </c>
      <c r="N141" s="10"/>
      <c r="O141" s="10"/>
      <c r="P141" s="26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 t="shared" si="4"/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3" t="s">
        <v>480</v>
      </c>
      <c r="I142" s="18"/>
      <c r="J142" s="18"/>
      <c r="K142" s="18"/>
      <c r="L142" s="23"/>
      <c r="M142" s="18"/>
      <c r="N142" s="18"/>
      <c r="O142" s="18"/>
      <c r="P142" s="23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 t="shared" si="4"/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504</v>
      </c>
      <c r="I143" s="7" t="s">
        <v>527</v>
      </c>
      <c r="J143" s="7" t="s">
        <v>528</v>
      </c>
      <c r="K143" s="7" t="s">
        <v>529</v>
      </c>
      <c r="L143" s="21" t="s">
        <v>530</v>
      </c>
      <c r="M143" s="7" t="s">
        <v>528</v>
      </c>
      <c r="N143" s="7" t="s">
        <v>529</v>
      </c>
      <c r="O143" s="7" t="s">
        <v>3</v>
      </c>
      <c r="P143" s="27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 t="shared" si="4"/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561</v>
      </c>
      <c r="I144" s="10"/>
      <c r="J144" s="10" t="s">
        <v>486</v>
      </c>
      <c r="K144" s="10" t="s">
        <v>531</v>
      </c>
      <c r="L144" s="22"/>
      <c r="M144" s="10" t="s">
        <v>486</v>
      </c>
      <c r="N144" s="10" t="s">
        <v>531</v>
      </c>
      <c r="O144" s="10" t="str">
        <f>INDEX(rngUnitSettings,MATCH("Length",INDEX(rngUnitSettings,,1),0),2)</f>
        <v>mm</v>
      </c>
      <c r="P144" s="28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 t="shared" si="4"/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563</v>
      </c>
      <c r="I145" s="10"/>
      <c r="J145" s="10" t="s">
        <v>486</v>
      </c>
      <c r="K145" s="10" t="s">
        <v>531</v>
      </c>
      <c r="L145" s="22"/>
      <c r="M145" s="10" t="s">
        <v>486</v>
      </c>
      <c r="N145" s="10" t="s">
        <v>531</v>
      </c>
      <c r="O145" s="10" t="str">
        <f>INDEX(rngUnitSettings,MATCH("Length",INDEX(rngUnitSettings,,1),0),2)</f>
        <v>mm</v>
      </c>
      <c r="P145" s="28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 t="shared" si="4"/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6" t="s">
        <v>565</v>
      </c>
      <c r="I146" s="10"/>
      <c r="J146" s="10" t="s">
        <v>486</v>
      </c>
      <c r="K146" s="10" t="s">
        <v>531</v>
      </c>
      <c r="L146" s="22"/>
      <c r="M146" s="10" t="s">
        <v>486</v>
      </c>
      <c r="N146" s="10" t="s">
        <v>531</v>
      </c>
      <c r="O146" s="10" t="str">
        <f>INDEX(rngUnitSettings,MATCH("Length",INDEX(rngUnitSettings,,1),0),2)</f>
        <v>mm</v>
      </c>
      <c r="P146" s="28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 t="shared" si="4"/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6" t="s">
        <v>567</v>
      </c>
      <c r="I147" s="10"/>
      <c r="J147" s="10" t="s">
        <v>486</v>
      </c>
      <c r="K147" s="10" t="s">
        <v>531</v>
      </c>
      <c r="L147" s="22"/>
      <c r="M147" s="10" t="s">
        <v>486</v>
      </c>
      <c r="N147" s="10" t="s">
        <v>531</v>
      </c>
      <c r="O147" s="10" t="str">
        <f>INDEX(rngUnitSettings,MATCH("Length",INDEX(rngUnitSettings,,1),0),2)</f>
        <v>mm</v>
      </c>
      <c r="P147" s="28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 t="shared" si="4"/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 t="shared" si="4"/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 t="shared" si="4"/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1" t="s">
        <v>1691</v>
      </c>
      <c r="I150" s="52"/>
      <c r="J150" s="52"/>
      <c r="K150" s="52"/>
      <c r="L150" s="52"/>
      <c r="M150" s="52"/>
      <c r="N150" s="52"/>
      <c r="O150" s="52"/>
      <c r="P150" s="52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 t="shared" si="4"/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53" t="s">
        <v>492</v>
      </c>
      <c r="I151" s="53"/>
      <c r="J151" s="53"/>
      <c r="K151" s="53"/>
      <c r="L151" s="53"/>
      <c r="M151" s="9"/>
      <c r="N151" s="9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 t="shared" si="4"/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5" t="s">
        <v>1</v>
      </c>
      <c r="I152" s="7" t="s">
        <v>2</v>
      </c>
      <c r="J152" s="7" t="s">
        <v>3</v>
      </c>
      <c r="K152" s="21" t="s">
        <v>4</v>
      </c>
      <c r="L152" s="10"/>
      <c r="M152" s="10"/>
      <c r="N152" s="10"/>
      <c r="O152" s="10"/>
      <c r="P152" s="26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 t="shared" si="4"/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6" t="s">
        <v>574</v>
      </c>
      <c r="I153" s="10">
        <v>0</v>
      </c>
      <c r="J153" s="10" t="str">
        <f>INDEX(rngUnitSettings,MATCH("Length",INDEX(rngUnitSettings,,1),0),2)</f>
        <v>mm</v>
      </c>
      <c r="K153" s="22" t="s">
        <v>575</v>
      </c>
      <c r="L153" s="10"/>
      <c r="M153" s="10"/>
      <c r="N153" s="10"/>
      <c r="O153" s="10"/>
      <c r="P153" s="26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 t="shared" si="4"/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576</v>
      </c>
      <c r="I154" s="10">
        <v>0</v>
      </c>
      <c r="J154" s="10" t="str">
        <f>INDEX(rngUnitSettings,MATCH("Length",INDEX(rngUnitSettings,,1),0),2)</f>
        <v>mm</v>
      </c>
      <c r="K154" s="22" t="s">
        <v>577</v>
      </c>
      <c r="L154" s="10"/>
      <c r="M154" s="10"/>
      <c r="N154" s="10"/>
      <c r="O154" s="10"/>
      <c r="P154" s="26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 t="shared" si="4"/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578</v>
      </c>
      <c r="I155" s="18"/>
      <c r="J155" s="18"/>
      <c r="K155" s="23"/>
      <c r="L155" s="18"/>
      <c r="M155" s="18"/>
      <c r="N155" s="18"/>
      <c r="O155" s="10"/>
      <c r="P155" s="26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 t="shared" si="4"/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545</v>
      </c>
      <c r="I156" s="7" t="s">
        <v>544</v>
      </c>
      <c r="J156" s="7" t="s">
        <v>579</v>
      </c>
      <c r="K156" s="21" t="s">
        <v>580</v>
      </c>
      <c r="L156" s="7" t="s">
        <v>581</v>
      </c>
      <c r="M156" s="7" t="s">
        <v>582</v>
      </c>
      <c r="N156" s="7" t="s">
        <v>3</v>
      </c>
      <c r="O156" s="10"/>
      <c r="P156" s="26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 t="shared" si="4"/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6">
        <v>800</v>
      </c>
      <c r="I157" s="10">
        <v>500</v>
      </c>
      <c r="J157" s="10">
        <v>180</v>
      </c>
      <c r="K157" s="22">
        <v>500</v>
      </c>
      <c r="L157" s="10">
        <v>200</v>
      </c>
      <c r="M157" s="10">
        <v>30</v>
      </c>
      <c r="N157" s="10" t="str">
        <f>INDEX(rngUnitSettings,MATCH("Length",INDEX(rngUnitSettings,,1),0),2)</f>
        <v>mm</v>
      </c>
      <c r="O157" s="10"/>
      <c r="P157" s="26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 t="shared" si="4"/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/>
      <c r="I158" s="10"/>
      <c r="J158" s="10"/>
      <c r="K158" s="22"/>
      <c r="L158" s="10"/>
      <c r="M158" s="10"/>
      <c r="N158" s="10"/>
      <c r="O158" s="10"/>
      <c r="P158" s="26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 t="shared" si="4"/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3" t="s">
        <v>503</v>
      </c>
      <c r="I159" s="18"/>
      <c r="J159" s="18"/>
      <c r="K159" s="23"/>
      <c r="L159" s="18"/>
      <c r="M159" s="18"/>
      <c r="N159" s="10"/>
      <c r="O159" s="10"/>
      <c r="P159" s="26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 t="shared" si="4"/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 t="s">
        <v>504</v>
      </c>
      <c r="I160" s="7" t="s">
        <v>505</v>
      </c>
      <c r="J160" s="7" t="s">
        <v>506</v>
      </c>
      <c r="K160" s="21" t="s">
        <v>507</v>
      </c>
      <c r="L160" s="7" t="s">
        <v>3</v>
      </c>
      <c r="M160" s="27" t="s">
        <v>4</v>
      </c>
      <c r="N160" s="10"/>
      <c r="O160" s="10"/>
      <c r="P160" s="26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 t="shared" si="4"/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561</v>
      </c>
      <c r="I161" s="10">
        <v>40</v>
      </c>
      <c r="J161" s="10">
        <v>20</v>
      </c>
      <c r="K161" s="22">
        <v>6</v>
      </c>
      <c r="L161" s="10" t="str">
        <f t="shared" ref="L161:L168" si="5">INDEX(rngUnitSettings,MATCH("Length",INDEX(rngUnitSettings,,1),0),2)</f>
        <v>mm</v>
      </c>
      <c r="M161" s="28" t="s">
        <v>583</v>
      </c>
      <c r="N161" s="10"/>
      <c r="O161" s="10"/>
      <c r="P161" s="26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 t="shared" si="4"/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563</v>
      </c>
      <c r="I162" s="10">
        <v>40</v>
      </c>
      <c r="J162" s="10">
        <v>20</v>
      </c>
      <c r="K162" s="22">
        <v>6</v>
      </c>
      <c r="L162" s="10" t="str">
        <f t="shared" si="5"/>
        <v>mm</v>
      </c>
      <c r="M162" s="28" t="s">
        <v>584</v>
      </c>
      <c r="N162" s="10"/>
      <c r="O162" s="10"/>
      <c r="P162" s="26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 t="shared" si="4"/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6" t="s">
        <v>565</v>
      </c>
      <c r="I163" s="10">
        <v>40</v>
      </c>
      <c r="J163" s="10">
        <v>20</v>
      </c>
      <c r="K163" s="22">
        <v>8</v>
      </c>
      <c r="L163" s="10" t="str">
        <f t="shared" si="5"/>
        <v>mm</v>
      </c>
      <c r="M163" s="28" t="s">
        <v>585</v>
      </c>
      <c r="N163" s="10"/>
      <c r="O163" s="10"/>
      <c r="P163" s="26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 t="shared" si="4"/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6" t="s">
        <v>567</v>
      </c>
      <c r="I164" s="10">
        <v>40</v>
      </c>
      <c r="J164" s="10">
        <v>20</v>
      </c>
      <c r="K164" s="22">
        <v>8</v>
      </c>
      <c r="L164" s="10" t="str">
        <f t="shared" si="5"/>
        <v>mm</v>
      </c>
      <c r="M164" s="28" t="s">
        <v>586</v>
      </c>
      <c r="N164" s="10"/>
      <c r="O164" s="10"/>
      <c r="P164" s="26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 t="shared" si="4"/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6" t="s">
        <v>587</v>
      </c>
      <c r="I165" s="10">
        <v>40</v>
      </c>
      <c r="J165" s="10">
        <v>20</v>
      </c>
      <c r="K165" s="22" t="s">
        <v>9</v>
      </c>
      <c r="L165" s="10" t="str">
        <f t="shared" si="5"/>
        <v>mm</v>
      </c>
      <c r="M165" s="28" t="s">
        <v>588</v>
      </c>
      <c r="N165" s="10"/>
      <c r="O165" s="10"/>
      <c r="P165" s="26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 t="shared" si="4"/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6" t="s">
        <v>589</v>
      </c>
      <c r="I166" s="10">
        <v>40</v>
      </c>
      <c r="J166" s="10">
        <v>20</v>
      </c>
      <c r="K166" s="22" t="s">
        <v>9</v>
      </c>
      <c r="L166" s="10" t="str">
        <f t="shared" si="5"/>
        <v>mm</v>
      </c>
      <c r="M166" s="28" t="s">
        <v>590</v>
      </c>
      <c r="N166" s="10"/>
      <c r="O166" s="10"/>
      <c r="P166" s="26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 t="shared" si="4"/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6" t="s">
        <v>591</v>
      </c>
      <c r="I167" s="10">
        <v>40</v>
      </c>
      <c r="J167" s="10">
        <v>20</v>
      </c>
      <c r="K167" s="22" t="s">
        <v>9</v>
      </c>
      <c r="L167" s="10" t="str">
        <f t="shared" si="5"/>
        <v>mm</v>
      </c>
      <c r="M167" s="28" t="s">
        <v>592</v>
      </c>
      <c r="N167" s="10"/>
      <c r="O167" s="10"/>
      <c r="P167" s="26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 t="shared" si="4"/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6" t="s">
        <v>593</v>
      </c>
      <c r="I168" s="10">
        <v>40</v>
      </c>
      <c r="J168" s="10">
        <v>20</v>
      </c>
      <c r="K168" s="22" t="s">
        <v>9</v>
      </c>
      <c r="L168" s="10" t="str">
        <f t="shared" si="5"/>
        <v>mm</v>
      </c>
      <c r="M168" s="28" t="s">
        <v>594</v>
      </c>
      <c r="N168" s="10"/>
      <c r="O168" s="10"/>
      <c r="P168" s="26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 t="shared" si="4"/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3" t="s">
        <v>480</v>
      </c>
      <c r="I169" s="18"/>
      <c r="J169" s="18"/>
      <c r="K169" s="23"/>
      <c r="L169" s="18"/>
      <c r="M169" s="18"/>
      <c r="N169" s="18"/>
      <c r="O169" s="18"/>
      <c r="P169" s="23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 t="shared" si="4"/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504</v>
      </c>
      <c r="I170" s="7" t="s">
        <v>527</v>
      </c>
      <c r="J170" s="7" t="s">
        <v>528</v>
      </c>
      <c r="K170" s="21" t="s">
        <v>529</v>
      </c>
      <c r="L170" s="7" t="s">
        <v>530</v>
      </c>
      <c r="M170" s="7" t="s">
        <v>528</v>
      </c>
      <c r="N170" s="7" t="s">
        <v>529</v>
      </c>
      <c r="O170" s="7" t="s">
        <v>3</v>
      </c>
      <c r="P170" s="27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 t="shared" si="4"/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561</v>
      </c>
      <c r="I171" s="10"/>
      <c r="J171" s="10" t="s">
        <v>486</v>
      </c>
      <c r="K171" s="22" t="s">
        <v>531</v>
      </c>
      <c r="L171" s="10"/>
      <c r="M171" s="10" t="s">
        <v>486</v>
      </c>
      <c r="N171" s="10" t="s">
        <v>531</v>
      </c>
      <c r="O171" s="10" t="str">
        <f t="shared" ref="O171:O178" si="6">INDEX(rngUnitSettings,MATCH("Length",INDEX(rngUnitSettings,,1),0),2)</f>
        <v>mm</v>
      </c>
      <c r="P171" s="28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 t="shared" si="4"/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563</v>
      </c>
      <c r="I172" s="10"/>
      <c r="J172" s="10" t="s">
        <v>486</v>
      </c>
      <c r="K172" s="22" t="s">
        <v>531</v>
      </c>
      <c r="L172" s="10"/>
      <c r="M172" s="10" t="s">
        <v>486</v>
      </c>
      <c r="N172" s="10" t="s">
        <v>531</v>
      </c>
      <c r="O172" s="10" t="str">
        <f t="shared" si="6"/>
        <v>mm</v>
      </c>
      <c r="P172" s="28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 t="shared" si="4"/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6" t="s">
        <v>565</v>
      </c>
      <c r="I173" s="10"/>
      <c r="J173" s="10" t="s">
        <v>486</v>
      </c>
      <c r="K173" s="22" t="s">
        <v>531</v>
      </c>
      <c r="L173" s="10"/>
      <c r="M173" s="10" t="s">
        <v>486</v>
      </c>
      <c r="N173" s="10" t="s">
        <v>531</v>
      </c>
      <c r="O173" s="10" t="str">
        <f t="shared" si="6"/>
        <v>mm</v>
      </c>
      <c r="P173" s="28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 t="shared" si="4"/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6" t="s">
        <v>567</v>
      </c>
      <c r="I174" s="10"/>
      <c r="J174" s="10" t="s">
        <v>486</v>
      </c>
      <c r="K174" s="22" t="s">
        <v>531</v>
      </c>
      <c r="L174" s="10"/>
      <c r="M174" s="10" t="s">
        <v>486</v>
      </c>
      <c r="N174" s="10" t="s">
        <v>531</v>
      </c>
      <c r="O174" s="10" t="str">
        <f t="shared" si="6"/>
        <v>mm</v>
      </c>
      <c r="P174" s="28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 t="shared" si="4"/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6" t="s">
        <v>587</v>
      </c>
      <c r="I175" s="10"/>
      <c r="J175" s="10" t="s">
        <v>486</v>
      </c>
      <c r="K175" s="22" t="s">
        <v>531</v>
      </c>
      <c r="L175" s="10"/>
      <c r="M175" s="10" t="s">
        <v>486</v>
      </c>
      <c r="N175" s="10" t="s">
        <v>531</v>
      </c>
      <c r="O175" s="10" t="str">
        <f t="shared" si="6"/>
        <v>mm</v>
      </c>
      <c r="P175" s="28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 t="shared" si="4"/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6" t="s">
        <v>589</v>
      </c>
      <c r="I176" s="10"/>
      <c r="J176" s="10" t="s">
        <v>486</v>
      </c>
      <c r="K176" s="22" t="s">
        <v>531</v>
      </c>
      <c r="L176" s="10"/>
      <c r="M176" s="10" t="s">
        <v>486</v>
      </c>
      <c r="N176" s="10" t="s">
        <v>531</v>
      </c>
      <c r="O176" s="10" t="str">
        <f t="shared" si="6"/>
        <v>mm</v>
      </c>
      <c r="P176" s="28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 t="shared" si="4"/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6" t="s">
        <v>591</v>
      </c>
      <c r="I177" s="10"/>
      <c r="J177" s="10" t="s">
        <v>486</v>
      </c>
      <c r="K177" s="22" t="s">
        <v>531</v>
      </c>
      <c r="L177" s="10"/>
      <c r="M177" s="10" t="s">
        <v>486</v>
      </c>
      <c r="N177" s="10" t="s">
        <v>531</v>
      </c>
      <c r="O177" s="10" t="str">
        <f t="shared" si="6"/>
        <v>mm</v>
      </c>
      <c r="P177" s="28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 t="shared" si="4"/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6" t="s">
        <v>593</v>
      </c>
      <c r="I178" s="10"/>
      <c r="J178" s="10" t="s">
        <v>486</v>
      </c>
      <c r="K178" s="22" t="s">
        <v>531</v>
      </c>
      <c r="L178" s="10"/>
      <c r="M178" s="10" t="s">
        <v>486</v>
      </c>
      <c r="N178" s="10" t="s">
        <v>531</v>
      </c>
      <c r="O178" s="10" t="str">
        <f t="shared" si="6"/>
        <v>mm</v>
      </c>
      <c r="P178" s="28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 t="shared" si="4"/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 t="shared" si="4"/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 t="shared" si="4"/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 t="shared" si="4"/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 t="shared" si="4"/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 t="shared" si="4"/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 t="shared" si="4"/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 t="shared" si="4"/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 t="shared" si="4"/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 t="shared" si="4"/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 t="shared" si="4"/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 t="shared" si="4"/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 t="shared" si="4"/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 t="shared" si="4"/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 t="shared" si="4"/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 t="shared" si="4"/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 t="shared" ref="DO194:DO257" si="7"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 t="shared" si="7"/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 t="shared" si="7"/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 t="shared" si="7"/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 t="shared" si="7"/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 t="shared" si="7"/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 t="shared" si="7"/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 t="shared" si="7"/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 t="shared" si="7"/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 t="shared" si="7"/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 t="shared" si="7"/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 t="shared" si="7"/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 t="shared" si="7"/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 t="shared" si="7"/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 t="shared" si="7"/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 t="shared" si="7"/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 t="shared" si="7"/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 t="shared" si="7"/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 t="shared" si="7"/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 t="shared" si="7"/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 t="shared" si="7"/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 t="shared" si="7"/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 t="shared" si="7"/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 t="shared" si="7"/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 t="shared" si="7"/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 t="shared" si="7"/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 t="shared" si="7"/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 t="shared" si="7"/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 t="shared" si="7"/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 t="shared" si="7"/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 t="shared" si="7"/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 t="shared" si="7"/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 t="shared" si="7"/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 t="shared" si="7"/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 t="shared" si="7"/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 t="shared" si="7"/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 t="shared" si="7"/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 t="shared" si="7"/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 t="shared" si="7"/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 t="shared" si="7"/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 t="shared" si="7"/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 t="shared" si="7"/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 t="shared" si="7"/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 t="shared" si="7"/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 t="shared" si="7"/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 t="shared" si="7"/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 t="shared" si="7"/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 t="shared" si="7"/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 t="shared" si="7"/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 t="shared" si="7"/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 t="shared" si="7"/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 t="shared" si="7"/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 t="shared" si="7"/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 t="shared" si="7"/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 t="shared" si="7"/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 t="shared" si="7"/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 t="shared" si="7"/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 t="shared" si="7"/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 t="shared" si="7"/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 t="shared" si="7"/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 t="shared" si="7"/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 t="shared" si="7"/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 t="shared" si="7"/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 t="shared" si="7"/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 t="shared" ref="DO258:DO321" si="8"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 t="shared" si="8"/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 t="shared" si="8"/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 t="shared" si="8"/>
        <v/>
      </c>
    </row>
    <row r="262" spans="1:136" x14ac:dyDescent="0.25">
      <c r="DO262" t="str">
        <f t="shared" si="8"/>
        <v/>
      </c>
    </row>
    <row r="263" spans="1:136" x14ac:dyDescent="0.25">
      <c r="DO263" t="str">
        <f t="shared" si="8"/>
        <v/>
      </c>
    </row>
    <row r="264" spans="1:136" x14ac:dyDescent="0.25">
      <c r="DO264" t="str">
        <f t="shared" si="8"/>
        <v/>
      </c>
    </row>
    <row r="265" spans="1:136" x14ac:dyDescent="0.25">
      <c r="DO265" t="str">
        <f t="shared" si="8"/>
        <v/>
      </c>
    </row>
    <row r="266" spans="1:136" x14ac:dyDescent="0.25">
      <c r="DO266" t="str">
        <f t="shared" si="8"/>
        <v/>
      </c>
    </row>
    <row r="267" spans="1:136" x14ac:dyDescent="0.25">
      <c r="DO267" t="str">
        <f t="shared" si="8"/>
        <v/>
      </c>
    </row>
    <row r="268" spans="1:136" x14ac:dyDescent="0.25">
      <c r="DO268" t="str">
        <f t="shared" si="8"/>
        <v/>
      </c>
    </row>
    <row r="269" spans="1:136" x14ac:dyDescent="0.25">
      <c r="DO269" t="str">
        <f t="shared" si="8"/>
        <v/>
      </c>
    </row>
    <row r="270" spans="1:136" x14ac:dyDescent="0.25">
      <c r="DO270" t="str">
        <f t="shared" si="8"/>
        <v/>
      </c>
    </row>
    <row r="271" spans="1:136" x14ac:dyDescent="0.25">
      <c r="DO271" t="str">
        <f t="shared" si="8"/>
        <v/>
      </c>
    </row>
    <row r="272" spans="1:136" x14ac:dyDescent="0.25">
      <c r="DO272" t="str">
        <f t="shared" si="8"/>
        <v/>
      </c>
    </row>
    <row r="273" spans="119:119" x14ac:dyDescent="0.25">
      <c r="DO273" t="str">
        <f t="shared" si="8"/>
        <v/>
      </c>
    </row>
    <row r="274" spans="119:119" x14ac:dyDescent="0.25">
      <c r="DO274" t="str">
        <f t="shared" si="8"/>
        <v/>
      </c>
    </row>
    <row r="275" spans="119:119" x14ac:dyDescent="0.25">
      <c r="DO275" t="str">
        <f t="shared" si="8"/>
        <v/>
      </c>
    </row>
    <row r="276" spans="119:119" x14ac:dyDescent="0.25">
      <c r="DO276" t="str">
        <f t="shared" si="8"/>
        <v/>
      </c>
    </row>
    <row r="277" spans="119:119" x14ac:dyDescent="0.25">
      <c r="DO277" t="str">
        <f t="shared" si="8"/>
        <v/>
      </c>
    </row>
    <row r="278" spans="119:119" x14ac:dyDescent="0.25">
      <c r="DO278" t="str">
        <f t="shared" si="8"/>
        <v/>
      </c>
    </row>
    <row r="279" spans="119:119" x14ac:dyDescent="0.25">
      <c r="DO279" t="str">
        <f t="shared" si="8"/>
        <v/>
      </c>
    </row>
    <row r="280" spans="119:119" x14ac:dyDescent="0.25">
      <c r="DO280" t="str">
        <f t="shared" si="8"/>
        <v/>
      </c>
    </row>
    <row r="281" spans="119:119" x14ac:dyDescent="0.25">
      <c r="DO281" t="str">
        <f t="shared" si="8"/>
        <v/>
      </c>
    </row>
    <row r="282" spans="119:119" x14ac:dyDescent="0.25">
      <c r="DO282" t="str">
        <f t="shared" si="8"/>
        <v/>
      </c>
    </row>
    <row r="283" spans="119:119" x14ac:dyDescent="0.25">
      <c r="DO283" t="str">
        <f t="shared" si="8"/>
        <v/>
      </c>
    </row>
    <row r="284" spans="119:119" x14ac:dyDescent="0.25">
      <c r="DO284" t="str">
        <f t="shared" si="8"/>
        <v/>
      </c>
    </row>
    <row r="285" spans="119:119" x14ac:dyDescent="0.25">
      <c r="DO285" t="str">
        <f t="shared" si="8"/>
        <v/>
      </c>
    </row>
    <row r="286" spans="119:119" x14ac:dyDescent="0.25">
      <c r="DO286" t="str">
        <f t="shared" si="8"/>
        <v/>
      </c>
    </row>
    <row r="287" spans="119:119" x14ac:dyDescent="0.25">
      <c r="DO287" t="str">
        <f t="shared" si="8"/>
        <v/>
      </c>
    </row>
    <row r="288" spans="119:119" x14ac:dyDescent="0.25">
      <c r="DO288" t="str">
        <f t="shared" si="8"/>
        <v/>
      </c>
    </row>
    <row r="289" spans="119:119" x14ac:dyDescent="0.25">
      <c r="DO289" t="str">
        <f t="shared" si="8"/>
        <v/>
      </c>
    </row>
    <row r="290" spans="119:119" x14ac:dyDescent="0.25">
      <c r="DO290" t="str">
        <f t="shared" si="8"/>
        <v/>
      </c>
    </row>
    <row r="291" spans="119:119" x14ac:dyDescent="0.25">
      <c r="DO291" t="str">
        <f t="shared" si="8"/>
        <v/>
      </c>
    </row>
    <row r="292" spans="119:119" x14ac:dyDescent="0.25">
      <c r="DO292" t="str">
        <f t="shared" si="8"/>
        <v/>
      </c>
    </row>
    <row r="293" spans="119:119" x14ac:dyDescent="0.25">
      <c r="DO293" t="str">
        <f t="shared" si="8"/>
        <v/>
      </c>
    </row>
    <row r="294" spans="119:119" x14ac:dyDescent="0.25">
      <c r="DO294" t="str">
        <f t="shared" si="8"/>
        <v/>
      </c>
    </row>
    <row r="295" spans="119:119" x14ac:dyDescent="0.25">
      <c r="DO295" t="str">
        <f t="shared" si="8"/>
        <v/>
      </c>
    </row>
    <row r="296" spans="119:119" x14ac:dyDescent="0.25">
      <c r="DO296" t="str">
        <f t="shared" si="8"/>
        <v/>
      </c>
    </row>
    <row r="297" spans="119:119" x14ac:dyDescent="0.25">
      <c r="DO297" t="str">
        <f t="shared" si="8"/>
        <v/>
      </c>
    </row>
    <row r="298" spans="119:119" x14ac:dyDescent="0.25">
      <c r="DO298" t="str">
        <f t="shared" si="8"/>
        <v/>
      </c>
    </row>
    <row r="299" spans="119:119" x14ac:dyDescent="0.25">
      <c r="DO299" t="str">
        <f t="shared" si="8"/>
        <v/>
      </c>
    </row>
    <row r="300" spans="119:119" x14ac:dyDescent="0.25">
      <c r="DO300" t="str">
        <f t="shared" si="8"/>
        <v/>
      </c>
    </row>
    <row r="301" spans="119:119" x14ac:dyDescent="0.25">
      <c r="DO301" t="str">
        <f t="shared" si="8"/>
        <v/>
      </c>
    </row>
    <row r="302" spans="119:119" x14ac:dyDescent="0.25">
      <c r="DO302" t="str">
        <f t="shared" si="8"/>
        <v/>
      </c>
    </row>
    <row r="303" spans="119:119" x14ac:dyDescent="0.25">
      <c r="DO303" t="str">
        <f t="shared" si="8"/>
        <v/>
      </c>
    </row>
    <row r="304" spans="119:119" x14ac:dyDescent="0.25">
      <c r="DO304" t="str">
        <f t="shared" si="8"/>
        <v/>
      </c>
    </row>
    <row r="305" spans="119:119" x14ac:dyDescent="0.25">
      <c r="DO305" t="str">
        <f t="shared" si="8"/>
        <v/>
      </c>
    </row>
    <row r="306" spans="119:119" x14ac:dyDescent="0.25">
      <c r="DO306" t="str">
        <f t="shared" si="8"/>
        <v/>
      </c>
    </row>
    <row r="307" spans="119:119" x14ac:dyDescent="0.25">
      <c r="DO307" t="str">
        <f t="shared" si="8"/>
        <v/>
      </c>
    </row>
    <row r="308" spans="119:119" x14ac:dyDescent="0.25">
      <c r="DO308" t="str">
        <f t="shared" si="8"/>
        <v/>
      </c>
    </row>
    <row r="309" spans="119:119" x14ac:dyDescent="0.25">
      <c r="DO309" t="str">
        <f t="shared" si="8"/>
        <v/>
      </c>
    </row>
    <row r="310" spans="119:119" x14ac:dyDescent="0.25">
      <c r="DO310" t="str">
        <f t="shared" si="8"/>
        <v/>
      </c>
    </row>
    <row r="311" spans="119:119" x14ac:dyDescent="0.25">
      <c r="DO311" t="str">
        <f t="shared" si="8"/>
        <v/>
      </c>
    </row>
    <row r="312" spans="119:119" x14ac:dyDescent="0.25">
      <c r="DO312" t="str">
        <f t="shared" si="8"/>
        <v/>
      </c>
    </row>
    <row r="313" spans="119:119" x14ac:dyDescent="0.25">
      <c r="DO313" t="str">
        <f t="shared" si="8"/>
        <v/>
      </c>
    </row>
    <row r="314" spans="119:119" x14ac:dyDescent="0.25">
      <c r="DO314" t="str">
        <f t="shared" si="8"/>
        <v/>
      </c>
    </row>
    <row r="315" spans="119:119" x14ac:dyDescent="0.25">
      <c r="DO315" t="str">
        <f t="shared" si="8"/>
        <v/>
      </c>
    </row>
    <row r="316" spans="119:119" x14ac:dyDescent="0.25">
      <c r="DO316" t="str">
        <f t="shared" si="8"/>
        <v/>
      </c>
    </row>
    <row r="317" spans="119:119" x14ac:dyDescent="0.25">
      <c r="DO317" t="str">
        <f t="shared" si="8"/>
        <v/>
      </c>
    </row>
    <row r="318" spans="119:119" x14ac:dyDescent="0.25">
      <c r="DO318" t="str">
        <f t="shared" si="8"/>
        <v/>
      </c>
    </row>
    <row r="319" spans="119:119" x14ac:dyDescent="0.25">
      <c r="DO319" t="str">
        <f t="shared" si="8"/>
        <v/>
      </c>
    </row>
    <row r="320" spans="119:119" x14ac:dyDescent="0.25">
      <c r="DO320" t="str">
        <f t="shared" si="8"/>
        <v/>
      </c>
    </row>
    <row r="321" spans="119:119" x14ac:dyDescent="0.25">
      <c r="DO321" t="str">
        <f t="shared" si="8"/>
        <v/>
      </c>
    </row>
    <row r="322" spans="119:119" x14ac:dyDescent="0.25">
      <c r="DO322" t="str">
        <f t="shared" ref="DO322:DO385" si="9">IF(ROW(A321)&gt;ROWS(rngLoadCombinations)-1,"",INDEX(rngLoadCombinations,ROW(A321)+1,1))</f>
        <v/>
      </c>
    </row>
    <row r="323" spans="119:119" x14ac:dyDescent="0.25">
      <c r="DO323" t="str">
        <f t="shared" si="9"/>
        <v/>
      </c>
    </row>
    <row r="324" spans="119:119" x14ac:dyDescent="0.25">
      <c r="DO324" t="str">
        <f t="shared" si="9"/>
        <v/>
      </c>
    </row>
    <row r="325" spans="119:119" x14ac:dyDescent="0.25">
      <c r="DO325" t="str">
        <f t="shared" si="9"/>
        <v/>
      </c>
    </row>
    <row r="326" spans="119:119" x14ac:dyDescent="0.25">
      <c r="DO326" t="str">
        <f t="shared" si="9"/>
        <v/>
      </c>
    </row>
    <row r="327" spans="119:119" x14ac:dyDescent="0.25">
      <c r="DO327" t="str">
        <f t="shared" si="9"/>
        <v/>
      </c>
    </row>
    <row r="328" spans="119:119" x14ac:dyDescent="0.25">
      <c r="DO328" t="str">
        <f t="shared" si="9"/>
        <v/>
      </c>
    </row>
    <row r="329" spans="119:119" x14ac:dyDescent="0.25">
      <c r="DO329" t="str">
        <f t="shared" si="9"/>
        <v/>
      </c>
    </row>
    <row r="330" spans="119:119" x14ac:dyDescent="0.25">
      <c r="DO330" t="str">
        <f t="shared" si="9"/>
        <v/>
      </c>
    </row>
    <row r="331" spans="119:119" x14ac:dyDescent="0.25">
      <c r="DO331" t="str">
        <f t="shared" si="9"/>
        <v/>
      </c>
    </row>
    <row r="332" spans="119:119" x14ac:dyDescent="0.25">
      <c r="DO332" t="str">
        <f t="shared" si="9"/>
        <v/>
      </c>
    </row>
    <row r="333" spans="119:119" x14ac:dyDescent="0.25">
      <c r="DO333" t="str">
        <f t="shared" si="9"/>
        <v/>
      </c>
    </row>
    <row r="334" spans="119:119" x14ac:dyDescent="0.25">
      <c r="DO334" t="str">
        <f t="shared" si="9"/>
        <v/>
      </c>
    </row>
    <row r="335" spans="119:119" x14ac:dyDescent="0.25">
      <c r="DO335" t="str">
        <f t="shared" si="9"/>
        <v/>
      </c>
    </row>
    <row r="336" spans="119:119" x14ac:dyDescent="0.25">
      <c r="DO336" t="str">
        <f t="shared" si="9"/>
        <v/>
      </c>
    </row>
    <row r="337" spans="119:119" x14ac:dyDescent="0.25">
      <c r="DO337" t="str">
        <f t="shared" si="9"/>
        <v/>
      </c>
    </row>
    <row r="338" spans="119:119" x14ac:dyDescent="0.25">
      <c r="DO338" t="str">
        <f t="shared" si="9"/>
        <v/>
      </c>
    </row>
    <row r="339" spans="119:119" x14ac:dyDescent="0.25">
      <c r="DO339" t="str">
        <f t="shared" si="9"/>
        <v/>
      </c>
    </row>
    <row r="340" spans="119:119" x14ac:dyDescent="0.25">
      <c r="DO340" t="str">
        <f t="shared" si="9"/>
        <v/>
      </c>
    </row>
    <row r="341" spans="119:119" x14ac:dyDescent="0.25">
      <c r="DO341" t="str">
        <f t="shared" si="9"/>
        <v/>
      </c>
    </row>
    <row r="342" spans="119:119" x14ac:dyDescent="0.25">
      <c r="DO342" t="str">
        <f t="shared" si="9"/>
        <v/>
      </c>
    </row>
    <row r="343" spans="119:119" x14ac:dyDescent="0.25">
      <c r="DO343" t="str">
        <f t="shared" si="9"/>
        <v/>
      </c>
    </row>
    <row r="344" spans="119:119" x14ac:dyDescent="0.25">
      <c r="DO344" t="str">
        <f t="shared" si="9"/>
        <v/>
      </c>
    </row>
    <row r="345" spans="119:119" x14ac:dyDescent="0.25">
      <c r="DO345" t="str">
        <f t="shared" si="9"/>
        <v/>
      </c>
    </row>
    <row r="346" spans="119:119" x14ac:dyDescent="0.25">
      <c r="DO346" t="str">
        <f t="shared" si="9"/>
        <v/>
      </c>
    </row>
    <row r="347" spans="119:119" x14ac:dyDescent="0.25">
      <c r="DO347" t="str">
        <f t="shared" si="9"/>
        <v/>
      </c>
    </row>
    <row r="348" spans="119:119" x14ac:dyDescent="0.25">
      <c r="DO348" t="str">
        <f t="shared" si="9"/>
        <v/>
      </c>
    </row>
    <row r="349" spans="119:119" x14ac:dyDescent="0.25">
      <c r="DO349" t="str">
        <f t="shared" si="9"/>
        <v/>
      </c>
    </row>
    <row r="350" spans="119:119" x14ac:dyDescent="0.25">
      <c r="DO350" t="str">
        <f t="shared" si="9"/>
        <v/>
      </c>
    </row>
    <row r="351" spans="119:119" x14ac:dyDescent="0.25">
      <c r="DO351" t="str">
        <f t="shared" si="9"/>
        <v/>
      </c>
    </row>
    <row r="352" spans="119:119" x14ac:dyDescent="0.25">
      <c r="DO352" t="str">
        <f t="shared" si="9"/>
        <v/>
      </c>
    </row>
    <row r="353" spans="119:119" x14ac:dyDescent="0.25">
      <c r="DO353" t="str">
        <f t="shared" si="9"/>
        <v/>
      </c>
    </row>
    <row r="354" spans="119:119" x14ac:dyDescent="0.25">
      <c r="DO354" t="str">
        <f t="shared" si="9"/>
        <v/>
      </c>
    </row>
    <row r="355" spans="119:119" x14ac:dyDescent="0.25">
      <c r="DO355" t="str">
        <f t="shared" si="9"/>
        <v/>
      </c>
    </row>
    <row r="356" spans="119:119" x14ac:dyDescent="0.25">
      <c r="DO356" t="str">
        <f t="shared" si="9"/>
        <v/>
      </c>
    </row>
    <row r="357" spans="119:119" x14ac:dyDescent="0.25">
      <c r="DO357" t="str">
        <f t="shared" si="9"/>
        <v/>
      </c>
    </row>
    <row r="358" spans="119:119" x14ac:dyDescent="0.25">
      <c r="DO358" t="str">
        <f t="shared" si="9"/>
        <v/>
      </c>
    </row>
    <row r="359" spans="119:119" x14ac:dyDescent="0.25">
      <c r="DO359" t="str">
        <f t="shared" si="9"/>
        <v/>
      </c>
    </row>
    <row r="360" spans="119:119" x14ac:dyDescent="0.25">
      <c r="DO360" t="str">
        <f t="shared" si="9"/>
        <v/>
      </c>
    </row>
    <row r="361" spans="119:119" x14ac:dyDescent="0.25">
      <c r="DO361" t="str">
        <f t="shared" si="9"/>
        <v/>
      </c>
    </row>
    <row r="362" spans="119:119" x14ac:dyDescent="0.25">
      <c r="DO362" t="str">
        <f t="shared" si="9"/>
        <v/>
      </c>
    </row>
    <row r="363" spans="119:119" x14ac:dyDescent="0.25">
      <c r="DO363" t="str">
        <f t="shared" si="9"/>
        <v/>
      </c>
    </row>
    <row r="364" spans="119:119" x14ac:dyDescent="0.25">
      <c r="DO364" t="str">
        <f t="shared" si="9"/>
        <v/>
      </c>
    </row>
    <row r="365" spans="119:119" x14ac:dyDescent="0.25">
      <c r="DO365" t="str">
        <f t="shared" si="9"/>
        <v/>
      </c>
    </row>
    <row r="366" spans="119:119" x14ac:dyDescent="0.25">
      <c r="DO366" t="str">
        <f t="shared" si="9"/>
        <v/>
      </c>
    </row>
    <row r="367" spans="119:119" x14ac:dyDescent="0.25">
      <c r="DO367" t="str">
        <f t="shared" si="9"/>
        <v/>
      </c>
    </row>
    <row r="368" spans="119:119" x14ac:dyDescent="0.25">
      <c r="DO368" t="str">
        <f t="shared" si="9"/>
        <v/>
      </c>
    </row>
    <row r="369" spans="119:119" x14ac:dyDescent="0.25">
      <c r="DO369" t="str">
        <f t="shared" si="9"/>
        <v/>
      </c>
    </row>
    <row r="370" spans="119:119" x14ac:dyDescent="0.25">
      <c r="DO370" t="str">
        <f t="shared" si="9"/>
        <v/>
      </c>
    </row>
    <row r="371" spans="119:119" x14ac:dyDescent="0.25">
      <c r="DO371" t="str">
        <f t="shared" si="9"/>
        <v/>
      </c>
    </row>
    <row r="372" spans="119:119" x14ac:dyDescent="0.25">
      <c r="DO372" t="str">
        <f t="shared" si="9"/>
        <v/>
      </c>
    </row>
    <row r="373" spans="119:119" x14ac:dyDescent="0.25">
      <c r="DO373" t="str">
        <f t="shared" si="9"/>
        <v/>
      </c>
    </row>
    <row r="374" spans="119:119" x14ac:dyDescent="0.25">
      <c r="DO374" t="str">
        <f t="shared" si="9"/>
        <v/>
      </c>
    </row>
    <row r="375" spans="119:119" x14ac:dyDescent="0.25">
      <c r="DO375" t="str">
        <f t="shared" si="9"/>
        <v/>
      </c>
    </row>
    <row r="376" spans="119:119" x14ac:dyDescent="0.25">
      <c r="DO376" t="str">
        <f t="shared" si="9"/>
        <v/>
      </c>
    </row>
    <row r="377" spans="119:119" x14ac:dyDescent="0.25">
      <c r="DO377" t="str">
        <f t="shared" si="9"/>
        <v/>
      </c>
    </row>
    <row r="378" spans="119:119" x14ac:dyDescent="0.25">
      <c r="DO378" t="str">
        <f t="shared" si="9"/>
        <v/>
      </c>
    </row>
    <row r="379" spans="119:119" x14ac:dyDescent="0.25">
      <c r="DO379" t="str">
        <f t="shared" si="9"/>
        <v/>
      </c>
    </row>
    <row r="380" spans="119:119" x14ac:dyDescent="0.25">
      <c r="DO380" t="str">
        <f t="shared" si="9"/>
        <v/>
      </c>
    </row>
    <row r="381" spans="119:119" x14ac:dyDescent="0.25">
      <c r="DO381" t="str">
        <f t="shared" si="9"/>
        <v/>
      </c>
    </row>
    <row r="382" spans="119:119" x14ac:dyDescent="0.25">
      <c r="DO382" t="str">
        <f t="shared" si="9"/>
        <v/>
      </c>
    </row>
    <row r="383" spans="119:119" x14ac:dyDescent="0.25">
      <c r="DO383" t="str">
        <f t="shared" si="9"/>
        <v/>
      </c>
    </row>
    <row r="384" spans="119:119" x14ac:dyDescent="0.25">
      <c r="DO384" t="str">
        <f t="shared" si="9"/>
        <v/>
      </c>
    </row>
    <row r="385" spans="119:119" x14ac:dyDescent="0.25">
      <c r="DO385" t="str">
        <f t="shared" si="9"/>
        <v/>
      </c>
    </row>
    <row r="386" spans="119:119" x14ac:dyDescent="0.25">
      <c r="DO386" t="str">
        <f t="shared" ref="DO386:DO449" si="10">IF(ROW(A385)&gt;ROWS(rngLoadCombinations)-1,"",INDEX(rngLoadCombinations,ROW(A385)+1,1))</f>
        <v/>
      </c>
    </row>
    <row r="387" spans="119:119" x14ac:dyDescent="0.25">
      <c r="DO387" t="str">
        <f t="shared" si="10"/>
        <v/>
      </c>
    </row>
    <row r="388" spans="119:119" x14ac:dyDescent="0.25">
      <c r="DO388" t="str">
        <f t="shared" si="10"/>
        <v/>
      </c>
    </row>
    <row r="389" spans="119:119" x14ac:dyDescent="0.25">
      <c r="DO389" t="str">
        <f t="shared" si="10"/>
        <v/>
      </c>
    </row>
    <row r="390" spans="119:119" x14ac:dyDescent="0.25">
      <c r="DO390" t="str">
        <f t="shared" si="10"/>
        <v/>
      </c>
    </row>
    <row r="391" spans="119:119" x14ac:dyDescent="0.25">
      <c r="DO391" t="str">
        <f t="shared" si="10"/>
        <v/>
      </c>
    </row>
    <row r="392" spans="119:119" x14ac:dyDescent="0.25">
      <c r="DO392" t="str">
        <f t="shared" si="10"/>
        <v/>
      </c>
    </row>
    <row r="393" spans="119:119" x14ac:dyDescent="0.25">
      <c r="DO393" t="str">
        <f t="shared" si="10"/>
        <v/>
      </c>
    </row>
    <row r="394" spans="119:119" x14ac:dyDescent="0.25">
      <c r="DO394" t="str">
        <f t="shared" si="10"/>
        <v/>
      </c>
    </row>
    <row r="395" spans="119:119" x14ac:dyDescent="0.25">
      <c r="DO395" t="str">
        <f t="shared" si="10"/>
        <v/>
      </c>
    </row>
    <row r="396" spans="119:119" x14ac:dyDescent="0.25">
      <c r="DO396" t="str">
        <f t="shared" si="10"/>
        <v/>
      </c>
    </row>
    <row r="397" spans="119:119" x14ac:dyDescent="0.25">
      <c r="DO397" t="str">
        <f t="shared" si="10"/>
        <v/>
      </c>
    </row>
    <row r="398" spans="119:119" x14ac:dyDescent="0.25">
      <c r="DO398" t="str">
        <f t="shared" si="10"/>
        <v/>
      </c>
    </row>
    <row r="399" spans="119:119" x14ac:dyDescent="0.25">
      <c r="DO399" t="str">
        <f t="shared" si="10"/>
        <v/>
      </c>
    </row>
    <row r="400" spans="119:119" x14ac:dyDescent="0.25">
      <c r="DO400" t="str">
        <f t="shared" si="10"/>
        <v/>
      </c>
    </row>
    <row r="401" spans="119:119" x14ac:dyDescent="0.25">
      <c r="DO401" t="str">
        <f t="shared" si="10"/>
        <v/>
      </c>
    </row>
    <row r="402" spans="119:119" x14ac:dyDescent="0.25">
      <c r="DO402" t="str">
        <f t="shared" si="10"/>
        <v/>
      </c>
    </row>
    <row r="403" spans="119:119" x14ac:dyDescent="0.25">
      <c r="DO403" t="str">
        <f t="shared" si="10"/>
        <v/>
      </c>
    </row>
    <row r="404" spans="119:119" x14ac:dyDescent="0.25">
      <c r="DO404" t="str">
        <f t="shared" si="10"/>
        <v/>
      </c>
    </row>
    <row r="405" spans="119:119" x14ac:dyDescent="0.25">
      <c r="DO405" t="str">
        <f t="shared" si="10"/>
        <v/>
      </c>
    </row>
    <row r="406" spans="119:119" x14ac:dyDescent="0.25">
      <c r="DO406" t="str">
        <f t="shared" si="10"/>
        <v/>
      </c>
    </row>
    <row r="407" spans="119:119" x14ac:dyDescent="0.25">
      <c r="DO407" t="str">
        <f t="shared" si="10"/>
        <v/>
      </c>
    </row>
    <row r="408" spans="119:119" x14ac:dyDescent="0.25">
      <c r="DO408" t="str">
        <f t="shared" si="10"/>
        <v/>
      </c>
    </row>
    <row r="409" spans="119:119" x14ac:dyDescent="0.25">
      <c r="DO409" t="str">
        <f t="shared" si="10"/>
        <v/>
      </c>
    </row>
    <row r="410" spans="119:119" x14ac:dyDescent="0.25">
      <c r="DO410" t="str">
        <f t="shared" si="10"/>
        <v/>
      </c>
    </row>
    <row r="411" spans="119:119" x14ac:dyDescent="0.25">
      <c r="DO411" t="str">
        <f t="shared" si="10"/>
        <v/>
      </c>
    </row>
    <row r="412" spans="119:119" x14ac:dyDescent="0.25">
      <c r="DO412" t="str">
        <f t="shared" si="10"/>
        <v/>
      </c>
    </row>
    <row r="413" spans="119:119" x14ac:dyDescent="0.25">
      <c r="DO413" t="str">
        <f t="shared" si="10"/>
        <v/>
      </c>
    </row>
    <row r="414" spans="119:119" x14ac:dyDescent="0.25">
      <c r="DO414" t="str">
        <f t="shared" si="10"/>
        <v/>
      </c>
    </row>
    <row r="415" spans="119:119" x14ac:dyDescent="0.25">
      <c r="DO415" t="str">
        <f t="shared" si="10"/>
        <v/>
      </c>
    </row>
    <row r="416" spans="119:119" x14ac:dyDescent="0.25">
      <c r="DO416" t="str">
        <f t="shared" si="10"/>
        <v/>
      </c>
    </row>
    <row r="417" spans="119:119" x14ac:dyDescent="0.25">
      <c r="DO417" t="str">
        <f t="shared" si="10"/>
        <v/>
      </c>
    </row>
    <row r="418" spans="119:119" x14ac:dyDescent="0.25">
      <c r="DO418" t="str">
        <f t="shared" si="10"/>
        <v/>
      </c>
    </row>
    <row r="419" spans="119:119" x14ac:dyDescent="0.25">
      <c r="DO419" t="str">
        <f t="shared" si="10"/>
        <v/>
      </c>
    </row>
    <row r="420" spans="119:119" x14ac:dyDescent="0.25">
      <c r="DO420" t="str">
        <f t="shared" si="10"/>
        <v/>
      </c>
    </row>
    <row r="421" spans="119:119" x14ac:dyDescent="0.25">
      <c r="DO421" t="str">
        <f t="shared" si="10"/>
        <v/>
      </c>
    </row>
    <row r="422" spans="119:119" x14ac:dyDescent="0.25">
      <c r="DO422" t="str">
        <f t="shared" si="10"/>
        <v/>
      </c>
    </row>
    <row r="423" spans="119:119" x14ac:dyDescent="0.25">
      <c r="DO423" t="str">
        <f t="shared" si="10"/>
        <v/>
      </c>
    </row>
    <row r="424" spans="119:119" x14ac:dyDescent="0.25">
      <c r="DO424" t="str">
        <f t="shared" si="10"/>
        <v/>
      </c>
    </row>
    <row r="425" spans="119:119" x14ac:dyDescent="0.25">
      <c r="DO425" t="str">
        <f t="shared" si="10"/>
        <v/>
      </c>
    </row>
    <row r="426" spans="119:119" x14ac:dyDescent="0.25">
      <c r="DO426" t="str">
        <f t="shared" si="10"/>
        <v/>
      </c>
    </row>
    <row r="427" spans="119:119" x14ac:dyDescent="0.25">
      <c r="DO427" t="str">
        <f t="shared" si="10"/>
        <v/>
      </c>
    </row>
    <row r="428" spans="119:119" x14ac:dyDescent="0.25">
      <c r="DO428" t="str">
        <f t="shared" si="10"/>
        <v/>
      </c>
    </row>
    <row r="429" spans="119:119" x14ac:dyDescent="0.25">
      <c r="DO429" t="str">
        <f t="shared" si="10"/>
        <v/>
      </c>
    </row>
    <row r="430" spans="119:119" x14ac:dyDescent="0.25">
      <c r="DO430" t="str">
        <f t="shared" si="10"/>
        <v/>
      </c>
    </row>
    <row r="431" spans="119:119" x14ac:dyDescent="0.25">
      <c r="DO431" t="str">
        <f t="shared" si="10"/>
        <v/>
      </c>
    </row>
    <row r="432" spans="119:119" x14ac:dyDescent="0.25">
      <c r="DO432" t="str">
        <f t="shared" si="10"/>
        <v/>
      </c>
    </row>
    <row r="433" spans="119:119" x14ac:dyDescent="0.25">
      <c r="DO433" t="str">
        <f t="shared" si="10"/>
        <v/>
      </c>
    </row>
    <row r="434" spans="119:119" x14ac:dyDescent="0.25">
      <c r="DO434" t="str">
        <f t="shared" si="10"/>
        <v/>
      </c>
    </row>
    <row r="435" spans="119:119" x14ac:dyDescent="0.25">
      <c r="DO435" t="str">
        <f t="shared" si="10"/>
        <v/>
      </c>
    </row>
    <row r="436" spans="119:119" x14ac:dyDescent="0.25">
      <c r="DO436" t="str">
        <f t="shared" si="10"/>
        <v/>
      </c>
    </row>
    <row r="437" spans="119:119" x14ac:dyDescent="0.25">
      <c r="DO437" t="str">
        <f t="shared" si="10"/>
        <v/>
      </c>
    </row>
    <row r="438" spans="119:119" x14ac:dyDescent="0.25">
      <c r="DO438" t="str">
        <f t="shared" si="10"/>
        <v/>
      </c>
    </row>
    <row r="439" spans="119:119" x14ac:dyDescent="0.25">
      <c r="DO439" t="str">
        <f t="shared" si="10"/>
        <v/>
      </c>
    </row>
    <row r="440" spans="119:119" x14ac:dyDescent="0.25">
      <c r="DO440" t="str">
        <f t="shared" si="10"/>
        <v/>
      </c>
    </row>
    <row r="441" spans="119:119" x14ac:dyDescent="0.25">
      <c r="DO441" t="str">
        <f t="shared" si="10"/>
        <v/>
      </c>
    </row>
    <row r="442" spans="119:119" x14ac:dyDescent="0.25">
      <c r="DO442" t="str">
        <f t="shared" si="10"/>
        <v/>
      </c>
    </row>
    <row r="443" spans="119:119" x14ac:dyDescent="0.25">
      <c r="DO443" t="str">
        <f t="shared" si="10"/>
        <v/>
      </c>
    </row>
    <row r="444" spans="119:119" x14ac:dyDescent="0.25">
      <c r="DO444" t="str">
        <f t="shared" si="10"/>
        <v/>
      </c>
    </row>
    <row r="445" spans="119:119" x14ac:dyDescent="0.25">
      <c r="DO445" t="str">
        <f t="shared" si="10"/>
        <v/>
      </c>
    </row>
    <row r="446" spans="119:119" x14ac:dyDescent="0.25">
      <c r="DO446" t="str">
        <f t="shared" si="10"/>
        <v/>
      </c>
    </row>
    <row r="447" spans="119:119" x14ac:dyDescent="0.25">
      <c r="DO447" t="str">
        <f t="shared" si="10"/>
        <v/>
      </c>
    </row>
    <row r="448" spans="119:119" x14ac:dyDescent="0.25">
      <c r="DO448" t="str">
        <f t="shared" si="10"/>
        <v/>
      </c>
    </row>
    <row r="449" spans="119:119" x14ac:dyDescent="0.25">
      <c r="DO449" t="str">
        <f t="shared" si="10"/>
        <v/>
      </c>
    </row>
    <row r="450" spans="119:119" x14ac:dyDescent="0.25">
      <c r="DO450" t="str">
        <f t="shared" ref="DO450:DO501" si="11">IF(ROW(A449)&gt;ROWS(rngLoadCombinations)-1,"",INDEX(rngLoadCombinations,ROW(A449)+1,1))</f>
        <v/>
      </c>
    </row>
    <row r="451" spans="119:119" x14ac:dyDescent="0.25">
      <c r="DO451" t="str">
        <f t="shared" si="11"/>
        <v/>
      </c>
    </row>
    <row r="452" spans="119:119" x14ac:dyDescent="0.25">
      <c r="DO452" t="str">
        <f t="shared" si="11"/>
        <v/>
      </c>
    </row>
    <row r="453" spans="119:119" x14ac:dyDescent="0.25">
      <c r="DO453" t="str">
        <f t="shared" si="11"/>
        <v/>
      </c>
    </row>
    <row r="454" spans="119:119" x14ac:dyDescent="0.25">
      <c r="DO454" t="str">
        <f t="shared" si="11"/>
        <v/>
      </c>
    </row>
    <row r="455" spans="119:119" x14ac:dyDescent="0.25">
      <c r="DO455" t="str">
        <f t="shared" si="11"/>
        <v/>
      </c>
    </row>
    <row r="456" spans="119:119" x14ac:dyDescent="0.25">
      <c r="DO456" t="str">
        <f t="shared" si="11"/>
        <v/>
      </c>
    </row>
    <row r="457" spans="119:119" x14ac:dyDescent="0.25">
      <c r="DO457" t="str">
        <f t="shared" si="11"/>
        <v/>
      </c>
    </row>
    <row r="458" spans="119:119" x14ac:dyDescent="0.25">
      <c r="DO458" t="str">
        <f t="shared" si="11"/>
        <v/>
      </c>
    </row>
    <row r="459" spans="119:119" x14ac:dyDescent="0.25">
      <c r="DO459" t="str">
        <f t="shared" si="11"/>
        <v/>
      </c>
    </row>
    <row r="460" spans="119:119" x14ac:dyDescent="0.25">
      <c r="DO460" t="str">
        <f t="shared" si="11"/>
        <v/>
      </c>
    </row>
    <row r="461" spans="119:119" x14ac:dyDescent="0.25">
      <c r="DO461" t="str">
        <f t="shared" si="11"/>
        <v/>
      </c>
    </row>
    <row r="462" spans="119:119" x14ac:dyDescent="0.25">
      <c r="DO462" t="str">
        <f t="shared" si="11"/>
        <v/>
      </c>
    </row>
    <row r="463" spans="119:119" x14ac:dyDescent="0.25">
      <c r="DO463" t="str">
        <f t="shared" si="11"/>
        <v/>
      </c>
    </row>
    <row r="464" spans="119:119" x14ac:dyDescent="0.25">
      <c r="DO464" t="str">
        <f t="shared" si="11"/>
        <v/>
      </c>
    </row>
    <row r="465" spans="119:119" x14ac:dyDescent="0.25">
      <c r="DO465" t="str">
        <f t="shared" si="11"/>
        <v/>
      </c>
    </row>
    <row r="466" spans="119:119" x14ac:dyDescent="0.25">
      <c r="DO466" t="str">
        <f t="shared" si="11"/>
        <v/>
      </c>
    </row>
    <row r="467" spans="119:119" x14ac:dyDescent="0.25">
      <c r="DO467" t="str">
        <f t="shared" si="11"/>
        <v/>
      </c>
    </row>
    <row r="468" spans="119:119" x14ac:dyDescent="0.25">
      <c r="DO468" t="str">
        <f t="shared" si="11"/>
        <v/>
      </c>
    </row>
    <row r="469" spans="119:119" x14ac:dyDescent="0.25">
      <c r="DO469" t="str">
        <f t="shared" si="11"/>
        <v/>
      </c>
    </row>
    <row r="470" spans="119:119" x14ac:dyDescent="0.25">
      <c r="DO470" t="str">
        <f t="shared" si="11"/>
        <v/>
      </c>
    </row>
    <row r="471" spans="119:119" x14ac:dyDescent="0.25">
      <c r="DO471" t="str">
        <f t="shared" si="11"/>
        <v/>
      </c>
    </row>
    <row r="472" spans="119:119" x14ac:dyDescent="0.25">
      <c r="DO472" t="str">
        <f t="shared" si="11"/>
        <v/>
      </c>
    </row>
    <row r="473" spans="119:119" x14ac:dyDescent="0.25">
      <c r="DO473" t="str">
        <f t="shared" si="11"/>
        <v/>
      </c>
    </row>
    <row r="474" spans="119:119" x14ac:dyDescent="0.25">
      <c r="DO474" t="str">
        <f t="shared" si="11"/>
        <v/>
      </c>
    </row>
    <row r="475" spans="119:119" x14ac:dyDescent="0.25">
      <c r="DO475" t="str">
        <f t="shared" si="11"/>
        <v/>
      </c>
    </row>
    <row r="476" spans="119:119" x14ac:dyDescent="0.25">
      <c r="DO476" t="str">
        <f t="shared" si="11"/>
        <v/>
      </c>
    </row>
    <row r="477" spans="119:119" x14ac:dyDescent="0.25">
      <c r="DO477" t="str">
        <f t="shared" si="11"/>
        <v/>
      </c>
    </row>
    <row r="478" spans="119:119" x14ac:dyDescent="0.25">
      <c r="DO478" t="str">
        <f t="shared" si="11"/>
        <v/>
      </c>
    </row>
    <row r="479" spans="119:119" x14ac:dyDescent="0.25">
      <c r="DO479" t="str">
        <f t="shared" si="11"/>
        <v/>
      </c>
    </row>
    <row r="480" spans="119:119" x14ac:dyDescent="0.25">
      <c r="DO480" t="str">
        <f t="shared" si="11"/>
        <v/>
      </c>
    </row>
    <row r="481" spans="119:119" x14ac:dyDescent="0.25">
      <c r="DO481" t="str">
        <f t="shared" si="11"/>
        <v/>
      </c>
    </row>
    <row r="482" spans="119:119" x14ac:dyDescent="0.25">
      <c r="DO482" t="str">
        <f t="shared" si="11"/>
        <v/>
      </c>
    </row>
    <row r="483" spans="119:119" x14ac:dyDescent="0.25">
      <c r="DO483" t="str">
        <f t="shared" si="11"/>
        <v/>
      </c>
    </row>
    <row r="484" spans="119:119" x14ac:dyDescent="0.25">
      <c r="DO484" t="str">
        <f t="shared" si="11"/>
        <v/>
      </c>
    </row>
    <row r="485" spans="119:119" x14ac:dyDescent="0.25">
      <c r="DO485" t="str">
        <f t="shared" si="11"/>
        <v/>
      </c>
    </row>
    <row r="486" spans="119:119" x14ac:dyDescent="0.25">
      <c r="DO486" t="str">
        <f t="shared" si="11"/>
        <v/>
      </c>
    </row>
    <row r="487" spans="119:119" x14ac:dyDescent="0.25">
      <c r="DO487" t="str">
        <f t="shared" si="11"/>
        <v/>
      </c>
    </row>
    <row r="488" spans="119:119" x14ac:dyDescent="0.25">
      <c r="DO488" t="str">
        <f t="shared" si="11"/>
        <v/>
      </c>
    </row>
    <row r="489" spans="119:119" x14ac:dyDescent="0.25">
      <c r="DO489" t="str">
        <f t="shared" si="11"/>
        <v/>
      </c>
    </row>
    <row r="490" spans="119:119" x14ac:dyDescent="0.25">
      <c r="DO490" t="str">
        <f t="shared" si="11"/>
        <v/>
      </c>
    </row>
    <row r="491" spans="119:119" x14ac:dyDescent="0.25">
      <c r="DO491" t="str">
        <f t="shared" si="11"/>
        <v/>
      </c>
    </row>
    <row r="492" spans="119:119" x14ac:dyDescent="0.25">
      <c r="DO492" t="str">
        <f t="shared" si="11"/>
        <v/>
      </c>
    </row>
    <row r="493" spans="119:119" x14ac:dyDescent="0.25">
      <c r="DO493" t="str">
        <f t="shared" si="11"/>
        <v/>
      </c>
    </row>
    <row r="494" spans="119:119" x14ac:dyDescent="0.25">
      <c r="DO494" t="str">
        <f t="shared" si="11"/>
        <v/>
      </c>
    </row>
    <row r="495" spans="119:119" x14ac:dyDescent="0.25">
      <c r="DO495" t="str">
        <f t="shared" si="11"/>
        <v/>
      </c>
    </row>
    <row r="496" spans="119:119" x14ac:dyDescent="0.25">
      <c r="DO496" t="str">
        <f t="shared" si="11"/>
        <v/>
      </c>
    </row>
    <row r="497" spans="119:119" x14ac:dyDescent="0.25">
      <c r="DO497" t="str">
        <f t="shared" si="11"/>
        <v/>
      </c>
    </row>
    <row r="498" spans="119:119" x14ac:dyDescent="0.25">
      <c r="DO498" t="str">
        <f t="shared" si="11"/>
        <v/>
      </c>
    </row>
    <row r="499" spans="119:119" x14ac:dyDescent="0.25">
      <c r="DO499" t="str">
        <f t="shared" si="11"/>
        <v/>
      </c>
    </row>
    <row r="500" spans="119:119" x14ac:dyDescent="0.25">
      <c r="DO500" t="str">
        <f t="shared" si="11"/>
        <v/>
      </c>
    </row>
    <row r="501" spans="119:119" x14ac:dyDescent="0.25">
      <c r="DO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</mergeCells>
  <dataValidations count="72">
    <dataValidation type="list" showInputMessage="1" showErrorMessage="1" sqref="I4 K4" xr:uid="{466027B7-AEA4-4933-A18D-2F7C64D93142}">
      <formula1>$BR$1:$BR$3</formula1>
    </dataValidation>
    <dataValidation type="list" showInputMessage="1" showErrorMessage="1" sqref="I5 K5" xr:uid="{65BB456F-3D90-4A57-AD8C-56156D8382D3}">
      <formula1>$BS$1:$BS$3</formula1>
    </dataValidation>
    <dataValidation type="list" showInputMessage="1" showErrorMessage="1" sqref="I6 K6" xr:uid="{C917412E-6179-4263-82D2-AD555EF37EE6}">
      <formula1>$BT$1:$BT$3</formula1>
    </dataValidation>
    <dataValidation type="list" showInputMessage="1" showErrorMessage="1" sqref="I7 K7" xr:uid="{762EA544-462A-424C-940D-04E8A5BBEFF3}">
      <formula1>$BU$1:$BU$3</formula1>
    </dataValidation>
    <dataValidation type="list" showInputMessage="1" showErrorMessage="1" sqref="I8 K8" xr:uid="{0A0FACC3-67A9-41F7-9BE6-9CF19FCBC79C}">
      <formula1>$BV$1:$BV$5</formula1>
    </dataValidation>
    <dataValidation type="list" showInputMessage="1" showErrorMessage="1" sqref="I9 K9" xr:uid="{6F8C784E-2561-45AB-B9A7-ADC6470E5768}">
      <formula1>$BW$1:$BW$2</formula1>
    </dataValidation>
    <dataValidation type="list" allowBlank="1" showInputMessage="1" showErrorMessage="1" sqref="T4:T33" xr:uid="{1411EE89-5FFC-476A-97C2-3F7B5635094D}">
      <formula1>$EM$1:$EM$6</formula1>
    </dataValidation>
    <dataValidation type="list" showInputMessage="1" showErrorMessage="1" sqref="I13" xr:uid="{7A3842CA-5F52-4397-BD53-1BB7BD0464A6}">
      <formula1>$BX$1:$BX$2</formula1>
    </dataValidation>
    <dataValidation type="list" showInputMessage="1" showErrorMessage="1" sqref="I14" xr:uid="{1D6B3A3B-EF75-480C-820B-620B74DE0F20}">
      <formula1>$BY$1:$BY$2</formula1>
    </dataValidation>
    <dataValidation type="list" showInputMessage="1" showErrorMessage="1" sqref="I15" xr:uid="{C2659187-9CFE-4884-A5A8-C951E1E5A447}">
      <formula1>$BZ$1:$BZ$2</formula1>
    </dataValidation>
    <dataValidation type="list" showInputMessage="1" showErrorMessage="1" sqref="S4:S33" xr:uid="{004697FE-2388-4824-835E-2D7AA929E70C}">
      <formula1>$EL$1:$EL$4</formula1>
    </dataValidation>
    <dataValidation type="list" allowBlank="1" showInputMessage="1" showErrorMessage="1" sqref="I92 I93" xr:uid="{4391416A-5B3D-407A-8A36-861901EABF1C}">
      <formula1>$BI$1:$BI$2</formula1>
    </dataValidation>
    <dataValidation type="list" allowBlank="1" showInputMessage="1" showErrorMessage="1" sqref="J116 M116 J117 M117 J118 M118 J119 M119 J120 M120 J121 M121 J122 M122 J123 M123" xr:uid="{43E47EF0-5274-4869-A738-4B34D296BD35}">
      <formula1>$EF$1:$EF$2</formula1>
    </dataValidation>
    <dataValidation type="list" allowBlank="1" showInputMessage="1" showErrorMessage="1" sqref="K116 N116 K117 N117 K118 N118 K119 N119 K120 N120 K121 N121 K122 N122 K123 N123" xr:uid="{E2DB80AC-6E60-4A73-8BA8-DA1D0A922EDC}">
      <formula1>$EG$1:$EG$2</formula1>
    </dataValidation>
    <dataValidation type="list" showInputMessage="1" showErrorMessage="1" sqref="I98" xr:uid="{BD5E069A-288E-4501-8847-EF1D875CCD5C}">
      <formula1>$EE$1:$EE$3</formula1>
    </dataValidation>
    <dataValidation type="list" showInputMessage="1" showErrorMessage="1" sqref="I132:J132" xr:uid="{48BB77A9-4A1F-413E-B1B2-3FF7D08DBDA7}">
      <formula1>$EB$1:$EB$2</formula1>
    </dataValidation>
    <dataValidation type="list" allowBlank="1" showInputMessage="1" showErrorMessage="1" sqref="J144 M144 J145 M145 J146 M146 J147 M147" xr:uid="{E8AF9829-C7FD-42FF-906F-EF5C12947B67}">
      <formula1>$EC$1:$EC$2</formula1>
    </dataValidation>
    <dataValidation type="list" allowBlank="1" showInputMessage="1" showErrorMessage="1" sqref="K144 N144 K145 N145 K146 N146 K147 N147" xr:uid="{ACF3CA36-A35A-4B29-81C4-683506A9D9AD}">
      <formula1>$ED$1:$ED$2</formula1>
    </dataValidation>
    <dataValidation type="list" allowBlank="1" showInputMessage="1" showErrorMessage="1" sqref="J171 M171 J172 M172 J173 M173 J174 M174 J175 M175 J176 M176 J177 M177 J178 M178" xr:uid="{165EAA3D-8E4D-48F0-81C2-563C05CE0A5B}">
      <formula1>$EH$1:$EH$2</formula1>
    </dataValidation>
    <dataValidation type="list" allowBlank="1" showInputMessage="1" showErrorMessage="1" sqref="K171 N171 K172 N172 K173 N173 K174 N174 K175 N175 K176 N176 K177 N177 K178 N178" xr:uid="{6C6C09FA-1C91-46C0-B741-36E79B91F492}">
      <formula1>$EI$1:$EI$2</formula1>
    </dataValidation>
    <dataValidation type="list" allowBlank="1" showInputMessage="1" showErrorMessage="1" sqref="B11" xr:uid="{D9E11E9A-C4F4-4E50-A4E2-47B3182F2600}">
      <formula1>$CB$1:$CB$2</formula1>
    </dataValidation>
    <dataValidation type="list" allowBlank="1" showInputMessage="1" showErrorMessage="1" sqref="B5" xr:uid="{9F81F8BB-C5E5-43B4-A880-9DF7D8C2575A}">
      <formula1>$CC$1:$CC$2</formula1>
    </dataValidation>
    <dataValidation type="list" allowBlank="1" showInputMessage="1" showErrorMessage="1" sqref="B6" xr:uid="{13D2AB53-91EB-40F8-964D-F0F2DB5C3747}">
      <formula1>$CD$1:$CD$2</formula1>
    </dataValidation>
    <dataValidation type="list" allowBlank="1" showInputMessage="1" showErrorMessage="1" sqref="B7" xr:uid="{AE469C20-D9AE-4D1D-9D08-A8F2B8410CAC}">
      <formula1>$CE$1:$CE$4</formula1>
    </dataValidation>
    <dataValidation type="list" allowBlank="1" showInputMessage="1" showErrorMessage="1" sqref="B51" xr:uid="{FA2FD427-0C57-47A5-A1E3-CC0B1E1D8FAA}">
      <formula1>$CF$1:$CF$2</formula1>
    </dataValidation>
    <dataValidation type="list" allowBlank="1" showInputMessage="1" showErrorMessage="1" sqref="B55" xr:uid="{893E3CF6-D39C-45A7-A5E7-93233E1104DF}">
      <formula1>$CG$1:$CG$2</formula1>
    </dataValidation>
    <dataValidation type="list" allowBlank="1" showInputMessage="1" showErrorMessage="1" sqref="B56" xr:uid="{3956F33B-6EBD-45AF-8736-471A8BD66899}">
      <formula1>$CH$1:$CH$2</formula1>
    </dataValidation>
    <dataValidation type="list" allowBlank="1" showInputMessage="1" showErrorMessage="1" sqref="B57" xr:uid="{7574DCA9-4A14-4228-BB4F-5996639F700B}">
      <formula1>$CI$1:$CI$2</formula1>
    </dataValidation>
    <dataValidation type="list" allowBlank="1" showInputMessage="1" showErrorMessage="1" sqref="B58" xr:uid="{76B970AA-2368-4754-87F8-510F0266C9CB}">
      <formula1>$CJ$1:$CJ$3</formula1>
    </dataValidation>
    <dataValidation type="list" allowBlank="1" showInputMessage="1" showErrorMessage="1" sqref="B61" xr:uid="{E10230B5-D422-4EE4-B0A7-C6085874055A}">
      <formula1>$CK$1:$CK$2</formula1>
    </dataValidation>
    <dataValidation type="list" allowBlank="1" showInputMessage="1" showErrorMessage="1" sqref="B62" xr:uid="{5E34068A-16DF-4D6E-BCC8-10A5E07D8ABA}">
      <formula1>$CL$1:$CL$2</formula1>
    </dataValidation>
    <dataValidation type="list" allowBlank="1" showInputMessage="1" showErrorMessage="1" sqref="B12" xr:uid="{D5C5D670-5070-4584-A0B9-D71E11D387A6}">
      <formula1>$CM$1:$CM$4</formula1>
    </dataValidation>
    <dataValidation type="list" allowBlank="1" showInputMessage="1" showErrorMessage="1" sqref="B20" xr:uid="{810ECB67-6E95-4489-A440-D1E4A9BF9851}">
      <formula1>$CN$1:$CN$2</formula1>
    </dataValidation>
    <dataValidation type="list" allowBlank="1" showInputMessage="1" showErrorMessage="1" sqref="B23" xr:uid="{9FDDBC07-28AC-4D98-9B80-37F922501441}">
      <formula1>$CO$1:$CO$2</formula1>
    </dataValidation>
    <dataValidation type="list" allowBlank="1" showInputMessage="1" showErrorMessage="1" sqref="B37" xr:uid="{D115D3E5-6FA2-46C2-A92C-38504FDEDA9B}">
      <formula1>$CP$1:$CP$3</formula1>
    </dataValidation>
    <dataValidation type="list" allowBlank="1" showInputMessage="1" showErrorMessage="1" sqref="B43" xr:uid="{9E0F7DE8-9B2B-4098-8BB4-667402669E06}">
      <formula1>$CQ$1:$CQ$3</formula1>
    </dataValidation>
    <dataValidation type="list" allowBlank="1" showInputMessage="1" showErrorMessage="1" sqref="B27" xr:uid="{44805605-3D92-4BE6-95F2-8F7BDF8A7C6D}">
      <formula1>$CR$1:$CR$2</formula1>
    </dataValidation>
    <dataValidation type="list" allowBlank="1" showInputMessage="1" showErrorMessage="1" sqref="B79" xr:uid="{1EDC2A0D-43C9-4B91-81FB-99FE1D49A0CF}">
      <formula1>$CS$1:$CS$2</formula1>
    </dataValidation>
    <dataValidation type="list" allowBlank="1" showInputMessage="1" showErrorMessage="1" sqref="B81" xr:uid="{2648B296-562D-4CA9-A663-265B72488D2D}">
      <formula1>$CT$1:$CT$2</formula1>
    </dataValidation>
    <dataValidation type="list" allowBlank="1" showInputMessage="1" showErrorMessage="1" sqref="B73" xr:uid="{AC61EB37-6FEE-4B1B-AE14-70AE223BFBB8}">
      <formula1>$CU$1:$CU$4</formula1>
    </dataValidation>
    <dataValidation type="list" allowBlank="1" showInputMessage="1" showErrorMessage="1" sqref="B74" xr:uid="{89741050-133F-4424-92FA-85E1EB776DB8}">
      <formula1>$CV$1:$CV$3</formula1>
    </dataValidation>
    <dataValidation type="list" allowBlank="1" showInputMessage="1" showErrorMessage="1" sqref="B75" xr:uid="{5F938101-A7FC-4044-955A-F835DEAB904D}">
      <formula1>$CW$1:$CW$2</formula1>
    </dataValidation>
    <dataValidation type="list" allowBlank="1" showInputMessage="1" showErrorMessage="1" sqref="B76" xr:uid="{8D9DB8EB-4C2F-418B-A4AC-489F813C7FFB}">
      <formula1>$CX$1:$CX$2</formula1>
    </dataValidation>
    <dataValidation type="list" allowBlank="1" showInputMessage="1" showErrorMessage="1" sqref="B90" xr:uid="{36F9C384-7097-43A1-B4AA-49836AF3BCD7}">
      <formula1>$CY$1:$CY$2</formula1>
    </dataValidation>
    <dataValidation type="list" allowBlank="1" showInputMessage="1" showErrorMessage="1" sqref="B86" xr:uid="{C31C51CE-F9A0-4699-9B6C-B595536BA10E}">
      <formula1>$CZ$1:$CZ$2</formula1>
    </dataValidation>
    <dataValidation type="list" allowBlank="1" showInputMessage="1" showErrorMessage="1" sqref="B87" xr:uid="{9A66B031-13EA-4BDD-936E-40B65D794E3D}">
      <formula1>$DA$1:$DA$3</formula1>
    </dataValidation>
    <dataValidation type="list" allowBlank="1" showInputMessage="1" showErrorMessage="1" sqref="B88" xr:uid="{A43C66E5-61EB-4BC2-94A2-28E4EA8B74B5}">
      <formula1>$DB$1:$DB$2</formula1>
    </dataValidation>
    <dataValidation type="list" allowBlank="1" showInputMessage="1" showErrorMessage="1" sqref="B89" xr:uid="{5A327AD2-1D75-4B1D-9293-E505602B7BE3}">
      <formula1>$DC$1:$DC$2</formula1>
    </dataValidation>
    <dataValidation type="list" allowBlank="1" showInputMessage="1" showErrorMessage="1" sqref="B110" xr:uid="{45EA3C3C-319E-4609-BB2B-6076D196810F}">
      <formula1>$DD$1:$DD$2</formula1>
    </dataValidation>
    <dataValidation type="list" allowBlank="1" showInputMessage="1" showErrorMessage="1" sqref="B111" xr:uid="{36361B47-4540-4563-998A-CE51E0F6D5FC}">
      <formula1>$DE$1:$DE$2</formula1>
    </dataValidation>
    <dataValidation type="list" allowBlank="1" showInputMessage="1" showErrorMessage="1" sqref="B113" xr:uid="{41B3907C-868B-4350-989F-740D973E2B6C}">
      <formula1>$DF$1:$DF$2</formula1>
    </dataValidation>
    <dataValidation type="list" allowBlank="1" showInputMessage="1" showErrorMessage="1" sqref="B114" xr:uid="{69DAF036-720A-4A35-8689-3A87FF76B0B6}">
      <formula1>$DG$1:$DG$2</formula1>
    </dataValidation>
    <dataValidation type="list" allowBlank="1" showInputMessage="1" showErrorMessage="1" sqref="B117" xr:uid="{910C4A46-5C15-46F8-B183-87C7746791CC}">
      <formula1>$DH$1:$DH$2</formula1>
    </dataValidation>
    <dataValidation type="list" allowBlank="1" showInputMessage="1" showErrorMessage="1" sqref="B118" xr:uid="{2C3DC78F-3448-4314-8E59-E8CE08591124}">
      <formula1>$DI$1:$DI$3</formula1>
    </dataValidation>
    <dataValidation type="list" allowBlank="1" showInputMessage="1" showErrorMessage="1" sqref="B119" xr:uid="{EF1F4167-E842-4E45-AB75-0FD24E6F6D94}">
      <formula1>$DJ$1:$DJ$2</formula1>
    </dataValidation>
    <dataValidation type="list" allowBlank="1" showInputMessage="1" showErrorMessage="1" sqref="B120" xr:uid="{E58A93F9-29EE-494E-B583-58050FD896B6}">
      <formula1>$DK$1:$DK$2</formula1>
    </dataValidation>
    <dataValidation type="list" allowBlank="1" showInputMessage="1" showErrorMessage="1" sqref="B122" xr:uid="{82C77641-DEE5-47EB-B439-BE4B061FCFCD}">
      <formula1>$DL$1:$DL$2</formula1>
    </dataValidation>
    <dataValidation type="list" allowBlank="1" showInputMessage="1" showErrorMessage="1" sqref="B123" xr:uid="{01A3BC37-D86A-4E64-B913-815D48A78C7C}">
      <formula1>$DM$1:$DM$2</formula1>
    </dataValidation>
    <dataValidation type="list" allowBlank="1" showInputMessage="1" showErrorMessage="1" sqref="B124" xr:uid="{06AA5D0B-C7F3-4EFC-8343-ADD5079087EA}">
      <formula1>$DN$1:$DN$2</formula1>
    </dataValidation>
    <dataValidation type="list" showInputMessage="1" showErrorMessage="1" sqref="B85 B112" xr:uid="{840F63E2-CD79-4DF4-920E-EBA3B864B4E4}">
      <formula1>$DO$1:$DO$501</formula1>
    </dataValidation>
    <dataValidation type="list" allowBlank="1" showInputMessage="1" showErrorMessage="1" sqref="J42 K42 L42 M42 J43 K43 L43 M43 J44 K44 L44 M44 J45 K45 L45 M45" xr:uid="{606CD70D-4357-4114-9914-D57A263C644B}">
      <formula1>$DP$1:$DP$2</formula1>
    </dataValidation>
    <dataValidation type="list" allowBlank="1" showInputMessage="1" showErrorMessage="1" sqref="J47 K47 L47 M47 J49 K49 L49 M49 J54 K54 L54 M54 J59 K59 L59 M59" xr:uid="{0C397288-269F-41FB-8DB8-A6AA21CF1066}">
      <formula1>$DQ$1:$DQ$2</formula1>
    </dataValidation>
    <dataValidation type="list" allowBlank="1" showInputMessage="1" showErrorMessage="1" sqref="J50 K50 L50 M50 J55 K55 L55 M55 J60 K60 L60 M60" xr:uid="{B7BF5983-5559-441A-AB1C-D54213B50B0D}">
      <formula1>$DR$1:$DR$2</formula1>
    </dataValidation>
    <dataValidation type="list" allowBlank="1" showInputMessage="1" showErrorMessage="1" sqref="J51 K51 L51 M51" xr:uid="{5ACB7FE4-6C46-4ADC-9ADC-CDBC8F9FE977}">
      <formula1>$DS$1:$DS$2</formula1>
    </dataValidation>
    <dataValidation type="list" allowBlank="1" showInputMessage="1" showErrorMessage="1" sqref="J52 K52 L52 M52 J57 K57 L57 M57 J62 K62 L62 M62" xr:uid="{C4350498-EE0F-4D7C-B577-5C309135889D}">
      <formula1>$DT$1:$DT$2</formula1>
    </dataValidation>
    <dataValidation type="list" allowBlank="1" showInputMessage="1" showErrorMessage="1" sqref="J64 K64 L64 M64" xr:uid="{330AC324-DE86-4586-9CB2-52D413E4DB9B}">
      <formula1>$DU$1:$DU$5</formula1>
    </dataValidation>
    <dataValidation type="list" allowBlank="1" showInputMessage="1" showErrorMessage="1" sqref="J65 K65 L65 M65" xr:uid="{209ED1D8-70D7-477C-86A0-A7E969D7011C}">
      <formula1>$DV$1:$DV$2</formula1>
    </dataValidation>
    <dataValidation type="list" showInputMessage="1" showErrorMessage="1" sqref="I72 I69:J69" xr:uid="{F291E83D-2648-44D8-B199-387DE0CFFD27}">
      <formula1>$DW$1:$DW$2</formula1>
    </dataValidation>
    <dataValidation type="list" showInputMessage="1" showErrorMessage="1" sqref="I70:J70" xr:uid="{6E78E389-3F63-4F1B-9751-737C78605BFD}">
      <formula1>$DX$1:$DX$2</formula1>
    </dataValidation>
    <dataValidation type="list" showInputMessage="1" showErrorMessage="1" sqref="I75:J75" xr:uid="{5CC1DDF1-1549-4D6A-B9C9-B989E7FEA60E}">
      <formula1>$EA$1:$EA$2</formula1>
    </dataValidation>
    <dataValidation type="list" showInputMessage="1" showErrorMessage="1" sqref="J78" xr:uid="{25C06AB2-22CC-44C9-AB2A-C37933317EA0}">
      <formula1>$DY$1:$DY$5</formula1>
    </dataValidation>
    <dataValidation type="list" showInputMessage="1" showErrorMessage="1" sqref="J79" xr:uid="{536201DA-8A3D-4065-8E1A-F757BF06205B}">
      <formula1>$DZ$1:$DZ$3</formula1>
    </dataValidation>
  </dataValidations>
  <hyperlinks>
    <hyperlink ref="E5" location="'Справка'!A543" display="Подробнее" xr:uid="{FCE81AF1-0FC6-4BAA-BFE4-E2BB36B4B952}"/>
    <hyperlink ref="E6" location="'Справка'!A551" display="Подробнее" xr:uid="{A943DF74-08CC-4A67-9A7A-A662DCBE14A4}"/>
    <hyperlink ref="E7" location="'Справка'!A557" display="Подробнее" xr:uid="{A3B3D7AC-DCA5-493D-A49B-3F6A964D4DB7}"/>
    <hyperlink ref="E8" location="'Справка'!A566" display="Подробнее" xr:uid="{2087FE9C-F546-4745-AD60-A151A83EE841}"/>
    <hyperlink ref="E11" location="'Справка'!A575" display="Подробнее" xr:uid="{CC4484D4-05B1-4238-A303-AD3FAEC9A31F}"/>
    <hyperlink ref="E12" location="'Справка'!A583" display="Подробнее" xr:uid="{400E1123-CAD1-422A-B887-A588F9E51D4F}"/>
    <hyperlink ref="E13" location="'Справка'!A589" display="Подробнее" xr:uid="{56517443-9A9D-4165-AB2B-6ED7E9223364}"/>
    <hyperlink ref="E14" location="'Справка'!A598" display="Подробнее" xr:uid="{0D123F46-D79D-4D29-B91C-8F02FF1D798E}"/>
    <hyperlink ref="E15" location="'Справка'!A607" display="Подробнее" xr:uid="{9DB705C5-0F9E-44CD-8531-E88DC21F35E0}"/>
    <hyperlink ref="E16" location="'Справка'!A614" display="Подробнее" xr:uid="{6B3A060D-C4F4-4108-9352-AC9E46048A3F}"/>
    <hyperlink ref="E17" location="'Справка'!A623" display="Подробнее" xr:uid="{55D3E8EB-531E-4252-8F27-C549EF33FE8C}"/>
    <hyperlink ref="E20" location="'Справка'!A632" display="Подробнее" xr:uid="{EB47CB78-3C43-4E69-A70E-F4CDD8DBA925}"/>
    <hyperlink ref="E21" location="'Справка'!A641" display="Подробнее" xr:uid="{676CA2CE-8E3B-4588-AE7B-805862F362BB}"/>
    <hyperlink ref="E22" location="'Справка'!A648" display="Подробнее" xr:uid="{9251A4DF-2089-474B-B7DF-B52ED92CF1C4}"/>
    <hyperlink ref="E23" location="'Справка'!A654" display="Подробнее" xr:uid="{EFF667AC-5784-4CF8-B753-7BFE2FE27863}"/>
    <hyperlink ref="E24" location="'Справка'!A662" display="Подробнее" xr:uid="{4208E570-7D76-4DE8-B658-5E84559F5407}"/>
    <hyperlink ref="E25" location="'Справка'!A671" display="Подробнее" xr:uid="{076466A8-1745-49FD-83AE-923C1EB55084}"/>
    <hyperlink ref="E26" location="'Справка'!A680" display="Подробнее" xr:uid="{C0D42B6C-C7DF-4436-A1D6-81C0AB293CDD}"/>
    <hyperlink ref="E27" location="'Справка'!A689" display="Подробнее" xr:uid="{B6A177E9-5D51-47AC-9881-784189239B98}"/>
    <hyperlink ref="E28" location="'Справка'!A695" display="Подробнее" xr:uid="{9C47E518-5FAF-4D87-8527-40E66C316B8D}"/>
    <hyperlink ref="E29" location="'Справка'!A702" display="Подробнее" xr:uid="{A4D414B5-A1D7-48E7-91A1-A069870D96A5}"/>
    <hyperlink ref="E30" location="'Справка'!A709" display="Подробнее" xr:uid="{13AA17C3-C200-41AF-A7B6-A55C16A3B49A}"/>
    <hyperlink ref="E31" location="'Справка'!A716" display="Подробнее" xr:uid="{448B952B-C309-43EE-AB11-0034C937995F}"/>
    <hyperlink ref="E32" location="'Справка'!A724" display="Подробнее" xr:uid="{3FEA1A96-FAD2-4246-98D1-B8151CA94360}"/>
    <hyperlink ref="E33" location="'Справка'!A730" display="Подробнее" xr:uid="{4C8F60DD-4122-4AB9-BE6D-F2958865164A}"/>
    <hyperlink ref="E37" location="'Справка'!A737" display="Подробнее" xr:uid="{9B285532-14F7-4473-B186-4E8B9800BF91}"/>
    <hyperlink ref="E38" location="'Справка'!A755" display="Подробнее" xr:uid="{93D8F8FC-CA69-4825-8AE6-3E6D2E185C32}"/>
    <hyperlink ref="E40" location="'Справка'!A763" display="Подробнее" xr:uid="{CCF87A89-58AA-4C89-9A8C-6A529B30D102}"/>
    <hyperlink ref="E42" location="'Справка'!A773" display="Подробнее" xr:uid="{434CB858-9D11-4E42-A116-EE25A4F7A27D}"/>
    <hyperlink ref="E43" location="'Справка'!A780" display="Подробнее" xr:uid="{DCEBCF06-063A-4DBB-BCD8-2076A4A6CE5D}"/>
    <hyperlink ref="E44" location="'Справка'!A791" display="Подробнее" xr:uid="{1C3567BE-7D82-42FA-8B68-71A10EE973C8}"/>
    <hyperlink ref="E45" location="'Справка'!A798" display="Подробнее" xr:uid="{47592BC5-4079-4D8C-A47D-BCAA22847C55}"/>
    <hyperlink ref="E46" location="'Справка'!A805" display="Подробнее" xr:uid="{90D8B3DA-B433-491C-AD37-0BD77ECD074B}"/>
    <hyperlink ref="E47" location="'Справка'!A812" display="Подробнее" xr:uid="{32126176-BD71-4518-9892-DD0582177AA2}"/>
    <hyperlink ref="E51" location="'Справка'!A820" display="Подробнее" xr:uid="{CA72D342-4FB6-445C-B052-6ED050E0273E}"/>
    <hyperlink ref="E52" location="'Справка'!A827" display="Подробнее" xr:uid="{3B3C5493-8965-435A-AA96-990D162D4C2E}"/>
    <hyperlink ref="E53" location="'Справка'!A834" display="Подробнее" xr:uid="{9DEF6CFC-A11C-45F9-8822-3A89502EAFB7}"/>
    <hyperlink ref="E54" location="'Справка'!A842" display="Подробнее" xr:uid="{56420FC5-A0B2-40A2-9D77-159923041CB7}"/>
    <hyperlink ref="E55" location="'Справка'!A850" display="Подробнее" xr:uid="{BA678F2B-FA7E-4F97-8F51-B624801F0B40}"/>
    <hyperlink ref="E56" location="'Справка'!A857" display="Подробнее" xr:uid="{3002B827-65CD-4923-84FB-129BBFBA0EBC}"/>
    <hyperlink ref="E57" location="'Справка'!A865" display="Подробнее" xr:uid="{E918457C-15BD-404A-BE04-112260822828}"/>
    <hyperlink ref="E58" location="'Справка'!A873" display="Подробнее" xr:uid="{0EA83746-743F-4FF4-BA8F-339FD3734E4D}"/>
    <hyperlink ref="E59" location="'Справка'!A880" display="Подробнее" xr:uid="{E5A2A0F4-DF16-430E-94A0-4653655EF050}"/>
    <hyperlink ref="E60" location="'Справка'!A889" display="Подробнее" xr:uid="{D7ADFBF3-09EF-4C8E-A048-E187DD1A670A}"/>
    <hyperlink ref="E61" location="'Справка'!A898" display="Подробнее" xr:uid="{1429E19E-59C7-45CC-8DAE-B634CC6CEE2A}"/>
    <hyperlink ref="E62" location="'Справка'!A904" display="Подробнее" xr:uid="{F731F83C-F0C8-46E8-8AD3-741CD92B112F}"/>
    <hyperlink ref="E64" location="'Справка'!A914" display="Подробнее" xr:uid="{EE68CB62-DC56-4CE8-8508-EC34208E57B1}"/>
    <hyperlink ref="E65" location="'Справка'!A922" display="Подробнее" xr:uid="{758B9ABE-4F82-41AC-8E9D-9001CCC815D7}"/>
    <hyperlink ref="E66" location="'Справка'!A930" display="Подробнее" xr:uid="{D86AD6FF-FE62-4680-8F6A-A7B48EC5017A}"/>
    <hyperlink ref="E68" location="'Справка'!A938" display="Подробнее" xr:uid="{D4558B26-57F7-471D-A51B-971804C9503D}"/>
    <hyperlink ref="E69" location="'Справка'!A945" display="Подробнее" xr:uid="{CA29B14A-034F-4E2A-B390-3C4F3B7C4A58}"/>
    <hyperlink ref="E72" location="'Справка'!A952" display="Подробнее" xr:uid="{4D57D242-1262-450C-9AFA-7CBD4C32EB67}"/>
    <hyperlink ref="E73" location="'Справка'!A961" display="Подробнее" xr:uid="{C298EA76-BD90-4DF9-BC98-98F6A0873948}"/>
    <hyperlink ref="E74" location="'Справка'!A973" display="Подробнее" xr:uid="{97101A04-40E1-442A-A4C0-09F8CD9F3B79}"/>
    <hyperlink ref="E75" location="'Справка'!A981" display="Подробнее" xr:uid="{F79F8679-2515-4BA3-845C-AEB313F6A1F8}"/>
    <hyperlink ref="E76" location="'Справка'!A993" display="Подробнее" xr:uid="{5AEFD512-1E51-4463-A806-426C9E9C3238}"/>
    <hyperlink ref="E77" location="'Справка'!A1002" display="Подробнее" xr:uid="{5AECA63A-DEDF-443E-B9AD-EC31CD690D15}"/>
    <hyperlink ref="E78" location="'Справка'!A1009" display="Подробнее" xr:uid="{AC0455A5-F33E-48E4-ABCB-FE9124016DD6}"/>
    <hyperlink ref="E79" location="'Справка'!A1016" display="Подробнее" xr:uid="{B6EED5F5-5912-4F2A-A695-5B8A9F359CAE}"/>
    <hyperlink ref="E80" location="'Справка'!A1023" display="Подробнее" xr:uid="{57A8FBBA-6D36-4862-9862-6D4EA833FCC8}"/>
    <hyperlink ref="E81" location="'Справка'!A1029" display="Подробнее" xr:uid="{9DB05CD6-DBFF-4ADE-B88E-68E14324D988}"/>
    <hyperlink ref="E82" location="'Справка'!A1046" display="Подробнее" xr:uid="{2AE2ED6C-F686-4266-9FA0-6E339FB13386}"/>
    <hyperlink ref="E85" location="'Справка'!A1053" display="Подробнее" xr:uid="{60C5D415-0D83-4C78-ABE4-AC9DF0B2D1C3}"/>
    <hyperlink ref="E86" location="'Справка'!A1060" display="Подробнее" xr:uid="{695DC9EC-1373-4760-A9FE-B406ABF1751A}"/>
    <hyperlink ref="E87" location="'Справка'!A1066" display="Подробнее" xr:uid="{1869A51E-38F2-464D-A510-6FE8C2D787EE}"/>
    <hyperlink ref="E88" location="'Справка'!A1073" display="Подробнее" xr:uid="{2EF113BE-3E2E-4C14-A8BA-43308E22E391}"/>
    <hyperlink ref="E89" location="'Справка'!A1079" display="Подробнее" xr:uid="{A13F0374-A371-494F-8B90-A19CE24607CB}"/>
    <hyperlink ref="E90" location="'Справка'!A1086" display="Подробнее" xr:uid="{768F23AC-6857-4377-A92B-12D9525FF881}"/>
    <hyperlink ref="E91" location="'Справка'!A1092" display="Подробнее" xr:uid="{E8ED0AD6-9857-4A83-BDB2-4C752E2E63DA}"/>
    <hyperlink ref="E92" location="'Справка'!A1098" display="Подробнее" xr:uid="{1FC9B72A-C9A5-44CE-9E6A-6AF175FA9D68}"/>
    <hyperlink ref="E93" location="'Справка'!A1104" display="Подробнее" xr:uid="{C7609F93-EDFF-4002-AAE3-8ECEB18712C7}"/>
    <hyperlink ref="E94" location="'Справка'!A1111" display="Подробнее" xr:uid="{6D3816A1-492D-486B-8FED-95D52963F46B}"/>
    <hyperlink ref="E95" location="'Справка'!A1117" display="Подробнее" xr:uid="{60531409-D2B1-4D60-96A6-8577002C3FB3}"/>
    <hyperlink ref="E96" location="'Справка'!A1123" display="Подробнее" xr:uid="{AC115ECC-F64A-4C07-9758-D57B5C849D3B}"/>
    <hyperlink ref="E97" location="'Справка'!A1129" display="Подробнее" xr:uid="{3789A9D9-91F8-43F7-A855-A4A8867A3AFC}"/>
    <hyperlink ref="E98" location="'Справка'!A1135" display="Подробнее" xr:uid="{BDACC9E7-D0CF-42A4-AB39-1C626142478D}"/>
    <hyperlink ref="E99" location="'Справка'!A1139" display="Подробнее" xr:uid="{AC6C6E63-C753-467D-B2AB-96045317F4A6}"/>
    <hyperlink ref="E100" location="'Справка'!A1143" display="Подробнее" xr:uid="{FC2C6C71-E196-4CDF-A003-F4B838F68724}"/>
    <hyperlink ref="E101" location="'Справка'!A1147" display="Подробнее" xr:uid="{C86BEF50-00D1-47CD-B484-EE8D678B4D52}"/>
    <hyperlink ref="E102" location="'Справка'!A1151" display="Подробнее" xr:uid="{ABB5DC2E-9282-4131-8685-B7E1E5971CAB}"/>
    <hyperlink ref="E105" location="'Справка'!A1155" display="Подробнее" xr:uid="{C620FD70-5173-4C33-A5B6-50552A57FC32}"/>
    <hyperlink ref="E106" location="'Справка'!A1165" display="Подробнее" xr:uid="{BE58B0B6-7CAB-4426-B1BE-D0A431C5AF75}"/>
    <hyperlink ref="E107" location="'Справка'!A1172" display="Подробнее" xr:uid="{13B0A5E1-7A6C-4381-9BF0-7553BEA0DC49}"/>
    <hyperlink ref="E110" location="'Справка'!A1179" display="Подробнее" xr:uid="{BF08272D-EE6A-471F-93D1-B05096A9D1BA}"/>
    <hyperlink ref="E111" location="'Справка'!A1184" display="Подробнее" xr:uid="{F1C06883-439C-47E6-84BC-5C2E71FC3742}"/>
    <hyperlink ref="E112" location="'Справка'!A1190" display="Подробнее" xr:uid="{61B7DC1A-3388-4355-A79F-D3D43BFE9924}"/>
    <hyperlink ref="E113" location="'Справка'!A1196" display="Подробнее" xr:uid="{D1EBD264-1FCC-4826-AA88-E6D232A12489}"/>
    <hyperlink ref="E114" location="'Справка'!A1202" display="Подробнее" xr:uid="{4C864F32-1258-46FC-A0E0-F89934D2E42A}"/>
    <hyperlink ref="E115" location="'Справка'!A1208" display="Подробнее" xr:uid="{6321443C-CC1D-4F39-B54E-8A30CF684AE8}"/>
    <hyperlink ref="E116" location="'Справка'!A1214" display="Подробнее" xr:uid="{AF1EE1C1-914B-47EF-98A5-2423F84DEB58}"/>
    <hyperlink ref="E117" location="'Справка'!A1219" display="Подробнее" xr:uid="{EA7ADF7F-BFA4-45F8-B420-9DD4C0C86BE5}"/>
    <hyperlink ref="E118" location="'Справка'!A1224" display="Подробнее" xr:uid="{740A74F0-2C6A-42B1-9164-18B788AB67BB}"/>
    <hyperlink ref="E119" location="'Справка'!A1231" display="Подробнее" xr:uid="{05A16345-7910-438B-B84B-2BF69B2AD1A3}"/>
    <hyperlink ref="E120" location="'Справка'!A1236" display="Подробнее" xr:uid="{9D03608A-A1EB-467B-9DAA-C6F894DE1D5D}"/>
    <hyperlink ref="E121" location="'Справка'!A1242" display="Подробнее" xr:uid="{F6AAF6A9-D4C4-4096-AA20-CA0ADDE221A4}"/>
    <hyperlink ref="E122" location="'Справка'!A1248" display="Подробнее" xr:uid="{F4939B54-5E60-43CA-9042-D4C2B24086A1}"/>
    <hyperlink ref="E123" location="'Справка'!A1254" display="Подробнее" xr:uid="{6023E259-CAAC-4CA8-A4A5-7B4302428AAA}"/>
    <hyperlink ref="E124" location="'Справка'!A1259" display="Подробнее" xr:uid="{6553A96C-B658-479D-A4A6-7310D2490127}"/>
    <hyperlink ref="E125" location="'Справка'!A1265" display="Подробнее" xr:uid="{75B7BDF3-07EE-4574-82A0-6E66A0710D02}"/>
    <hyperlink ref="E126" location="'Справка'!A1271" display="Подробнее" xr:uid="{2EE25748-AD09-4FC4-9E2F-F3D2D6DC872C}"/>
    <hyperlink ref="E127" location="'Справка'!A1277" display="Подробнее" xr:uid="{7996F24C-0A11-408E-B819-67D03FF6B42B}"/>
    <hyperlink ref="E128" location="'Справка'!A1283" display="Подробнее" xr:uid="{1270BA0C-0CB2-447B-8454-D53609061F39}"/>
    <hyperlink ref="M19" location="'Справка'!A1424" display="Подробнее" xr:uid="{5C97BBD4-05E0-46E6-87B5-ABC829AB4125}"/>
    <hyperlink ref="M20" location="'Справка'!A1430" display="Подробнее" xr:uid="{6B163D59-F013-4C3F-A4B8-4E32314776B2}"/>
    <hyperlink ref="M21" location="'Справка'!A1436" display="Подробнее" xr:uid="{749CA389-BB7C-44B3-8028-1447E1341168}"/>
    <hyperlink ref="M22" location="'Справка'!A1443" display="Подробнее" xr:uid="{A1800D2F-5E03-43B8-B12B-AE78D01407DB}"/>
    <hyperlink ref="M23" location="'Справка'!A1451" display="Подробнее" xr:uid="{6873C25E-8ED9-4781-AC77-2BD616027072}"/>
    <hyperlink ref="M27" location="'Справка'!A1363" display="Подробнее" xr:uid="{54AF5B8A-B6BF-429B-87A9-6F97E78707FD}"/>
    <hyperlink ref="M28" location="'Справка'!A1371" display="Подробнее" xr:uid="{2F17A39B-36E0-4EF2-BCA3-5B88C1D69554}"/>
    <hyperlink ref="M29" location="'Справка'!A1380" display="Подробнее" xr:uid="{4CA544FB-A048-4ADA-87F5-05C9C6993C79}"/>
    <hyperlink ref="M30" location="'Справка'!A1390" display="Подробнее" xr:uid="{05B7E829-F2A6-44DA-BD9B-7B898F09837D}"/>
    <hyperlink ref="M31" location="'Справка'!A1397" display="Подробнее" xr:uid="{37D60B55-96B7-4C88-BA0E-226FD7A219BB}"/>
    <hyperlink ref="M32" location="'Справка'!A1406" display="Подробнее" xr:uid="{7C37F9EF-4256-4733-966B-C5BE4605B0DC}"/>
    <hyperlink ref="M33" location="'Справка'!A1415" display="Подробнее" xr:uid="{815935A6-FB64-4B2B-AB46-88067E6B5E7B}"/>
    <hyperlink ref="M69" location="'Справка'!A1289" display="Подробнее" xr:uid="{F932E290-5F78-49A8-8803-E2F1C5708338}"/>
    <hyperlink ref="M70" location="'Справка'!A1294" display="Подробнее" xr:uid="{CFC755F8-CFB8-44EE-B83C-58953EDED53B}"/>
    <hyperlink ref="M71" location="'Справка'!A1299" display="Подробнее" xr:uid="{73BE21E3-7168-413F-9E8D-35D0E4F14BC9}"/>
    <hyperlink ref="M72" location="'Справка'!A1306" display="Подробнее" xr:uid="{CD9DADF9-B8D4-4CEE-B910-A73F997B03B6}"/>
    <hyperlink ref="M73" location="'Справка'!A1311" display="Подробнее" xr:uid="{324094F7-7ED2-46FA-9A46-833CF162967C}"/>
    <hyperlink ref="M74" location="'Справка'!A1316" display="Подробнее" xr:uid="{5A17A2B2-BF51-4D68-868D-53D7E738019B}"/>
    <hyperlink ref="M75" location="'Справка'!A1321" display="Подробнее" xr:uid="{EF5C6A0D-BF22-4E76-AB25-DE62C15437F6}"/>
    <hyperlink ref="M76" location="'Справка'!A1329" display="Подробнее" xr:uid="{BF278CA5-70EF-468B-ADA7-EB963CA7FDEB}"/>
    <hyperlink ref="M77" location="'Справка'!A1336" display="Подробнее" xr:uid="{F3C1383A-1A7A-4F63-8D07-81D9609A9B63}"/>
    <hyperlink ref="M78" location="'Справка'!A1343" display="Подробнее" xr:uid="{56707C31-D3B0-4CDA-B139-727ADEFD24D4}"/>
    <hyperlink ref="M79" location="'Справка'!A1348" display="Подробнее" xr:uid="{A5811120-AB7E-4D3E-9505-19D3BBD31C6E}"/>
    <hyperlink ref="M80" location="'Справка'!A1353" display="Подробнее" xr:uid="{24D8F5CB-395A-472F-BCF5-B446C97B0FDA}"/>
    <hyperlink ref="M81" location="'Справка'!A1358" display="Подробнее" xr:uid="{3E83EF46-8C8D-4FA8-9338-4A3ABEA4044F}"/>
    <hyperlink ref="AI1" location="'Справка'!A469" display="Контрольные точки диаграмм (Подробнее)" xr:uid="{94AFD73D-78EE-4441-809A-278805A1DF6C}"/>
    <hyperlink ref="H2" location="'Справка'!A357" display="Единицы измерения (Подробнее)" xr:uid="{CFBD40C2-EAD5-4F54-B262-B590C882DD98}"/>
    <hyperlink ref="O2" location="'Справка'!A376" display="Сочетания нагрузок (Подробнее)" xr:uid="{7A470EB0-525D-4084-A60E-BE5EDDDE6F7E}"/>
    <hyperlink ref="H11" location="'Справка'!A367" display="Система знаков (Подробнее)" xr:uid="{076887A9-7C65-4847-AD4C-210DE8E47310}"/>
    <hyperlink ref="H17" location="'Справка'!A437" display="Материал арматуры (Подробнее)" xr:uid="{4BF46A25-C339-4910-900B-B8E4F29AB8B1}"/>
    <hyperlink ref="H25" location="'Справка'!A429" display="Материал бетона (Подробнее)" xr:uid="{3F73D794-E32F-4247-A728-1870544A9A8D}"/>
    <hyperlink ref="H35" location="'Справка'!A445" display="Настройка расчетных профилей (Подробнее)" xr:uid="{87BE0F96-D2ED-4738-933C-B1F2F4BD495E}"/>
    <hyperlink ref="P36" location="'Справка'!A409" display="Нагрузки для устойчивости (Подробнее)" xr:uid="{F45A19DE-D30B-47BD-BF45-A449F2D2B252}"/>
    <hyperlink ref="AI58" location="'Справка'!A419" display="СП 35.13330.2011, таблица 7.21 (Подробнее)" xr:uid="{B4C7A4C6-30E4-444E-8CF2-F936D0D22B32}"/>
    <hyperlink ref="H67" location="'Справка'!A475" display="Аннотации схемы (Подробнее)" xr:uid="{00E984EA-8B2D-403C-A10F-1D79F932299D}"/>
    <hyperlink ref="H83" location="'Справка'!A485" display="Круглое сечение (Подробнее)" xr:uid="{326CB881-9942-4AAF-836A-5184D8DFD7E0}"/>
    <hyperlink ref="H95" location="'Справка'!A516" display="Сечение из прямоугольников (Подробнее)" xr:uid="{08FDDC78-753A-4890-88D0-BF7E89D3EA69}"/>
    <hyperlink ref="H125" location="'Справка'!A492" display="Скругленный прямоугольник (Подробнее)" xr:uid="{35A0FE4D-E55B-4AF1-85CD-5EE974978453}"/>
    <hyperlink ref="H150" location="'Справка'!A502" display="Пустотелый скругленный прямоугольник (Подробнее)" xr:uid="{2F7D175B-1151-4218-9E58-85C52716037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0F83-4EB0-4E56-B3AC-6FE3840A76BE}">
  <sheetPr codeName="Лист2"/>
  <dimension ref="A1:F1508"/>
  <sheetViews>
    <sheetView workbookViewId="0"/>
  </sheetViews>
  <sheetFormatPr defaultRowHeight="12.75" x14ac:dyDescent="0.2"/>
  <cols>
    <col min="1" max="1" width="34.7109375" style="34" customWidth="1"/>
    <col min="2" max="2" width="118.7109375" style="34" customWidth="1"/>
    <col min="3" max="4" width="18.7109375" style="34" customWidth="1"/>
    <col min="5" max="6" width="26.7109375" style="34" customWidth="1"/>
    <col min="7" max="16384" width="9.140625" style="33"/>
  </cols>
  <sheetData>
    <row r="1" spans="1:6" ht="20.25" x14ac:dyDescent="0.2">
      <c r="A1" s="59" t="s">
        <v>635</v>
      </c>
      <c r="B1" s="59"/>
      <c r="C1" s="59"/>
      <c r="D1" s="59"/>
      <c r="E1" s="59"/>
      <c r="F1" s="59"/>
    </row>
    <row r="2" spans="1:6" x14ac:dyDescent="0.2">
      <c r="A2" s="56" t="s">
        <v>636</v>
      </c>
      <c r="B2" s="56"/>
      <c r="C2" s="56"/>
      <c r="D2" s="56"/>
      <c r="E2" s="56"/>
      <c r="F2" s="56"/>
    </row>
    <row r="3" spans="1:6" x14ac:dyDescent="0.2">
      <c r="A3" s="56" t="s">
        <v>637</v>
      </c>
      <c r="B3" s="56"/>
      <c r="C3" s="56"/>
      <c r="D3" s="56"/>
      <c r="E3" s="56"/>
      <c r="F3" s="56"/>
    </row>
    <row r="4" spans="1:6" x14ac:dyDescent="0.2">
      <c r="A4" s="35"/>
      <c r="B4" s="35"/>
      <c r="C4" s="35"/>
      <c r="D4" s="35"/>
      <c r="E4" s="35"/>
      <c r="F4" s="35"/>
    </row>
    <row r="5" spans="1:6" ht="16.5" x14ac:dyDescent="0.2">
      <c r="A5" s="58" t="s">
        <v>638</v>
      </c>
      <c r="B5" s="58"/>
      <c r="C5" s="58"/>
      <c r="D5" s="58"/>
      <c r="E5" s="58"/>
      <c r="F5" s="58"/>
    </row>
    <row r="6" spans="1:6" x14ac:dyDescent="0.2">
      <c r="A6" s="56" t="s">
        <v>639</v>
      </c>
      <c r="B6" s="56"/>
      <c r="C6" s="56"/>
      <c r="D6" s="56"/>
      <c r="E6" s="56"/>
      <c r="F6" s="56"/>
    </row>
    <row r="7" spans="1:6" ht="42" customHeight="1" x14ac:dyDescent="0.2">
      <c r="A7" s="57"/>
      <c r="B7" s="57"/>
      <c r="C7" s="57"/>
      <c r="D7" s="57"/>
      <c r="E7" s="57"/>
      <c r="F7" s="57"/>
    </row>
    <row r="8" spans="1:6" x14ac:dyDescent="0.2">
      <c r="A8" s="56" t="s">
        <v>640</v>
      </c>
      <c r="B8" s="56"/>
      <c r="C8" s="56"/>
      <c r="D8" s="56"/>
      <c r="E8" s="56"/>
      <c r="F8" s="56"/>
    </row>
    <row r="9" spans="1:6" ht="42" customHeight="1" x14ac:dyDescent="0.2">
      <c r="A9" s="57"/>
      <c r="B9" s="57"/>
      <c r="C9" s="57"/>
      <c r="D9" s="57"/>
      <c r="E9" s="57"/>
      <c r="F9" s="57"/>
    </row>
    <row r="10" spans="1:6" ht="66" customHeight="1" x14ac:dyDescent="0.2">
      <c r="A10" s="57"/>
      <c r="B10" s="57"/>
      <c r="C10" s="57"/>
      <c r="D10" s="57"/>
      <c r="E10" s="57"/>
      <c r="F10" s="57"/>
    </row>
    <row r="11" spans="1:6" x14ac:dyDescent="0.2">
      <c r="A11" s="56" t="s">
        <v>641</v>
      </c>
      <c r="B11" s="56"/>
      <c r="C11" s="56"/>
      <c r="D11" s="56"/>
      <c r="E11" s="56"/>
      <c r="F11" s="56"/>
    </row>
    <row r="12" spans="1:6" x14ac:dyDescent="0.2">
      <c r="A12" s="35"/>
      <c r="B12" s="35"/>
      <c r="C12" s="35"/>
      <c r="D12" s="35"/>
      <c r="E12" s="35"/>
      <c r="F12" s="35"/>
    </row>
    <row r="13" spans="1:6" ht="16.5" x14ac:dyDescent="0.2">
      <c r="A13" s="58" t="s">
        <v>642</v>
      </c>
      <c r="B13" s="58"/>
      <c r="C13" s="58"/>
      <c r="D13" s="58"/>
      <c r="E13" s="58"/>
      <c r="F13" s="58"/>
    </row>
    <row r="14" spans="1:6" x14ac:dyDescent="0.2">
      <c r="A14" s="56" t="s">
        <v>643</v>
      </c>
      <c r="B14" s="56"/>
      <c r="C14" s="56"/>
      <c r="D14" s="56"/>
      <c r="E14" s="56"/>
      <c r="F14" s="56"/>
    </row>
    <row r="15" spans="1:6" x14ac:dyDescent="0.2">
      <c r="A15" s="56" t="s">
        <v>644</v>
      </c>
      <c r="B15" s="56"/>
      <c r="C15" s="56"/>
      <c r="D15" s="56"/>
      <c r="E15" s="56"/>
      <c r="F15" s="56"/>
    </row>
    <row r="16" spans="1:6" x14ac:dyDescent="0.2">
      <c r="A16" s="56" t="s">
        <v>645</v>
      </c>
      <c r="B16" s="56"/>
      <c r="C16" s="56"/>
      <c r="D16" s="56"/>
      <c r="E16" s="56"/>
      <c r="F16" s="56"/>
    </row>
    <row r="17" spans="1:6" ht="42" customHeight="1" x14ac:dyDescent="0.2">
      <c r="A17" s="57"/>
      <c r="B17" s="57"/>
      <c r="C17" s="57"/>
      <c r="D17" s="57"/>
      <c r="E17" s="57"/>
      <c r="F17" s="57"/>
    </row>
    <row r="18" spans="1:6" ht="42" customHeight="1" x14ac:dyDescent="0.2">
      <c r="A18" s="57"/>
      <c r="B18" s="57"/>
      <c r="C18" s="57"/>
      <c r="D18" s="57"/>
      <c r="E18" s="57"/>
      <c r="F18" s="57"/>
    </row>
    <row r="19" spans="1:6" x14ac:dyDescent="0.2">
      <c r="A19" s="56" t="s">
        <v>646</v>
      </c>
      <c r="B19" s="56"/>
      <c r="C19" s="56"/>
      <c r="D19" s="56"/>
      <c r="E19" s="56"/>
      <c r="F19" s="56"/>
    </row>
    <row r="20" spans="1:6" x14ac:dyDescent="0.2">
      <c r="A20" s="56" t="s">
        <v>647</v>
      </c>
      <c r="B20" s="56"/>
      <c r="C20" s="56"/>
      <c r="D20" s="56"/>
      <c r="E20" s="56"/>
      <c r="F20" s="56"/>
    </row>
    <row r="21" spans="1:6" x14ac:dyDescent="0.2">
      <c r="A21" s="56" t="s">
        <v>648</v>
      </c>
      <c r="B21" s="56"/>
      <c r="C21" s="56"/>
      <c r="D21" s="56"/>
      <c r="E21" s="56"/>
      <c r="F21" s="56"/>
    </row>
    <row r="22" spans="1:6" x14ac:dyDescent="0.2">
      <c r="A22" s="35"/>
      <c r="B22" s="35"/>
      <c r="C22" s="35"/>
      <c r="D22" s="35"/>
      <c r="E22" s="35"/>
      <c r="F22" s="35"/>
    </row>
    <row r="23" spans="1:6" ht="16.5" x14ac:dyDescent="0.2">
      <c r="A23" s="58" t="s">
        <v>649</v>
      </c>
      <c r="B23" s="58"/>
      <c r="C23" s="58"/>
      <c r="D23" s="58"/>
      <c r="E23" s="58"/>
      <c r="F23" s="58"/>
    </row>
    <row r="24" spans="1:6" x14ac:dyDescent="0.2">
      <c r="A24" s="56" t="s">
        <v>650</v>
      </c>
      <c r="B24" s="56"/>
      <c r="C24" s="56"/>
      <c r="D24" s="56"/>
      <c r="E24" s="56"/>
      <c r="F24" s="56"/>
    </row>
    <row r="25" spans="1:6" x14ac:dyDescent="0.2">
      <c r="A25" s="56" t="s">
        <v>651</v>
      </c>
      <c r="B25" s="56"/>
      <c r="C25" s="56"/>
      <c r="D25" s="56"/>
      <c r="E25" s="56"/>
      <c r="F25" s="56"/>
    </row>
    <row r="26" spans="1:6" x14ac:dyDescent="0.2">
      <c r="A26" s="56" t="s">
        <v>652</v>
      </c>
      <c r="B26" s="56"/>
      <c r="C26" s="56"/>
      <c r="D26" s="56"/>
      <c r="E26" s="56"/>
      <c r="F26" s="56"/>
    </row>
    <row r="27" spans="1:6" x14ac:dyDescent="0.2">
      <c r="A27" s="56" t="s">
        <v>653</v>
      </c>
      <c r="B27" s="56"/>
      <c r="C27" s="56"/>
      <c r="D27" s="56"/>
      <c r="E27" s="56"/>
      <c r="F27" s="56"/>
    </row>
    <row r="28" spans="1:6" x14ac:dyDescent="0.2">
      <c r="A28" s="35"/>
      <c r="B28" s="35"/>
      <c r="C28" s="35"/>
      <c r="D28" s="35"/>
      <c r="E28" s="35"/>
      <c r="F28" s="35"/>
    </row>
    <row r="29" spans="1:6" ht="16.5" x14ac:dyDescent="0.2">
      <c r="A29" s="58" t="s">
        <v>654</v>
      </c>
      <c r="B29" s="58"/>
      <c r="C29" s="58"/>
      <c r="D29" s="58"/>
      <c r="E29" s="58"/>
      <c r="F29" s="58"/>
    </row>
    <row r="30" spans="1:6" x14ac:dyDescent="0.2">
      <c r="A30" s="56" t="s">
        <v>655</v>
      </c>
      <c r="B30" s="56"/>
      <c r="C30" s="56"/>
      <c r="D30" s="56"/>
      <c r="E30" s="56"/>
      <c r="F30" s="56"/>
    </row>
    <row r="31" spans="1:6" x14ac:dyDescent="0.2">
      <c r="A31" s="56" t="s">
        <v>656</v>
      </c>
      <c r="B31" s="56"/>
      <c r="C31" s="56"/>
      <c r="D31" s="56"/>
      <c r="E31" s="56"/>
      <c r="F31" s="56"/>
    </row>
    <row r="32" spans="1:6" ht="42" customHeight="1" x14ac:dyDescent="0.2">
      <c r="A32" s="57"/>
      <c r="B32" s="57"/>
      <c r="C32" s="57"/>
      <c r="D32" s="57"/>
      <c r="E32" s="57"/>
      <c r="F32" s="57"/>
    </row>
    <row r="33" spans="1:6" x14ac:dyDescent="0.2">
      <c r="A33" s="56" t="s">
        <v>657</v>
      </c>
      <c r="B33" s="56"/>
      <c r="C33" s="56"/>
      <c r="D33" s="56"/>
      <c r="E33" s="56"/>
      <c r="F33" s="56"/>
    </row>
    <row r="34" spans="1:6" x14ac:dyDescent="0.2">
      <c r="A34" s="56" t="s">
        <v>658</v>
      </c>
      <c r="B34" s="56"/>
      <c r="C34" s="56"/>
      <c r="D34" s="56"/>
      <c r="E34" s="56"/>
      <c r="F34" s="56"/>
    </row>
    <row r="35" spans="1:6" ht="42" customHeight="1" x14ac:dyDescent="0.2">
      <c r="A35" s="57"/>
      <c r="B35" s="57"/>
      <c r="C35" s="57"/>
      <c r="D35" s="57"/>
      <c r="E35" s="57"/>
      <c r="F35" s="57"/>
    </row>
    <row r="36" spans="1:6" ht="66" customHeight="1" x14ac:dyDescent="0.2">
      <c r="A36" s="57"/>
      <c r="B36" s="57"/>
      <c r="C36" s="57"/>
      <c r="D36" s="57"/>
      <c r="E36" s="57"/>
      <c r="F36" s="57"/>
    </row>
    <row r="37" spans="1:6" x14ac:dyDescent="0.2">
      <c r="A37" s="56" t="s">
        <v>659</v>
      </c>
      <c r="B37" s="56"/>
      <c r="C37" s="56"/>
      <c r="D37" s="56"/>
      <c r="E37" s="56"/>
      <c r="F37" s="56"/>
    </row>
    <row r="38" spans="1:6" ht="66" customHeight="1" x14ac:dyDescent="0.2">
      <c r="A38" s="57"/>
      <c r="B38" s="57"/>
      <c r="C38" s="57"/>
      <c r="D38" s="57"/>
      <c r="E38" s="57"/>
      <c r="F38" s="57"/>
    </row>
    <row r="39" spans="1:6" x14ac:dyDescent="0.2">
      <c r="A39" s="56" t="s">
        <v>660</v>
      </c>
      <c r="B39" s="56"/>
      <c r="C39" s="56"/>
      <c r="D39" s="56"/>
      <c r="E39" s="56"/>
      <c r="F39" s="56"/>
    </row>
    <row r="40" spans="1:6" x14ac:dyDescent="0.2">
      <c r="A40" s="56" t="s">
        <v>661</v>
      </c>
      <c r="B40" s="56"/>
      <c r="C40" s="56"/>
      <c r="D40" s="56"/>
      <c r="E40" s="56"/>
      <c r="F40" s="56"/>
    </row>
    <row r="41" spans="1:6" x14ac:dyDescent="0.2">
      <c r="A41" s="56" t="s">
        <v>662</v>
      </c>
      <c r="B41" s="56"/>
      <c r="C41" s="56"/>
      <c r="D41" s="56"/>
      <c r="E41" s="56"/>
      <c r="F41" s="56"/>
    </row>
    <row r="42" spans="1:6" x14ac:dyDescent="0.2">
      <c r="A42" s="35"/>
      <c r="B42" s="35"/>
      <c r="C42" s="35"/>
      <c r="D42" s="35"/>
      <c r="E42" s="35"/>
      <c r="F42" s="35"/>
    </row>
    <row r="43" spans="1:6" ht="16.5" x14ac:dyDescent="0.2">
      <c r="A43" s="58" t="s">
        <v>663</v>
      </c>
      <c r="B43" s="58"/>
      <c r="C43" s="58"/>
      <c r="D43" s="58"/>
      <c r="E43" s="58"/>
      <c r="F43" s="58"/>
    </row>
    <row r="44" spans="1:6" x14ac:dyDescent="0.2">
      <c r="A44" s="56" t="s">
        <v>664</v>
      </c>
      <c r="B44" s="56"/>
      <c r="C44" s="56"/>
      <c r="D44" s="56"/>
      <c r="E44" s="56"/>
      <c r="F44" s="56"/>
    </row>
    <row r="45" spans="1:6" x14ac:dyDescent="0.2">
      <c r="A45" s="56" t="s">
        <v>665</v>
      </c>
      <c r="B45" s="56"/>
      <c r="C45" s="56"/>
      <c r="D45" s="56"/>
      <c r="E45" s="56"/>
      <c r="F45" s="56"/>
    </row>
    <row r="46" spans="1:6" x14ac:dyDescent="0.2">
      <c r="A46" s="56" t="s">
        <v>666</v>
      </c>
      <c r="B46" s="56"/>
      <c r="C46" s="56"/>
      <c r="D46" s="56"/>
      <c r="E46" s="56"/>
      <c r="F46" s="56"/>
    </row>
    <row r="47" spans="1:6" x14ac:dyDescent="0.2">
      <c r="A47" s="56" t="s">
        <v>667</v>
      </c>
      <c r="B47" s="56"/>
      <c r="C47" s="56"/>
      <c r="D47" s="56"/>
      <c r="E47" s="56"/>
      <c r="F47" s="56"/>
    </row>
    <row r="48" spans="1:6" x14ac:dyDescent="0.2">
      <c r="A48" s="56" t="s">
        <v>668</v>
      </c>
      <c r="B48" s="56"/>
      <c r="C48" s="56"/>
      <c r="D48" s="56"/>
      <c r="E48" s="56"/>
      <c r="F48" s="56"/>
    </row>
    <row r="49" spans="1:6" x14ac:dyDescent="0.2">
      <c r="A49" s="56" t="s">
        <v>669</v>
      </c>
      <c r="B49" s="56"/>
      <c r="C49" s="56"/>
      <c r="D49" s="56"/>
      <c r="E49" s="56"/>
      <c r="F49" s="56"/>
    </row>
    <row r="50" spans="1:6" x14ac:dyDescent="0.2">
      <c r="A50" s="56" t="s">
        <v>670</v>
      </c>
      <c r="B50" s="56"/>
      <c r="C50" s="56"/>
      <c r="D50" s="56"/>
      <c r="E50" s="56"/>
      <c r="F50" s="56"/>
    </row>
    <row r="51" spans="1:6" x14ac:dyDescent="0.2">
      <c r="A51" s="56" t="s">
        <v>671</v>
      </c>
      <c r="B51" s="56"/>
      <c r="C51" s="56"/>
      <c r="D51" s="56"/>
      <c r="E51" s="56"/>
      <c r="F51" s="56"/>
    </row>
    <row r="52" spans="1:6" ht="42" customHeight="1" x14ac:dyDescent="0.2">
      <c r="A52" s="57"/>
      <c r="B52" s="57"/>
      <c r="C52" s="57"/>
      <c r="D52" s="57"/>
      <c r="E52" s="57"/>
      <c r="F52" s="57"/>
    </row>
    <row r="53" spans="1:6" x14ac:dyDescent="0.2">
      <c r="A53" s="56" t="s">
        <v>672</v>
      </c>
      <c r="B53" s="56"/>
      <c r="C53" s="56"/>
      <c r="D53" s="56"/>
      <c r="E53" s="56"/>
      <c r="F53" s="56"/>
    </row>
    <row r="54" spans="1:6" ht="42" customHeight="1" x14ac:dyDescent="0.2">
      <c r="A54" s="57"/>
      <c r="B54" s="57"/>
      <c r="C54" s="57"/>
      <c r="D54" s="57"/>
      <c r="E54" s="57"/>
      <c r="F54" s="57"/>
    </row>
    <row r="55" spans="1:6" x14ac:dyDescent="0.2">
      <c r="A55" s="56" t="s">
        <v>673</v>
      </c>
      <c r="B55" s="56"/>
      <c r="C55" s="56"/>
      <c r="D55" s="56"/>
      <c r="E55" s="56"/>
      <c r="F55" s="56"/>
    </row>
    <row r="56" spans="1:6" x14ac:dyDescent="0.2">
      <c r="A56" s="56" t="s">
        <v>674</v>
      </c>
      <c r="B56" s="56"/>
      <c r="C56" s="56"/>
      <c r="D56" s="56"/>
      <c r="E56" s="56"/>
      <c r="F56" s="56"/>
    </row>
    <row r="57" spans="1:6" x14ac:dyDescent="0.2">
      <c r="A57" s="56" t="s">
        <v>675</v>
      </c>
      <c r="B57" s="56"/>
      <c r="C57" s="56"/>
      <c r="D57" s="56"/>
      <c r="E57" s="56"/>
      <c r="F57" s="56"/>
    </row>
    <row r="58" spans="1:6" ht="42" customHeight="1" x14ac:dyDescent="0.2">
      <c r="A58" s="57"/>
      <c r="B58" s="57"/>
      <c r="C58" s="57"/>
      <c r="D58" s="57"/>
      <c r="E58" s="57"/>
      <c r="F58" s="57"/>
    </row>
    <row r="59" spans="1:6" x14ac:dyDescent="0.2">
      <c r="A59" s="56" t="s">
        <v>676</v>
      </c>
      <c r="B59" s="56"/>
      <c r="C59" s="56"/>
      <c r="D59" s="56"/>
      <c r="E59" s="56"/>
      <c r="F59" s="56"/>
    </row>
    <row r="60" spans="1:6" x14ac:dyDescent="0.2">
      <c r="A60" s="56" t="s">
        <v>677</v>
      </c>
      <c r="B60" s="56"/>
      <c r="C60" s="56"/>
      <c r="D60" s="56"/>
      <c r="E60" s="56"/>
      <c r="F60" s="56"/>
    </row>
    <row r="61" spans="1:6" ht="42" customHeight="1" x14ac:dyDescent="0.2">
      <c r="A61" s="57"/>
      <c r="B61" s="57"/>
      <c r="C61" s="57"/>
      <c r="D61" s="57"/>
      <c r="E61" s="57"/>
      <c r="F61" s="57"/>
    </row>
    <row r="62" spans="1:6" ht="42" customHeight="1" x14ac:dyDescent="0.2">
      <c r="A62" s="57"/>
      <c r="B62" s="57"/>
      <c r="C62" s="57"/>
      <c r="D62" s="57"/>
      <c r="E62" s="57"/>
      <c r="F62" s="57"/>
    </row>
    <row r="63" spans="1:6" x14ac:dyDescent="0.2">
      <c r="A63" s="56" t="s">
        <v>678</v>
      </c>
      <c r="B63" s="56"/>
      <c r="C63" s="56"/>
      <c r="D63" s="56"/>
      <c r="E63" s="56"/>
      <c r="F63" s="56"/>
    </row>
    <row r="64" spans="1:6" x14ac:dyDescent="0.2">
      <c r="A64" s="56" t="s">
        <v>679</v>
      </c>
      <c r="B64" s="56"/>
      <c r="C64" s="56"/>
      <c r="D64" s="56"/>
      <c r="E64" s="56"/>
      <c r="F64" s="56"/>
    </row>
    <row r="65" spans="1:6" x14ac:dyDescent="0.2">
      <c r="A65" s="56" t="s">
        <v>680</v>
      </c>
      <c r="B65" s="56"/>
      <c r="C65" s="56"/>
      <c r="D65" s="56"/>
      <c r="E65" s="56"/>
      <c r="F65" s="56"/>
    </row>
    <row r="66" spans="1:6" x14ac:dyDescent="0.2">
      <c r="A66" s="35"/>
      <c r="B66" s="35"/>
      <c r="C66" s="35"/>
      <c r="D66" s="35"/>
      <c r="E66" s="35"/>
      <c r="F66" s="35"/>
    </row>
    <row r="67" spans="1:6" ht="16.5" x14ac:dyDescent="0.2">
      <c r="A67" s="58" t="s">
        <v>681</v>
      </c>
      <c r="B67" s="58"/>
      <c r="C67" s="58"/>
      <c r="D67" s="58"/>
      <c r="E67" s="58"/>
      <c r="F67" s="58"/>
    </row>
    <row r="68" spans="1:6" x14ac:dyDescent="0.2">
      <c r="A68" s="56" t="s">
        <v>682</v>
      </c>
      <c r="B68" s="56"/>
      <c r="C68" s="56"/>
      <c r="D68" s="56"/>
      <c r="E68" s="56"/>
      <c r="F68" s="56"/>
    </row>
    <row r="69" spans="1:6" x14ac:dyDescent="0.2">
      <c r="A69" s="56" t="s">
        <v>683</v>
      </c>
      <c r="B69" s="56"/>
      <c r="C69" s="56"/>
      <c r="D69" s="56"/>
      <c r="E69" s="56"/>
      <c r="F69" s="56"/>
    </row>
    <row r="70" spans="1:6" x14ac:dyDescent="0.2">
      <c r="A70" s="56" t="s">
        <v>684</v>
      </c>
      <c r="B70" s="56"/>
      <c r="C70" s="56"/>
      <c r="D70" s="56"/>
      <c r="E70" s="56"/>
      <c r="F70" s="56"/>
    </row>
    <row r="71" spans="1:6" x14ac:dyDescent="0.2">
      <c r="A71" s="56" t="s">
        <v>685</v>
      </c>
      <c r="B71" s="56"/>
      <c r="C71" s="56"/>
      <c r="D71" s="56"/>
      <c r="E71" s="56"/>
      <c r="F71" s="56"/>
    </row>
    <row r="72" spans="1:6" x14ac:dyDescent="0.2">
      <c r="A72" s="56" t="s">
        <v>686</v>
      </c>
      <c r="B72" s="56"/>
      <c r="C72" s="56"/>
      <c r="D72" s="56"/>
      <c r="E72" s="56"/>
      <c r="F72" s="56"/>
    </row>
    <row r="73" spans="1:6" x14ac:dyDescent="0.2">
      <c r="A73" s="56" t="s">
        <v>687</v>
      </c>
      <c r="B73" s="56"/>
      <c r="C73" s="56"/>
      <c r="D73" s="56"/>
      <c r="E73" s="56"/>
      <c r="F73" s="56"/>
    </row>
    <row r="74" spans="1:6" x14ac:dyDescent="0.2">
      <c r="A74" s="56" t="s">
        <v>688</v>
      </c>
      <c r="B74" s="56"/>
      <c r="C74" s="56"/>
      <c r="D74" s="56"/>
      <c r="E74" s="56"/>
      <c r="F74" s="56"/>
    </row>
    <row r="75" spans="1:6" x14ac:dyDescent="0.2">
      <c r="A75" s="35"/>
      <c r="B75" s="35"/>
      <c r="C75" s="35"/>
      <c r="D75" s="35"/>
      <c r="E75" s="35"/>
      <c r="F75" s="35"/>
    </row>
    <row r="76" spans="1:6" ht="16.5" x14ac:dyDescent="0.2">
      <c r="A76" s="58" t="s">
        <v>689</v>
      </c>
      <c r="B76" s="58"/>
      <c r="C76" s="58"/>
      <c r="D76" s="58"/>
      <c r="E76" s="58"/>
      <c r="F76" s="58"/>
    </row>
    <row r="77" spans="1:6" x14ac:dyDescent="0.2">
      <c r="A77" s="56" t="s">
        <v>690</v>
      </c>
      <c r="B77" s="56"/>
      <c r="C77" s="56"/>
      <c r="D77" s="56"/>
      <c r="E77" s="56"/>
      <c r="F77" s="56"/>
    </row>
    <row r="78" spans="1:6" x14ac:dyDescent="0.2">
      <c r="A78" s="56" t="s">
        <v>691</v>
      </c>
      <c r="B78" s="56"/>
      <c r="C78" s="56"/>
      <c r="D78" s="56"/>
      <c r="E78" s="56"/>
      <c r="F78" s="56"/>
    </row>
    <row r="79" spans="1:6" ht="66" customHeight="1" x14ac:dyDescent="0.2">
      <c r="A79" s="57"/>
      <c r="B79" s="57"/>
      <c r="C79" s="57"/>
      <c r="D79" s="57"/>
      <c r="E79" s="57"/>
      <c r="F79" s="57"/>
    </row>
    <row r="80" spans="1:6" ht="42" customHeight="1" x14ac:dyDescent="0.2">
      <c r="A80" s="57"/>
      <c r="B80" s="57"/>
      <c r="C80" s="57"/>
      <c r="D80" s="57"/>
      <c r="E80" s="57"/>
      <c r="F80" s="57"/>
    </row>
    <row r="81" spans="1:6" ht="42" customHeight="1" x14ac:dyDescent="0.2">
      <c r="A81" s="57"/>
      <c r="B81" s="57"/>
      <c r="C81" s="57"/>
      <c r="D81" s="57"/>
      <c r="E81" s="57"/>
      <c r="F81" s="57"/>
    </row>
    <row r="82" spans="1:6" x14ac:dyDescent="0.2">
      <c r="A82" s="56" t="s">
        <v>692</v>
      </c>
      <c r="B82" s="56"/>
      <c r="C82" s="56"/>
      <c r="D82" s="56"/>
      <c r="E82" s="56"/>
      <c r="F82" s="56"/>
    </row>
    <row r="83" spans="1:6" x14ac:dyDescent="0.2">
      <c r="A83" s="56" t="s">
        <v>693</v>
      </c>
      <c r="B83" s="56"/>
      <c r="C83" s="56"/>
      <c r="D83" s="56"/>
      <c r="E83" s="56"/>
      <c r="F83" s="56"/>
    </row>
    <row r="84" spans="1:6" x14ac:dyDescent="0.2">
      <c r="A84" s="56" t="s">
        <v>694</v>
      </c>
      <c r="B84" s="56"/>
      <c r="C84" s="56"/>
      <c r="D84" s="56"/>
      <c r="E84" s="56"/>
      <c r="F84" s="56"/>
    </row>
    <row r="85" spans="1:6" x14ac:dyDescent="0.2">
      <c r="A85" s="56" t="s">
        <v>695</v>
      </c>
      <c r="B85" s="56"/>
      <c r="C85" s="56"/>
      <c r="D85" s="56"/>
      <c r="E85" s="56"/>
      <c r="F85" s="56"/>
    </row>
    <row r="86" spans="1:6" x14ac:dyDescent="0.2">
      <c r="A86" s="35"/>
      <c r="B86" s="35"/>
      <c r="C86" s="35"/>
      <c r="D86" s="35"/>
      <c r="E86" s="35"/>
      <c r="F86" s="35"/>
    </row>
    <row r="87" spans="1:6" ht="16.5" x14ac:dyDescent="0.2">
      <c r="A87" s="58" t="s">
        <v>696</v>
      </c>
      <c r="B87" s="58"/>
      <c r="C87" s="58"/>
      <c r="D87" s="58"/>
      <c r="E87" s="58"/>
      <c r="F87" s="58"/>
    </row>
    <row r="88" spans="1:6" x14ac:dyDescent="0.2">
      <c r="A88" s="56" t="s">
        <v>697</v>
      </c>
      <c r="B88" s="56"/>
      <c r="C88" s="56"/>
      <c r="D88" s="56"/>
      <c r="E88" s="56"/>
      <c r="F88" s="56"/>
    </row>
    <row r="89" spans="1:6" x14ac:dyDescent="0.2">
      <c r="A89" s="56" t="s">
        <v>698</v>
      </c>
      <c r="B89" s="56"/>
      <c r="C89" s="56"/>
      <c r="D89" s="56"/>
      <c r="E89" s="56"/>
      <c r="F89" s="56"/>
    </row>
    <row r="90" spans="1:6" x14ac:dyDescent="0.2">
      <c r="A90" s="56" t="s">
        <v>699</v>
      </c>
      <c r="B90" s="56"/>
      <c r="C90" s="56"/>
      <c r="D90" s="56"/>
      <c r="E90" s="56"/>
      <c r="F90" s="56"/>
    </row>
    <row r="91" spans="1:6" x14ac:dyDescent="0.2">
      <c r="A91" s="56" t="s">
        <v>700</v>
      </c>
      <c r="B91" s="56"/>
      <c r="C91" s="56"/>
      <c r="D91" s="56"/>
      <c r="E91" s="56"/>
      <c r="F91" s="56"/>
    </row>
    <row r="92" spans="1:6" x14ac:dyDescent="0.2">
      <c r="A92" s="56" t="s">
        <v>701</v>
      </c>
      <c r="B92" s="56"/>
      <c r="C92" s="56"/>
      <c r="D92" s="56"/>
      <c r="E92" s="56"/>
      <c r="F92" s="56"/>
    </row>
    <row r="93" spans="1:6" ht="42" customHeight="1" x14ac:dyDescent="0.2">
      <c r="A93" s="57"/>
      <c r="B93" s="57"/>
      <c r="C93" s="57"/>
      <c r="D93" s="57"/>
      <c r="E93" s="57"/>
      <c r="F93" s="57"/>
    </row>
    <row r="94" spans="1:6" ht="66" customHeight="1" x14ac:dyDescent="0.2">
      <c r="A94" s="57"/>
      <c r="B94" s="57"/>
      <c r="C94" s="57"/>
      <c r="D94" s="57"/>
      <c r="E94" s="57"/>
      <c r="F94" s="57"/>
    </row>
    <row r="95" spans="1:6" ht="42" customHeight="1" x14ac:dyDescent="0.2">
      <c r="A95" s="57"/>
      <c r="B95" s="57"/>
      <c r="C95" s="57"/>
      <c r="D95" s="57"/>
      <c r="E95" s="57"/>
      <c r="F95" s="57"/>
    </row>
    <row r="96" spans="1:6" x14ac:dyDescent="0.2">
      <c r="A96" s="56" t="s">
        <v>702</v>
      </c>
      <c r="B96" s="56"/>
      <c r="C96" s="56"/>
      <c r="D96" s="56"/>
      <c r="E96" s="56"/>
      <c r="F96" s="56"/>
    </row>
    <row r="97" spans="1:6" x14ac:dyDescent="0.2">
      <c r="A97" s="56" t="s">
        <v>703</v>
      </c>
      <c r="B97" s="56"/>
      <c r="C97" s="56"/>
      <c r="D97" s="56"/>
      <c r="E97" s="56"/>
      <c r="F97" s="56"/>
    </row>
    <row r="98" spans="1:6" x14ac:dyDescent="0.2">
      <c r="A98" s="56" t="s">
        <v>704</v>
      </c>
      <c r="B98" s="56"/>
      <c r="C98" s="56"/>
      <c r="D98" s="56"/>
      <c r="E98" s="56"/>
      <c r="F98" s="56"/>
    </row>
    <row r="99" spans="1:6" x14ac:dyDescent="0.2">
      <c r="A99" s="56" t="s">
        <v>705</v>
      </c>
      <c r="B99" s="56"/>
      <c r="C99" s="56"/>
      <c r="D99" s="56"/>
      <c r="E99" s="56"/>
      <c r="F99" s="56"/>
    </row>
    <row r="100" spans="1:6" x14ac:dyDescent="0.2">
      <c r="A100" s="35"/>
      <c r="B100" s="35"/>
      <c r="C100" s="35"/>
      <c r="D100" s="35"/>
      <c r="E100" s="35"/>
      <c r="F100" s="35"/>
    </row>
    <row r="101" spans="1:6" ht="16.5" x14ac:dyDescent="0.2">
      <c r="A101" s="58" t="s">
        <v>706</v>
      </c>
      <c r="B101" s="58"/>
      <c r="C101" s="58"/>
      <c r="D101" s="58"/>
      <c r="E101" s="58"/>
      <c r="F101" s="58"/>
    </row>
    <row r="102" spans="1:6" x14ac:dyDescent="0.2">
      <c r="A102" s="56" t="s">
        <v>707</v>
      </c>
      <c r="B102" s="56"/>
      <c r="C102" s="56"/>
      <c r="D102" s="56"/>
      <c r="E102" s="56"/>
      <c r="F102" s="56"/>
    </row>
    <row r="103" spans="1:6" x14ac:dyDescent="0.2">
      <c r="A103" s="56" t="s">
        <v>708</v>
      </c>
      <c r="B103" s="56"/>
      <c r="C103" s="56"/>
      <c r="D103" s="56"/>
      <c r="E103" s="56"/>
      <c r="F103" s="56"/>
    </row>
    <row r="104" spans="1:6" x14ac:dyDescent="0.2">
      <c r="A104" s="56" t="s">
        <v>709</v>
      </c>
      <c r="B104" s="56"/>
      <c r="C104" s="56"/>
      <c r="D104" s="56"/>
      <c r="E104" s="56"/>
      <c r="F104" s="56"/>
    </row>
    <row r="105" spans="1:6" x14ac:dyDescent="0.2">
      <c r="A105" s="56" t="s">
        <v>710</v>
      </c>
      <c r="B105" s="56"/>
      <c r="C105" s="56"/>
      <c r="D105" s="56"/>
      <c r="E105" s="56"/>
      <c r="F105" s="56"/>
    </row>
    <row r="106" spans="1:6" x14ac:dyDescent="0.2">
      <c r="A106" s="56" t="s">
        <v>711</v>
      </c>
      <c r="B106" s="56"/>
      <c r="C106" s="56"/>
      <c r="D106" s="56"/>
      <c r="E106" s="56"/>
      <c r="F106" s="56"/>
    </row>
    <row r="107" spans="1:6" ht="42" customHeight="1" x14ac:dyDescent="0.2">
      <c r="A107" s="57"/>
      <c r="B107" s="57"/>
      <c r="C107" s="57"/>
      <c r="D107" s="57"/>
      <c r="E107" s="57"/>
      <c r="F107" s="57"/>
    </row>
    <row r="108" spans="1:6" ht="42" customHeight="1" x14ac:dyDescent="0.2">
      <c r="A108" s="57"/>
      <c r="B108" s="57"/>
      <c r="C108" s="57"/>
      <c r="D108" s="57"/>
      <c r="E108" s="57"/>
      <c r="F108" s="57"/>
    </row>
    <row r="109" spans="1:6" x14ac:dyDescent="0.2">
      <c r="A109" s="56" t="s">
        <v>712</v>
      </c>
      <c r="B109" s="56"/>
      <c r="C109" s="56"/>
      <c r="D109" s="56"/>
      <c r="E109" s="56"/>
      <c r="F109" s="56"/>
    </row>
    <row r="110" spans="1:6" x14ac:dyDescent="0.2">
      <c r="A110" s="56" t="s">
        <v>713</v>
      </c>
      <c r="B110" s="56"/>
      <c r="C110" s="56"/>
      <c r="D110" s="56"/>
      <c r="E110" s="56"/>
      <c r="F110" s="56"/>
    </row>
    <row r="111" spans="1:6" x14ac:dyDescent="0.2">
      <c r="A111" s="56" t="s">
        <v>714</v>
      </c>
      <c r="B111" s="56"/>
      <c r="C111" s="56"/>
      <c r="D111" s="56"/>
      <c r="E111" s="56"/>
      <c r="F111" s="56"/>
    </row>
    <row r="112" spans="1:6" x14ac:dyDescent="0.2">
      <c r="A112" s="56" t="s">
        <v>715</v>
      </c>
      <c r="B112" s="56"/>
      <c r="C112" s="56"/>
      <c r="D112" s="56"/>
      <c r="E112" s="56"/>
      <c r="F112" s="56"/>
    </row>
    <row r="113" spans="1:6" x14ac:dyDescent="0.2">
      <c r="A113" s="56" t="s">
        <v>716</v>
      </c>
      <c r="B113" s="56"/>
      <c r="C113" s="56"/>
      <c r="D113" s="56"/>
      <c r="E113" s="56"/>
      <c r="F113" s="56"/>
    </row>
    <row r="114" spans="1:6" x14ac:dyDescent="0.2">
      <c r="A114" s="56" t="s">
        <v>717</v>
      </c>
      <c r="B114" s="56"/>
      <c r="C114" s="56"/>
      <c r="D114" s="56"/>
      <c r="E114" s="56"/>
      <c r="F114" s="56"/>
    </row>
    <row r="115" spans="1:6" x14ac:dyDescent="0.2">
      <c r="A115" s="56" t="s">
        <v>718</v>
      </c>
      <c r="B115" s="56"/>
      <c r="C115" s="56"/>
      <c r="D115" s="56"/>
      <c r="E115" s="56"/>
      <c r="F115" s="56"/>
    </row>
    <row r="116" spans="1:6" ht="42" customHeight="1" x14ac:dyDescent="0.2">
      <c r="A116" s="57"/>
      <c r="B116" s="57"/>
      <c r="C116" s="57"/>
      <c r="D116" s="57"/>
      <c r="E116" s="57"/>
      <c r="F116" s="57"/>
    </row>
    <row r="117" spans="1:6" x14ac:dyDescent="0.2">
      <c r="A117" s="56" t="s">
        <v>719</v>
      </c>
      <c r="B117" s="56"/>
      <c r="C117" s="56"/>
      <c r="D117" s="56"/>
      <c r="E117" s="56"/>
      <c r="F117" s="56"/>
    </row>
    <row r="118" spans="1:6" x14ac:dyDescent="0.2">
      <c r="A118" s="56" t="s">
        <v>720</v>
      </c>
      <c r="B118" s="56"/>
      <c r="C118" s="56"/>
      <c r="D118" s="56"/>
      <c r="E118" s="56"/>
      <c r="F118" s="56"/>
    </row>
    <row r="119" spans="1:6" x14ac:dyDescent="0.2">
      <c r="A119" s="56" t="s">
        <v>721</v>
      </c>
      <c r="B119" s="56"/>
      <c r="C119" s="56"/>
      <c r="D119" s="56"/>
      <c r="E119" s="56"/>
      <c r="F119" s="56"/>
    </row>
    <row r="120" spans="1:6" x14ac:dyDescent="0.2">
      <c r="A120" s="56" t="s">
        <v>722</v>
      </c>
      <c r="B120" s="56"/>
      <c r="C120" s="56"/>
      <c r="D120" s="56"/>
      <c r="E120" s="56"/>
      <c r="F120" s="56"/>
    </row>
    <row r="121" spans="1:6" x14ac:dyDescent="0.2">
      <c r="A121" s="56" t="s">
        <v>723</v>
      </c>
      <c r="B121" s="56"/>
      <c r="C121" s="56"/>
      <c r="D121" s="56"/>
      <c r="E121" s="56"/>
      <c r="F121" s="56"/>
    </row>
    <row r="122" spans="1:6" x14ac:dyDescent="0.2">
      <c r="A122" s="56" t="s">
        <v>724</v>
      </c>
      <c r="B122" s="56"/>
      <c r="C122" s="56"/>
      <c r="D122" s="56"/>
      <c r="E122" s="56"/>
      <c r="F122" s="56"/>
    </row>
    <row r="123" spans="1:6" x14ac:dyDescent="0.2">
      <c r="A123" s="56" t="s">
        <v>725</v>
      </c>
      <c r="B123" s="56"/>
      <c r="C123" s="56"/>
      <c r="D123" s="56"/>
      <c r="E123" s="56"/>
      <c r="F123" s="56"/>
    </row>
    <row r="124" spans="1:6" x14ac:dyDescent="0.2">
      <c r="A124" s="35"/>
      <c r="B124" s="35"/>
      <c r="C124" s="35"/>
      <c r="D124" s="35"/>
      <c r="E124" s="35"/>
      <c r="F124" s="35"/>
    </row>
    <row r="125" spans="1:6" ht="16.5" x14ac:dyDescent="0.2">
      <c r="A125" s="58" t="s">
        <v>726</v>
      </c>
      <c r="B125" s="58"/>
      <c r="C125" s="58"/>
      <c r="D125" s="58"/>
      <c r="E125" s="58"/>
      <c r="F125" s="58"/>
    </row>
    <row r="126" spans="1:6" x14ac:dyDescent="0.2">
      <c r="A126" s="56" t="s">
        <v>727</v>
      </c>
      <c r="B126" s="56"/>
      <c r="C126" s="56"/>
      <c r="D126" s="56"/>
      <c r="E126" s="56"/>
      <c r="F126" s="56"/>
    </row>
    <row r="127" spans="1:6" x14ac:dyDescent="0.2">
      <c r="A127" s="56" t="s">
        <v>728</v>
      </c>
      <c r="B127" s="56"/>
      <c r="C127" s="56"/>
      <c r="D127" s="56"/>
      <c r="E127" s="56"/>
      <c r="F127" s="56"/>
    </row>
    <row r="128" spans="1:6" x14ac:dyDescent="0.2">
      <c r="A128" s="56" t="s">
        <v>729</v>
      </c>
      <c r="B128" s="56"/>
      <c r="C128" s="56"/>
      <c r="D128" s="56"/>
      <c r="E128" s="56"/>
      <c r="F128" s="56"/>
    </row>
    <row r="129" spans="1:6" ht="66" customHeight="1" x14ac:dyDescent="0.2">
      <c r="A129" s="57"/>
      <c r="B129" s="57"/>
      <c r="C129" s="57"/>
      <c r="D129" s="57"/>
      <c r="E129" s="57"/>
      <c r="F129" s="57"/>
    </row>
    <row r="130" spans="1:6" x14ac:dyDescent="0.2">
      <c r="A130" s="56" t="s">
        <v>730</v>
      </c>
      <c r="B130" s="56"/>
      <c r="C130" s="56"/>
      <c r="D130" s="56"/>
      <c r="E130" s="56"/>
      <c r="F130" s="56"/>
    </row>
    <row r="131" spans="1:6" x14ac:dyDescent="0.2">
      <c r="A131" s="56" t="s">
        <v>731</v>
      </c>
      <c r="B131" s="56"/>
      <c r="C131" s="56"/>
      <c r="D131" s="56"/>
      <c r="E131" s="56"/>
      <c r="F131" s="56"/>
    </row>
    <row r="132" spans="1:6" x14ac:dyDescent="0.2">
      <c r="A132" s="56" t="s">
        <v>732</v>
      </c>
      <c r="B132" s="56"/>
      <c r="C132" s="56"/>
      <c r="D132" s="56"/>
      <c r="E132" s="56"/>
      <c r="F132" s="56"/>
    </row>
    <row r="133" spans="1:6" x14ac:dyDescent="0.2">
      <c r="A133" s="56" t="s">
        <v>733</v>
      </c>
      <c r="B133" s="56"/>
      <c r="C133" s="56"/>
      <c r="D133" s="56"/>
      <c r="E133" s="56"/>
      <c r="F133" s="56"/>
    </row>
    <row r="134" spans="1:6" x14ac:dyDescent="0.2">
      <c r="A134" s="35"/>
      <c r="B134" s="35"/>
      <c r="C134" s="35"/>
      <c r="D134" s="35"/>
      <c r="E134" s="35"/>
      <c r="F134" s="35"/>
    </row>
    <row r="135" spans="1:6" ht="16.5" x14ac:dyDescent="0.2">
      <c r="A135" s="58" t="s">
        <v>734</v>
      </c>
      <c r="B135" s="58"/>
      <c r="C135" s="58"/>
      <c r="D135" s="58"/>
      <c r="E135" s="58"/>
      <c r="F135" s="58"/>
    </row>
    <row r="136" spans="1:6" x14ac:dyDescent="0.2">
      <c r="A136" s="56" t="s">
        <v>735</v>
      </c>
      <c r="B136" s="56"/>
      <c r="C136" s="56"/>
      <c r="D136" s="56"/>
      <c r="E136" s="56"/>
      <c r="F136" s="56"/>
    </row>
    <row r="137" spans="1:6" ht="66" customHeight="1" x14ac:dyDescent="0.2">
      <c r="A137" s="57"/>
      <c r="B137" s="57"/>
      <c r="C137" s="57"/>
      <c r="D137" s="57"/>
      <c r="E137" s="57"/>
      <c r="F137" s="57"/>
    </row>
    <row r="138" spans="1:6" x14ac:dyDescent="0.2">
      <c r="A138" s="56" t="s">
        <v>736</v>
      </c>
      <c r="B138" s="56"/>
      <c r="C138" s="56"/>
      <c r="D138" s="56"/>
      <c r="E138" s="56"/>
      <c r="F138" s="56"/>
    </row>
    <row r="139" spans="1:6" x14ac:dyDescent="0.2">
      <c r="A139" s="56" t="s">
        <v>737</v>
      </c>
      <c r="B139" s="56"/>
      <c r="C139" s="56"/>
      <c r="D139" s="56"/>
      <c r="E139" s="56"/>
      <c r="F139" s="56"/>
    </row>
    <row r="140" spans="1:6" x14ac:dyDescent="0.2">
      <c r="A140" s="56" t="s">
        <v>738</v>
      </c>
      <c r="B140" s="56"/>
      <c r="C140" s="56"/>
      <c r="D140" s="56"/>
      <c r="E140" s="56"/>
      <c r="F140" s="56"/>
    </row>
    <row r="141" spans="1:6" x14ac:dyDescent="0.2">
      <c r="A141" s="35"/>
      <c r="B141" s="35"/>
      <c r="C141" s="35"/>
      <c r="D141" s="35"/>
      <c r="E141" s="35"/>
      <c r="F141" s="35"/>
    </row>
    <row r="142" spans="1:6" ht="16.5" x14ac:dyDescent="0.2">
      <c r="A142" s="58" t="s">
        <v>739</v>
      </c>
      <c r="B142" s="58"/>
      <c r="C142" s="58"/>
      <c r="D142" s="58"/>
      <c r="E142" s="58"/>
      <c r="F142" s="58"/>
    </row>
    <row r="143" spans="1:6" x14ac:dyDescent="0.2">
      <c r="A143" s="56" t="s">
        <v>740</v>
      </c>
      <c r="B143" s="56"/>
      <c r="C143" s="56"/>
      <c r="D143" s="56"/>
      <c r="E143" s="56"/>
      <c r="F143" s="56"/>
    </row>
    <row r="144" spans="1:6" x14ac:dyDescent="0.2">
      <c r="A144" s="56" t="s">
        <v>741</v>
      </c>
      <c r="B144" s="56"/>
      <c r="C144" s="56"/>
      <c r="D144" s="56"/>
      <c r="E144" s="56"/>
      <c r="F144" s="56"/>
    </row>
    <row r="145" spans="1:6" x14ac:dyDescent="0.2">
      <c r="A145" s="56" t="s">
        <v>742</v>
      </c>
      <c r="B145" s="56"/>
      <c r="C145" s="56"/>
      <c r="D145" s="56"/>
      <c r="E145" s="56"/>
      <c r="F145" s="56"/>
    </row>
    <row r="146" spans="1:6" x14ac:dyDescent="0.2">
      <c r="A146" s="56" t="s">
        <v>743</v>
      </c>
      <c r="B146" s="56"/>
      <c r="C146" s="56"/>
      <c r="D146" s="56"/>
      <c r="E146" s="56"/>
      <c r="F146" s="56"/>
    </row>
    <row r="147" spans="1:6" x14ac:dyDescent="0.2">
      <c r="A147" s="56" t="e">
        <f xml:space="preserve"> User берется SLS.Crack.Phi3.</f>
        <v>#NAME?</v>
      </c>
      <c r="B147" s="56"/>
      <c r="C147" s="56"/>
      <c r="D147" s="56"/>
      <c r="E147" s="56"/>
      <c r="F147" s="56"/>
    </row>
    <row r="148" spans="1:6" x14ac:dyDescent="0.2">
      <c r="A148" s="56" t="s">
        <v>744</v>
      </c>
      <c r="B148" s="56"/>
      <c r="C148" s="56"/>
      <c r="D148" s="56"/>
      <c r="E148" s="56"/>
      <c r="F148" s="56"/>
    </row>
    <row r="149" spans="1:6" x14ac:dyDescent="0.2">
      <c r="A149" s="56" t="s">
        <v>745</v>
      </c>
      <c r="B149" s="56"/>
      <c r="C149" s="56"/>
      <c r="D149" s="56"/>
      <c r="E149" s="56"/>
      <c r="F149" s="56"/>
    </row>
    <row r="150" spans="1:6" x14ac:dyDescent="0.2">
      <c r="A150" s="56" t="s">
        <v>746</v>
      </c>
      <c r="B150" s="56"/>
      <c r="C150" s="56"/>
      <c r="D150" s="56"/>
      <c r="E150" s="56"/>
      <c r="F150" s="56"/>
    </row>
    <row r="151" spans="1:6" x14ac:dyDescent="0.2">
      <c r="A151" s="56" t="s">
        <v>747</v>
      </c>
      <c r="B151" s="56"/>
      <c r="C151" s="56"/>
      <c r="D151" s="56"/>
      <c r="E151" s="56"/>
      <c r="F151" s="56"/>
    </row>
    <row r="152" spans="1:6" x14ac:dyDescent="0.2">
      <c r="A152" s="56" t="s">
        <v>748</v>
      </c>
      <c r="B152" s="56"/>
      <c r="C152" s="56"/>
      <c r="D152" s="56"/>
      <c r="E152" s="56"/>
      <c r="F152" s="56"/>
    </row>
    <row r="153" spans="1:6" x14ac:dyDescent="0.2">
      <c r="A153" s="56" t="s">
        <v>749</v>
      </c>
      <c r="B153" s="56"/>
      <c r="C153" s="56"/>
      <c r="D153" s="56"/>
      <c r="E153" s="56"/>
      <c r="F153" s="56"/>
    </row>
    <row r="154" spans="1:6" x14ac:dyDescent="0.2">
      <c r="A154" s="56" t="s">
        <v>750</v>
      </c>
      <c r="B154" s="56"/>
      <c r="C154" s="56"/>
      <c r="D154" s="56"/>
      <c r="E154" s="56"/>
      <c r="F154" s="56"/>
    </row>
    <row r="155" spans="1:6" x14ac:dyDescent="0.2">
      <c r="A155" s="56" t="s">
        <v>751</v>
      </c>
      <c r="B155" s="56"/>
      <c r="C155" s="56"/>
      <c r="D155" s="56"/>
      <c r="E155" s="56"/>
      <c r="F155" s="56"/>
    </row>
    <row r="156" spans="1:6" x14ac:dyDescent="0.2">
      <c r="A156" s="56" t="s">
        <v>752</v>
      </c>
      <c r="B156" s="56"/>
      <c r="C156" s="56"/>
      <c r="D156" s="56"/>
      <c r="E156" s="56"/>
      <c r="F156" s="56"/>
    </row>
    <row r="157" spans="1:6" x14ac:dyDescent="0.2">
      <c r="A157" s="56" t="s">
        <v>753</v>
      </c>
      <c r="B157" s="56"/>
      <c r="C157" s="56"/>
      <c r="D157" s="56"/>
      <c r="E157" s="56"/>
      <c r="F157" s="56"/>
    </row>
    <row r="158" spans="1:6" ht="66" customHeight="1" x14ac:dyDescent="0.2">
      <c r="A158" s="57"/>
      <c r="B158" s="57"/>
      <c r="C158" s="57"/>
      <c r="D158" s="57"/>
      <c r="E158" s="57"/>
      <c r="F158" s="57"/>
    </row>
    <row r="159" spans="1:6" x14ac:dyDescent="0.2">
      <c r="A159" s="56" t="s">
        <v>754</v>
      </c>
      <c r="B159" s="56"/>
      <c r="C159" s="56"/>
      <c r="D159" s="56"/>
      <c r="E159" s="56"/>
      <c r="F159" s="56"/>
    </row>
    <row r="160" spans="1:6" x14ac:dyDescent="0.2">
      <c r="A160" s="56" t="s">
        <v>755</v>
      </c>
      <c r="B160" s="56"/>
      <c r="C160" s="56"/>
      <c r="D160" s="56"/>
      <c r="E160" s="56"/>
      <c r="F160" s="56"/>
    </row>
    <row r="161" spans="1:6" x14ac:dyDescent="0.2">
      <c r="A161" s="56" t="s">
        <v>756</v>
      </c>
      <c r="B161" s="56"/>
      <c r="C161" s="56"/>
      <c r="D161" s="56"/>
      <c r="E161" s="56"/>
      <c r="F161" s="56"/>
    </row>
    <row r="162" spans="1:6" x14ac:dyDescent="0.2">
      <c r="A162" s="56" t="s">
        <v>757</v>
      </c>
      <c r="B162" s="56"/>
      <c r="C162" s="56"/>
      <c r="D162" s="56"/>
      <c r="E162" s="56"/>
      <c r="F162" s="56"/>
    </row>
    <row r="163" spans="1:6" ht="66" customHeight="1" x14ac:dyDescent="0.2">
      <c r="A163" s="57"/>
      <c r="B163" s="57"/>
      <c r="C163" s="57"/>
      <c r="D163" s="57"/>
      <c r="E163" s="57"/>
      <c r="F163" s="57"/>
    </row>
    <row r="164" spans="1:6" x14ac:dyDescent="0.2">
      <c r="A164" s="56" t="s">
        <v>758</v>
      </c>
      <c r="B164" s="56"/>
      <c r="C164" s="56"/>
      <c r="D164" s="56"/>
      <c r="E164" s="56"/>
      <c r="F164" s="56"/>
    </row>
    <row r="165" spans="1:6" x14ac:dyDescent="0.2">
      <c r="A165" s="35"/>
      <c r="B165" s="35"/>
      <c r="C165" s="35"/>
      <c r="D165" s="35"/>
      <c r="E165" s="35"/>
      <c r="F165" s="35"/>
    </row>
    <row r="166" spans="1:6" ht="16.5" x14ac:dyDescent="0.2">
      <c r="A166" s="58" t="s">
        <v>759</v>
      </c>
      <c r="B166" s="58"/>
      <c r="C166" s="58"/>
      <c r="D166" s="58"/>
      <c r="E166" s="58"/>
      <c r="F166" s="58"/>
    </row>
    <row r="167" spans="1:6" x14ac:dyDescent="0.2">
      <c r="A167" s="56" t="s">
        <v>760</v>
      </c>
      <c r="B167" s="56"/>
      <c r="C167" s="56"/>
      <c r="D167" s="56"/>
      <c r="E167" s="56"/>
      <c r="F167" s="56"/>
    </row>
    <row r="168" spans="1:6" x14ac:dyDescent="0.2">
      <c r="A168" s="56" t="s">
        <v>761</v>
      </c>
      <c r="B168" s="56"/>
      <c r="C168" s="56"/>
      <c r="D168" s="56"/>
      <c r="E168" s="56"/>
      <c r="F168" s="56"/>
    </row>
    <row r="169" spans="1:6" ht="42" customHeight="1" x14ac:dyDescent="0.2">
      <c r="A169" s="57"/>
      <c r="B169" s="57"/>
      <c r="C169" s="57"/>
      <c r="D169" s="57"/>
      <c r="E169" s="57"/>
      <c r="F169" s="57"/>
    </row>
    <row r="170" spans="1:6" ht="66" customHeight="1" x14ac:dyDescent="0.2">
      <c r="A170" s="57"/>
      <c r="B170" s="57"/>
      <c r="C170" s="57"/>
      <c r="D170" s="57"/>
      <c r="E170" s="57"/>
      <c r="F170" s="57"/>
    </row>
    <row r="171" spans="1:6" x14ac:dyDescent="0.2">
      <c r="A171" s="56" t="s">
        <v>762</v>
      </c>
      <c r="B171" s="56"/>
      <c r="C171" s="56"/>
      <c r="D171" s="56"/>
      <c r="E171" s="56"/>
      <c r="F171" s="56"/>
    </row>
    <row r="172" spans="1:6" x14ac:dyDescent="0.2">
      <c r="A172" s="56" t="s">
        <v>763</v>
      </c>
      <c r="B172" s="56"/>
      <c r="C172" s="56"/>
      <c r="D172" s="56"/>
      <c r="E172" s="56"/>
      <c r="F172" s="56"/>
    </row>
    <row r="173" spans="1:6" x14ac:dyDescent="0.2">
      <c r="A173" s="56" t="s">
        <v>764</v>
      </c>
      <c r="B173" s="56"/>
      <c r="C173" s="56"/>
      <c r="D173" s="56"/>
      <c r="E173" s="56"/>
      <c r="F173" s="56"/>
    </row>
    <row r="174" spans="1:6" x14ac:dyDescent="0.2">
      <c r="A174" s="56" t="s">
        <v>765</v>
      </c>
      <c r="B174" s="56"/>
      <c r="C174" s="56"/>
      <c r="D174" s="56"/>
      <c r="E174" s="56"/>
      <c r="F174" s="56"/>
    </row>
    <row r="175" spans="1:6" x14ac:dyDescent="0.2">
      <c r="A175" s="35"/>
      <c r="B175" s="35"/>
      <c r="C175" s="35"/>
      <c r="D175" s="35"/>
      <c r="E175" s="35"/>
      <c r="F175" s="35"/>
    </row>
    <row r="176" spans="1:6" ht="16.5" x14ac:dyDescent="0.2">
      <c r="A176" s="58" t="s">
        <v>766</v>
      </c>
      <c r="B176" s="58"/>
      <c r="C176" s="58"/>
      <c r="D176" s="58"/>
      <c r="E176" s="58"/>
      <c r="F176" s="58"/>
    </row>
    <row r="177" spans="1:6" x14ac:dyDescent="0.2">
      <c r="A177" s="56" t="s">
        <v>767</v>
      </c>
      <c r="B177" s="56"/>
      <c r="C177" s="56"/>
      <c r="D177" s="56"/>
      <c r="E177" s="56"/>
      <c r="F177" s="56"/>
    </row>
    <row r="178" spans="1:6" x14ac:dyDescent="0.2">
      <c r="A178" s="56" t="s">
        <v>768</v>
      </c>
      <c r="B178" s="56"/>
      <c r="C178" s="56"/>
      <c r="D178" s="56"/>
      <c r="E178" s="56"/>
      <c r="F178" s="56"/>
    </row>
    <row r="179" spans="1:6" x14ac:dyDescent="0.2">
      <c r="A179" s="56" t="s">
        <v>769</v>
      </c>
      <c r="B179" s="56"/>
      <c r="C179" s="56"/>
      <c r="D179" s="56"/>
      <c r="E179" s="56"/>
      <c r="F179" s="56"/>
    </row>
    <row r="180" spans="1:6" x14ac:dyDescent="0.2">
      <c r="A180" s="56" t="s">
        <v>770</v>
      </c>
      <c r="B180" s="56"/>
      <c r="C180" s="56"/>
      <c r="D180" s="56"/>
      <c r="E180" s="56"/>
      <c r="F180" s="56"/>
    </row>
    <row r="181" spans="1:6" x14ac:dyDescent="0.2">
      <c r="A181" s="56" t="s">
        <v>771</v>
      </c>
      <c r="B181" s="56"/>
      <c r="C181" s="56"/>
      <c r="D181" s="56"/>
      <c r="E181" s="56"/>
      <c r="F181" s="56"/>
    </row>
    <row r="182" spans="1:6" ht="42" customHeight="1" x14ac:dyDescent="0.2">
      <c r="A182" s="57"/>
      <c r="B182" s="57"/>
      <c r="C182" s="57"/>
      <c r="D182" s="57"/>
      <c r="E182" s="57"/>
      <c r="F182" s="57"/>
    </row>
    <row r="183" spans="1:6" ht="66" customHeight="1" x14ac:dyDescent="0.2">
      <c r="A183" s="57"/>
      <c r="B183" s="57"/>
      <c r="C183" s="57"/>
      <c r="D183" s="57"/>
      <c r="E183" s="57"/>
      <c r="F183" s="57"/>
    </row>
    <row r="184" spans="1:6" x14ac:dyDescent="0.2">
      <c r="A184" s="56" t="s">
        <v>772</v>
      </c>
      <c r="B184" s="56"/>
      <c r="C184" s="56"/>
      <c r="D184" s="56"/>
      <c r="E184" s="56"/>
      <c r="F184" s="56"/>
    </row>
    <row r="185" spans="1:6" x14ac:dyDescent="0.2">
      <c r="A185" s="56" t="s">
        <v>761</v>
      </c>
      <c r="B185" s="56"/>
      <c r="C185" s="56"/>
      <c r="D185" s="56"/>
      <c r="E185" s="56"/>
      <c r="F185" s="56"/>
    </row>
    <row r="186" spans="1:6" x14ac:dyDescent="0.2">
      <c r="A186" s="56" t="s">
        <v>773</v>
      </c>
      <c r="B186" s="56"/>
      <c r="C186" s="56"/>
      <c r="D186" s="56"/>
      <c r="E186" s="56"/>
      <c r="F186" s="56"/>
    </row>
    <row r="187" spans="1:6" x14ac:dyDescent="0.2">
      <c r="A187" s="56" t="s">
        <v>774</v>
      </c>
      <c r="B187" s="56"/>
      <c r="C187" s="56"/>
      <c r="D187" s="56"/>
      <c r="E187" s="56"/>
      <c r="F187" s="56"/>
    </row>
    <row r="188" spans="1:6" x14ac:dyDescent="0.2">
      <c r="A188" s="56" t="s">
        <v>775</v>
      </c>
      <c r="B188" s="56"/>
      <c r="C188" s="56"/>
      <c r="D188" s="56"/>
      <c r="E188" s="56"/>
      <c r="F188" s="56"/>
    </row>
    <row r="189" spans="1:6" x14ac:dyDescent="0.2">
      <c r="A189" s="56" t="s">
        <v>776</v>
      </c>
      <c r="B189" s="56"/>
      <c r="C189" s="56"/>
      <c r="D189" s="56"/>
      <c r="E189" s="56"/>
      <c r="F189" s="56"/>
    </row>
    <row r="190" spans="1:6" x14ac:dyDescent="0.2">
      <c r="A190" s="56" t="s">
        <v>777</v>
      </c>
      <c r="B190" s="56"/>
      <c r="C190" s="56"/>
      <c r="D190" s="56"/>
      <c r="E190" s="56"/>
      <c r="F190" s="56"/>
    </row>
    <row r="191" spans="1:6" x14ac:dyDescent="0.2">
      <c r="A191" s="35"/>
      <c r="B191" s="35"/>
      <c r="C191" s="35"/>
      <c r="D191" s="35"/>
      <c r="E191" s="35"/>
      <c r="F191" s="35"/>
    </row>
    <row r="192" spans="1:6" ht="16.5" x14ac:dyDescent="0.2">
      <c r="A192" s="58" t="s">
        <v>778</v>
      </c>
      <c r="B192" s="58"/>
      <c r="C192" s="58"/>
      <c r="D192" s="58"/>
      <c r="E192" s="58"/>
      <c r="F192" s="58"/>
    </row>
    <row r="193" spans="1:6" x14ac:dyDescent="0.2">
      <c r="A193" s="56" t="s">
        <v>779</v>
      </c>
      <c r="B193" s="56"/>
      <c r="C193" s="56"/>
      <c r="D193" s="56"/>
      <c r="E193" s="56"/>
      <c r="F193" s="56"/>
    </row>
    <row r="194" spans="1:6" x14ac:dyDescent="0.2">
      <c r="A194" s="56" t="s">
        <v>780</v>
      </c>
      <c r="B194" s="56"/>
      <c r="C194" s="56"/>
      <c r="D194" s="56"/>
      <c r="E194" s="56"/>
      <c r="F194" s="56"/>
    </row>
    <row r="195" spans="1:6" x14ac:dyDescent="0.2">
      <c r="A195" s="56" t="s">
        <v>781</v>
      </c>
      <c r="B195" s="56"/>
      <c r="C195" s="56"/>
      <c r="D195" s="56"/>
      <c r="E195" s="56"/>
      <c r="F195" s="56"/>
    </row>
    <row r="196" spans="1:6" x14ac:dyDescent="0.2">
      <c r="A196" s="56" t="s">
        <v>782</v>
      </c>
      <c r="B196" s="56"/>
      <c r="C196" s="56"/>
      <c r="D196" s="56"/>
      <c r="E196" s="56"/>
      <c r="F196" s="56"/>
    </row>
    <row r="197" spans="1:6" x14ac:dyDescent="0.2">
      <c r="A197" s="56" t="s">
        <v>783</v>
      </c>
      <c r="B197" s="56"/>
      <c r="C197" s="56"/>
      <c r="D197" s="56"/>
      <c r="E197" s="56"/>
      <c r="F197" s="56"/>
    </row>
    <row r="198" spans="1:6" x14ac:dyDescent="0.2">
      <c r="A198" s="56" t="s">
        <v>784</v>
      </c>
      <c r="B198" s="56"/>
      <c r="C198" s="56"/>
      <c r="D198" s="56"/>
      <c r="E198" s="56"/>
      <c r="F198" s="56"/>
    </row>
    <row r="199" spans="1:6" x14ac:dyDescent="0.2">
      <c r="A199" s="56" t="s">
        <v>785</v>
      </c>
      <c r="B199" s="56"/>
      <c r="C199" s="56"/>
      <c r="D199" s="56"/>
      <c r="E199" s="56"/>
      <c r="F199" s="56"/>
    </row>
    <row r="200" spans="1:6" x14ac:dyDescent="0.2">
      <c r="A200" s="56" t="s">
        <v>786</v>
      </c>
      <c r="B200" s="56"/>
      <c r="C200" s="56"/>
      <c r="D200" s="56"/>
      <c r="E200" s="56"/>
      <c r="F200" s="56"/>
    </row>
    <row r="201" spans="1:6" x14ac:dyDescent="0.2">
      <c r="A201" s="56" t="s">
        <v>787</v>
      </c>
      <c r="B201" s="56"/>
      <c r="C201" s="56"/>
      <c r="D201" s="56"/>
      <c r="E201" s="56"/>
      <c r="F201" s="56"/>
    </row>
    <row r="202" spans="1:6" x14ac:dyDescent="0.2">
      <c r="A202" s="56" t="s">
        <v>788</v>
      </c>
      <c r="B202" s="56"/>
      <c r="C202" s="56"/>
      <c r="D202" s="56"/>
      <c r="E202" s="56"/>
      <c r="F202" s="56"/>
    </row>
    <row r="203" spans="1:6" x14ac:dyDescent="0.2">
      <c r="A203" s="56" t="s">
        <v>789</v>
      </c>
      <c r="B203" s="56"/>
      <c r="C203" s="56"/>
      <c r="D203" s="56"/>
      <c r="E203" s="56"/>
      <c r="F203" s="56"/>
    </row>
    <row r="204" spans="1:6" x14ac:dyDescent="0.2">
      <c r="A204" s="56" t="s">
        <v>790</v>
      </c>
      <c r="B204" s="56"/>
      <c r="C204" s="56"/>
      <c r="D204" s="56"/>
      <c r="E204" s="56"/>
      <c r="F204" s="56"/>
    </row>
    <row r="205" spans="1:6" x14ac:dyDescent="0.2">
      <c r="A205" s="56" t="s">
        <v>791</v>
      </c>
      <c r="B205" s="56"/>
      <c r="C205" s="56"/>
      <c r="D205" s="56"/>
      <c r="E205" s="56"/>
      <c r="F205" s="56"/>
    </row>
    <row r="206" spans="1:6" x14ac:dyDescent="0.2">
      <c r="A206" s="56" t="s">
        <v>792</v>
      </c>
      <c r="B206" s="56"/>
      <c r="C206" s="56"/>
      <c r="D206" s="56"/>
      <c r="E206" s="56"/>
      <c r="F206" s="56"/>
    </row>
    <row r="207" spans="1:6" x14ac:dyDescent="0.2">
      <c r="A207" s="56" t="s">
        <v>793</v>
      </c>
      <c r="B207" s="56"/>
      <c r="C207" s="56"/>
      <c r="D207" s="56"/>
      <c r="E207" s="56"/>
      <c r="F207" s="56"/>
    </row>
    <row r="208" spans="1:6" x14ac:dyDescent="0.2">
      <c r="A208" s="56" t="s">
        <v>794</v>
      </c>
      <c r="B208" s="56"/>
      <c r="C208" s="56"/>
      <c r="D208" s="56"/>
      <c r="E208" s="56"/>
      <c r="F208" s="56"/>
    </row>
    <row r="209" spans="1:6" x14ac:dyDescent="0.2">
      <c r="A209" s="56" t="s">
        <v>795</v>
      </c>
      <c r="B209" s="56"/>
      <c r="C209" s="56"/>
      <c r="D209" s="56"/>
      <c r="E209" s="56"/>
      <c r="F209" s="56"/>
    </row>
    <row r="210" spans="1:6" x14ac:dyDescent="0.2">
      <c r="A210" s="56" t="s">
        <v>796</v>
      </c>
      <c r="B210" s="56"/>
      <c r="C210" s="56"/>
      <c r="D210" s="56"/>
      <c r="E210" s="56"/>
      <c r="F210" s="56"/>
    </row>
    <row r="211" spans="1:6" x14ac:dyDescent="0.2">
      <c r="A211" s="56" t="s">
        <v>797</v>
      </c>
      <c r="B211" s="56"/>
      <c r="C211" s="56"/>
      <c r="D211" s="56"/>
      <c r="E211" s="56"/>
      <c r="F211" s="56"/>
    </row>
    <row r="212" spans="1:6" x14ac:dyDescent="0.2">
      <c r="A212" s="56" t="s">
        <v>798</v>
      </c>
      <c r="B212" s="56"/>
      <c r="C212" s="56"/>
      <c r="D212" s="56"/>
      <c r="E212" s="56"/>
      <c r="F212" s="56"/>
    </row>
    <row r="213" spans="1:6" x14ac:dyDescent="0.2">
      <c r="A213" s="35"/>
      <c r="B213" s="35"/>
      <c r="C213" s="35"/>
      <c r="D213" s="35"/>
      <c r="E213" s="35"/>
      <c r="F213" s="35"/>
    </row>
    <row r="214" spans="1:6" x14ac:dyDescent="0.2">
      <c r="A214" s="35"/>
      <c r="B214" s="35"/>
      <c r="C214" s="35"/>
      <c r="D214" s="35"/>
      <c r="E214" s="35"/>
      <c r="F214" s="35"/>
    </row>
    <row r="215" spans="1:6" ht="20.25" x14ac:dyDescent="0.2">
      <c r="A215" s="59" t="s">
        <v>799</v>
      </c>
      <c r="B215" s="59"/>
      <c r="C215" s="59"/>
      <c r="D215" s="59"/>
      <c r="E215" s="59"/>
      <c r="F215" s="59"/>
    </row>
    <row r="216" spans="1:6" x14ac:dyDescent="0.2">
      <c r="A216" s="56" t="s">
        <v>800</v>
      </c>
      <c r="B216" s="56"/>
      <c r="C216" s="56"/>
      <c r="D216" s="56"/>
      <c r="E216" s="56"/>
      <c r="F216" s="56"/>
    </row>
    <row r="217" spans="1:6" x14ac:dyDescent="0.2">
      <c r="A217" s="56" t="s">
        <v>801</v>
      </c>
      <c r="B217" s="56"/>
      <c r="C217" s="56"/>
      <c r="D217" s="56"/>
      <c r="E217" s="56"/>
      <c r="F217" s="56"/>
    </row>
    <row r="218" spans="1:6" x14ac:dyDescent="0.2">
      <c r="A218" s="56" t="s">
        <v>802</v>
      </c>
      <c r="B218" s="56"/>
      <c r="C218" s="56"/>
      <c r="D218" s="56"/>
      <c r="E218" s="56"/>
      <c r="F218" s="56"/>
    </row>
    <row r="219" spans="1:6" x14ac:dyDescent="0.2">
      <c r="A219" s="56" t="s">
        <v>803</v>
      </c>
      <c r="B219" s="56"/>
      <c r="C219" s="56"/>
      <c r="D219" s="56"/>
      <c r="E219" s="56"/>
      <c r="F219" s="56"/>
    </row>
    <row r="220" spans="1:6" x14ac:dyDescent="0.2">
      <c r="A220" s="56" t="s">
        <v>804</v>
      </c>
      <c r="B220" s="56"/>
      <c r="C220" s="56"/>
      <c r="D220" s="56"/>
      <c r="E220" s="56"/>
      <c r="F220" s="56"/>
    </row>
    <row r="221" spans="1:6" x14ac:dyDescent="0.2">
      <c r="A221" s="56" t="s">
        <v>805</v>
      </c>
      <c r="B221" s="56"/>
      <c r="C221" s="56"/>
      <c r="D221" s="56"/>
      <c r="E221" s="56"/>
      <c r="F221" s="56"/>
    </row>
    <row r="222" spans="1:6" x14ac:dyDescent="0.2">
      <c r="A222" s="35"/>
      <c r="B222" s="35"/>
      <c r="C222" s="35"/>
      <c r="D222" s="35"/>
      <c r="E222" s="35"/>
      <c r="F222" s="35"/>
    </row>
    <row r="223" spans="1:6" ht="16.5" x14ac:dyDescent="0.2">
      <c r="A223" s="58" t="s">
        <v>806</v>
      </c>
      <c r="B223" s="58"/>
      <c r="C223" s="58"/>
      <c r="D223" s="58"/>
      <c r="E223" s="58"/>
      <c r="F223" s="58"/>
    </row>
    <row r="224" spans="1:6" x14ac:dyDescent="0.2">
      <c r="A224" s="56" t="s">
        <v>807</v>
      </c>
      <c r="B224" s="56"/>
      <c r="C224" s="56"/>
      <c r="D224" s="56"/>
      <c r="E224" s="56"/>
      <c r="F224" s="56"/>
    </row>
    <row r="225" spans="1:6" x14ac:dyDescent="0.2">
      <c r="A225" s="56" t="s">
        <v>808</v>
      </c>
      <c r="B225" s="56"/>
      <c r="C225" s="56"/>
      <c r="D225" s="56"/>
      <c r="E225" s="56"/>
      <c r="F225" s="56"/>
    </row>
    <row r="226" spans="1:6" x14ac:dyDescent="0.2">
      <c r="A226" s="56" t="s">
        <v>809</v>
      </c>
      <c r="B226" s="56"/>
      <c r="C226" s="56"/>
      <c r="D226" s="56"/>
      <c r="E226" s="56"/>
      <c r="F226" s="56"/>
    </row>
    <row r="227" spans="1:6" x14ac:dyDescent="0.2">
      <c r="A227" s="56" t="s">
        <v>810</v>
      </c>
      <c r="B227" s="56"/>
      <c r="C227" s="56"/>
      <c r="D227" s="56"/>
      <c r="E227" s="56"/>
      <c r="F227" s="56"/>
    </row>
    <row r="228" spans="1:6" x14ac:dyDescent="0.2">
      <c r="A228" s="56" t="s">
        <v>811</v>
      </c>
      <c r="B228" s="56"/>
      <c r="C228" s="56"/>
      <c r="D228" s="56"/>
      <c r="E228" s="56"/>
      <c r="F228" s="56"/>
    </row>
    <row r="229" spans="1:6" x14ac:dyDescent="0.2">
      <c r="A229" s="56" t="s">
        <v>812</v>
      </c>
      <c r="B229" s="56"/>
      <c r="C229" s="56"/>
      <c r="D229" s="56"/>
      <c r="E229" s="56"/>
      <c r="F229" s="56"/>
    </row>
    <row r="230" spans="1:6" x14ac:dyDescent="0.2">
      <c r="A230" s="35"/>
      <c r="B230" s="35"/>
      <c r="C230" s="35"/>
      <c r="D230" s="35"/>
      <c r="E230" s="35"/>
      <c r="F230" s="35"/>
    </row>
    <row r="231" spans="1:6" ht="16.5" x14ac:dyDescent="0.2">
      <c r="A231" s="58" t="s">
        <v>813</v>
      </c>
      <c r="B231" s="58"/>
      <c r="C231" s="58"/>
      <c r="D231" s="58"/>
      <c r="E231" s="58"/>
      <c r="F231" s="58"/>
    </row>
    <row r="232" spans="1:6" x14ac:dyDescent="0.2">
      <c r="A232" s="56" t="s">
        <v>814</v>
      </c>
      <c r="B232" s="56"/>
      <c r="C232" s="56"/>
      <c r="D232" s="56"/>
      <c r="E232" s="56"/>
      <c r="F232" s="56"/>
    </row>
    <row r="233" spans="1:6" x14ac:dyDescent="0.2">
      <c r="A233" s="56" t="s">
        <v>815</v>
      </c>
      <c r="B233" s="56"/>
      <c r="C233" s="56"/>
      <c r="D233" s="56"/>
      <c r="E233" s="56"/>
      <c r="F233" s="56"/>
    </row>
    <row r="234" spans="1:6" ht="42" customHeight="1" x14ac:dyDescent="0.2">
      <c r="A234" s="57"/>
      <c r="B234" s="57"/>
      <c r="C234" s="57"/>
      <c r="D234" s="57"/>
      <c r="E234" s="57"/>
      <c r="F234" s="57"/>
    </row>
    <row r="235" spans="1:6" ht="42" customHeight="1" x14ac:dyDescent="0.2">
      <c r="A235" s="57"/>
      <c r="B235" s="57"/>
      <c r="C235" s="57"/>
      <c r="D235" s="57"/>
      <c r="E235" s="57"/>
      <c r="F235" s="57"/>
    </row>
    <row r="236" spans="1:6" x14ac:dyDescent="0.2">
      <c r="A236" s="56" t="s">
        <v>816</v>
      </c>
      <c r="B236" s="56"/>
      <c r="C236" s="56"/>
      <c r="D236" s="56"/>
      <c r="E236" s="56"/>
      <c r="F236" s="56"/>
    </row>
    <row r="237" spans="1:6" x14ac:dyDescent="0.2">
      <c r="A237" s="56" t="s">
        <v>817</v>
      </c>
      <c r="B237" s="56"/>
      <c r="C237" s="56"/>
      <c r="D237" s="56"/>
      <c r="E237" s="56"/>
      <c r="F237" s="56"/>
    </row>
    <row r="238" spans="1:6" ht="42" customHeight="1" x14ac:dyDescent="0.2">
      <c r="A238" s="57"/>
      <c r="B238" s="57"/>
      <c r="C238" s="57"/>
      <c r="D238" s="57"/>
      <c r="E238" s="57"/>
      <c r="F238" s="57"/>
    </row>
    <row r="239" spans="1:6" ht="42" customHeight="1" x14ac:dyDescent="0.2">
      <c r="A239" s="57"/>
      <c r="B239" s="57"/>
      <c r="C239" s="57"/>
      <c r="D239" s="57"/>
      <c r="E239" s="57"/>
      <c r="F239" s="57"/>
    </row>
    <row r="240" spans="1:6" x14ac:dyDescent="0.2">
      <c r="A240" s="56" t="s">
        <v>818</v>
      </c>
      <c r="B240" s="56"/>
      <c r="C240" s="56"/>
      <c r="D240" s="56"/>
      <c r="E240" s="56"/>
      <c r="F240" s="56"/>
    </row>
    <row r="241" spans="1:6" x14ac:dyDescent="0.2">
      <c r="A241" s="56" t="s">
        <v>819</v>
      </c>
      <c r="B241" s="56"/>
      <c r="C241" s="56"/>
      <c r="D241" s="56"/>
      <c r="E241" s="56"/>
      <c r="F241" s="56"/>
    </row>
    <row r="242" spans="1:6" x14ac:dyDescent="0.2">
      <c r="A242" s="56" t="s">
        <v>820</v>
      </c>
      <c r="B242" s="56"/>
      <c r="C242" s="56"/>
      <c r="D242" s="56"/>
      <c r="E242" s="56"/>
      <c r="F242" s="56"/>
    </row>
    <row r="243" spans="1:6" x14ac:dyDescent="0.2">
      <c r="A243" s="56" t="s">
        <v>821</v>
      </c>
      <c r="B243" s="56"/>
      <c r="C243" s="56"/>
      <c r="D243" s="56"/>
      <c r="E243" s="56"/>
      <c r="F243" s="56"/>
    </row>
    <row r="244" spans="1:6" ht="42" customHeight="1" x14ac:dyDescent="0.2">
      <c r="A244" s="57"/>
      <c r="B244" s="57"/>
      <c r="C244" s="57"/>
      <c r="D244" s="57"/>
      <c r="E244" s="57"/>
      <c r="F244" s="57"/>
    </row>
    <row r="245" spans="1:6" x14ac:dyDescent="0.2">
      <c r="A245" s="35"/>
      <c r="B245" s="35"/>
      <c r="C245" s="35"/>
      <c r="D245" s="35"/>
      <c r="E245" s="35"/>
      <c r="F245" s="35"/>
    </row>
    <row r="246" spans="1:6" ht="16.5" x14ac:dyDescent="0.2">
      <c r="A246" s="58" t="s">
        <v>822</v>
      </c>
      <c r="B246" s="58"/>
      <c r="C246" s="58"/>
      <c r="D246" s="58"/>
      <c r="E246" s="58"/>
      <c r="F246" s="58"/>
    </row>
    <row r="247" spans="1:6" x14ac:dyDescent="0.2">
      <c r="A247" s="56" t="s">
        <v>823</v>
      </c>
      <c r="B247" s="56"/>
      <c r="C247" s="56"/>
      <c r="D247" s="56"/>
      <c r="E247" s="56"/>
      <c r="F247" s="56"/>
    </row>
    <row r="248" spans="1:6" x14ac:dyDescent="0.2">
      <c r="A248" s="56" t="s">
        <v>824</v>
      </c>
      <c r="B248" s="56"/>
      <c r="C248" s="56"/>
      <c r="D248" s="56"/>
      <c r="E248" s="56"/>
      <c r="F248" s="56"/>
    </row>
    <row r="249" spans="1:6" ht="66" customHeight="1" x14ac:dyDescent="0.2">
      <c r="A249" s="57"/>
      <c r="B249" s="57"/>
      <c r="C249" s="57"/>
      <c r="D249" s="57"/>
      <c r="E249" s="57"/>
      <c r="F249" s="57"/>
    </row>
    <row r="250" spans="1:6" ht="42" customHeight="1" x14ac:dyDescent="0.2">
      <c r="A250" s="57"/>
      <c r="B250" s="57"/>
      <c r="C250" s="57"/>
      <c r="D250" s="57"/>
      <c r="E250" s="57"/>
      <c r="F250" s="57"/>
    </row>
    <row r="251" spans="1:6" ht="66" customHeight="1" x14ac:dyDescent="0.2">
      <c r="A251" s="57"/>
      <c r="B251" s="57"/>
      <c r="C251" s="57"/>
      <c r="D251" s="57"/>
      <c r="E251" s="57"/>
      <c r="F251" s="57"/>
    </row>
    <row r="252" spans="1:6" ht="66" customHeight="1" x14ac:dyDescent="0.2">
      <c r="A252" s="57"/>
      <c r="B252" s="57"/>
      <c r="C252" s="57"/>
      <c r="D252" s="57"/>
      <c r="E252" s="57"/>
      <c r="F252" s="57"/>
    </row>
    <row r="253" spans="1:6" x14ac:dyDescent="0.2">
      <c r="A253" s="56" t="s">
        <v>825</v>
      </c>
      <c r="B253" s="56"/>
      <c r="C253" s="56"/>
      <c r="D253" s="56"/>
      <c r="E253" s="56"/>
      <c r="F253" s="56"/>
    </row>
    <row r="254" spans="1:6" x14ac:dyDescent="0.2">
      <c r="A254" s="56" t="s">
        <v>826</v>
      </c>
      <c r="B254" s="56"/>
      <c r="C254" s="56"/>
      <c r="D254" s="56"/>
      <c r="E254" s="56"/>
      <c r="F254" s="56"/>
    </row>
    <row r="255" spans="1:6" x14ac:dyDescent="0.2">
      <c r="A255" s="56" t="s">
        <v>827</v>
      </c>
      <c r="B255" s="56"/>
      <c r="C255" s="56"/>
      <c r="D255" s="56"/>
      <c r="E255" s="56"/>
      <c r="F255" s="56"/>
    </row>
    <row r="256" spans="1:6" x14ac:dyDescent="0.2">
      <c r="A256" s="56" t="s">
        <v>828</v>
      </c>
      <c r="B256" s="56"/>
      <c r="C256" s="56"/>
      <c r="D256" s="56"/>
      <c r="E256" s="56"/>
      <c r="F256" s="56"/>
    </row>
    <row r="257" spans="1:6" ht="42" customHeight="1" x14ac:dyDescent="0.2">
      <c r="A257" s="57"/>
      <c r="B257" s="57"/>
      <c r="C257" s="57"/>
      <c r="D257" s="57"/>
      <c r="E257" s="57"/>
      <c r="F257" s="57"/>
    </row>
    <row r="258" spans="1:6" x14ac:dyDescent="0.2">
      <c r="A258" s="35"/>
      <c r="B258" s="35"/>
      <c r="C258" s="35"/>
      <c r="D258" s="35"/>
      <c r="E258" s="35"/>
      <c r="F258" s="35"/>
    </row>
    <row r="259" spans="1:6" ht="16.5" x14ac:dyDescent="0.2">
      <c r="A259" s="58" t="s">
        <v>829</v>
      </c>
      <c r="B259" s="58"/>
      <c r="C259" s="58"/>
      <c r="D259" s="58"/>
      <c r="E259" s="58"/>
      <c r="F259" s="58"/>
    </row>
    <row r="260" spans="1:6" x14ac:dyDescent="0.2">
      <c r="A260" s="56" t="s">
        <v>830</v>
      </c>
      <c r="B260" s="56"/>
      <c r="C260" s="56"/>
      <c r="D260" s="56"/>
      <c r="E260" s="56"/>
      <c r="F260" s="56"/>
    </row>
    <row r="261" spans="1:6" x14ac:dyDescent="0.2">
      <c r="A261" s="56" t="s">
        <v>831</v>
      </c>
      <c r="B261" s="56"/>
      <c r="C261" s="56"/>
      <c r="D261" s="56"/>
      <c r="E261" s="56"/>
      <c r="F261" s="56"/>
    </row>
    <row r="262" spans="1:6" ht="42" customHeight="1" x14ac:dyDescent="0.2">
      <c r="A262" s="57"/>
      <c r="B262" s="57"/>
      <c r="C262" s="57"/>
      <c r="D262" s="57"/>
      <c r="E262" s="57"/>
      <c r="F262" s="57"/>
    </row>
    <row r="263" spans="1:6" x14ac:dyDescent="0.2">
      <c r="A263" s="56" t="s">
        <v>832</v>
      </c>
      <c r="B263" s="56"/>
      <c r="C263" s="56"/>
      <c r="D263" s="56"/>
      <c r="E263" s="56"/>
      <c r="F263" s="56"/>
    </row>
    <row r="264" spans="1:6" x14ac:dyDescent="0.2">
      <c r="A264" s="56" t="s">
        <v>833</v>
      </c>
      <c r="B264" s="56"/>
      <c r="C264" s="56"/>
      <c r="D264" s="56"/>
      <c r="E264" s="56"/>
      <c r="F264" s="56"/>
    </row>
    <row r="265" spans="1:6" ht="66" customHeight="1" x14ac:dyDescent="0.2">
      <c r="A265" s="57"/>
      <c r="B265" s="57"/>
      <c r="C265" s="57"/>
      <c r="D265" s="57"/>
      <c r="E265" s="57"/>
      <c r="F265" s="57"/>
    </row>
    <row r="266" spans="1:6" ht="66" customHeight="1" x14ac:dyDescent="0.2">
      <c r="A266" s="57"/>
      <c r="B266" s="57"/>
      <c r="C266" s="57"/>
      <c r="D266" s="57"/>
      <c r="E266" s="57"/>
      <c r="F266" s="57"/>
    </row>
    <row r="267" spans="1:6" x14ac:dyDescent="0.2">
      <c r="A267" s="56" t="s">
        <v>834</v>
      </c>
      <c r="B267" s="56"/>
      <c r="C267" s="56"/>
      <c r="D267" s="56"/>
      <c r="E267" s="56"/>
      <c r="F267" s="56"/>
    </row>
    <row r="268" spans="1:6" x14ac:dyDescent="0.2">
      <c r="A268" s="56" t="s">
        <v>835</v>
      </c>
      <c r="B268" s="56"/>
      <c r="C268" s="56"/>
      <c r="D268" s="56"/>
      <c r="E268" s="56"/>
      <c r="F268" s="56"/>
    </row>
    <row r="269" spans="1:6" x14ac:dyDescent="0.2">
      <c r="A269" s="56" t="s">
        <v>836</v>
      </c>
      <c r="B269" s="56"/>
      <c r="C269" s="56"/>
      <c r="D269" s="56"/>
      <c r="E269" s="56"/>
      <c r="F269" s="56"/>
    </row>
    <row r="270" spans="1:6" x14ac:dyDescent="0.2">
      <c r="A270" s="56" t="s">
        <v>837</v>
      </c>
      <c r="B270" s="56"/>
      <c r="C270" s="56"/>
      <c r="D270" s="56"/>
      <c r="E270" s="56"/>
      <c r="F270" s="56"/>
    </row>
    <row r="271" spans="1:6" x14ac:dyDescent="0.2">
      <c r="A271" s="35"/>
      <c r="B271" s="35"/>
      <c r="C271" s="35"/>
      <c r="D271" s="35"/>
      <c r="E271" s="35"/>
      <c r="F271" s="35"/>
    </row>
    <row r="272" spans="1:6" ht="16.5" x14ac:dyDescent="0.2">
      <c r="A272" s="58" t="s">
        <v>838</v>
      </c>
      <c r="B272" s="58"/>
      <c r="C272" s="58"/>
      <c r="D272" s="58"/>
      <c r="E272" s="58"/>
      <c r="F272" s="58"/>
    </row>
    <row r="273" spans="1:6" x14ac:dyDescent="0.2">
      <c r="A273" s="56" t="s">
        <v>839</v>
      </c>
      <c r="B273" s="56"/>
      <c r="C273" s="56"/>
      <c r="D273" s="56"/>
      <c r="E273" s="56"/>
      <c r="F273" s="56"/>
    </row>
    <row r="274" spans="1:6" x14ac:dyDescent="0.2">
      <c r="A274" s="56" t="s">
        <v>840</v>
      </c>
      <c r="B274" s="56"/>
      <c r="C274" s="56"/>
      <c r="D274" s="56"/>
      <c r="E274" s="56"/>
      <c r="F274" s="56"/>
    </row>
    <row r="275" spans="1:6" ht="66" customHeight="1" x14ac:dyDescent="0.2">
      <c r="A275" s="57"/>
      <c r="B275" s="57"/>
      <c r="C275" s="57"/>
      <c r="D275" s="57"/>
      <c r="E275" s="57"/>
      <c r="F275" s="57"/>
    </row>
    <row r="276" spans="1:6" ht="42" customHeight="1" x14ac:dyDescent="0.2">
      <c r="A276" s="57"/>
      <c r="B276" s="57"/>
      <c r="C276" s="57"/>
      <c r="D276" s="57"/>
      <c r="E276" s="57"/>
      <c r="F276" s="57"/>
    </row>
    <row r="277" spans="1:6" ht="42" customHeight="1" x14ac:dyDescent="0.2">
      <c r="A277" s="57"/>
      <c r="B277" s="57"/>
      <c r="C277" s="57"/>
      <c r="D277" s="57"/>
      <c r="E277" s="57"/>
      <c r="F277" s="57"/>
    </row>
    <row r="278" spans="1:6" x14ac:dyDescent="0.2">
      <c r="A278" s="56" t="s">
        <v>841</v>
      </c>
      <c r="B278" s="56"/>
      <c r="C278" s="56"/>
      <c r="D278" s="56"/>
      <c r="E278" s="56"/>
      <c r="F278" s="56"/>
    </row>
    <row r="279" spans="1:6" x14ac:dyDescent="0.2">
      <c r="A279" s="35"/>
      <c r="B279" s="35"/>
      <c r="C279" s="35"/>
      <c r="D279" s="35"/>
      <c r="E279" s="35"/>
      <c r="F279" s="35"/>
    </row>
    <row r="280" spans="1:6" ht="16.5" x14ac:dyDescent="0.2">
      <c r="A280" s="58" t="s">
        <v>842</v>
      </c>
      <c r="B280" s="58"/>
      <c r="C280" s="58"/>
      <c r="D280" s="58"/>
      <c r="E280" s="58"/>
      <c r="F280" s="58"/>
    </row>
    <row r="281" spans="1:6" x14ac:dyDescent="0.2">
      <c r="A281" s="56" t="s">
        <v>843</v>
      </c>
      <c r="B281" s="56"/>
      <c r="C281" s="56"/>
      <c r="D281" s="56"/>
      <c r="E281" s="56"/>
      <c r="F281" s="56"/>
    </row>
    <row r="282" spans="1:6" x14ac:dyDescent="0.2">
      <c r="A282" s="56" t="s">
        <v>844</v>
      </c>
      <c r="B282" s="56"/>
      <c r="C282" s="56"/>
      <c r="D282" s="56"/>
      <c r="E282" s="56"/>
      <c r="F282" s="56"/>
    </row>
    <row r="283" spans="1:6" ht="66" customHeight="1" x14ac:dyDescent="0.2">
      <c r="A283" s="57"/>
      <c r="B283" s="57"/>
      <c r="C283" s="57"/>
      <c r="D283" s="57"/>
      <c r="E283" s="57"/>
      <c r="F283" s="57"/>
    </row>
    <row r="284" spans="1:6" x14ac:dyDescent="0.2">
      <c r="A284" s="56" t="s">
        <v>845</v>
      </c>
      <c r="B284" s="56"/>
      <c r="C284" s="56"/>
      <c r="D284" s="56"/>
      <c r="E284" s="56"/>
      <c r="F284" s="56"/>
    </row>
    <row r="285" spans="1:6" x14ac:dyDescent="0.2">
      <c r="A285" s="56" t="s">
        <v>846</v>
      </c>
      <c r="B285" s="56"/>
      <c r="C285" s="56"/>
      <c r="D285" s="56"/>
      <c r="E285" s="56"/>
      <c r="F285" s="56"/>
    </row>
    <row r="286" spans="1:6" ht="66" customHeight="1" x14ac:dyDescent="0.2">
      <c r="A286" s="57"/>
      <c r="B286" s="57"/>
      <c r="C286" s="57"/>
      <c r="D286" s="57"/>
      <c r="E286" s="57"/>
      <c r="F286" s="57"/>
    </row>
    <row r="287" spans="1:6" x14ac:dyDescent="0.2">
      <c r="A287" s="56" t="s">
        <v>847</v>
      </c>
      <c r="B287" s="56"/>
      <c r="C287" s="56"/>
      <c r="D287" s="56"/>
      <c r="E287" s="56"/>
      <c r="F287" s="56"/>
    </row>
    <row r="288" spans="1:6" ht="66" customHeight="1" x14ac:dyDescent="0.2">
      <c r="A288" s="57"/>
      <c r="B288" s="57"/>
      <c r="C288" s="57"/>
      <c r="D288" s="57"/>
      <c r="E288" s="57"/>
      <c r="F288" s="57"/>
    </row>
    <row r="289" spans="1:6" ht="42" customHeight="1" x14ac:dyDescent="0.2">
      <c r="A289" s="57"/>
      <c r="B289" s="57"/>
      <c r="C289" s="57"/>
      <c r="D289" s="57"/>
      <c r="E289" s="57"/>
      <c r="F289" s="57"/>
    </row>
    <row r="290" spans="1:6" ht="66" customHeight="1" x14ac:dyDescent="0.2">
      <c r="A290" s="57"/>
      <c r="B290" s="57"/>
      <c r="C290" s="57"/>
      <c r="D290" s="57"/>
      <c r="E290" s="57"/>
      <c r="F290" s="57"/>
    </row>
    <row r="291" spans="1:6" ht="66" customHeight="1" x14ac:dyDescent="0.2">
      <c r="A291" s="57"/>
      <c r="B291" s="57"/>
      <c r="C291" s="57"/>
      <c r="D291" s="57"/>
      <c r="E291" s="57"/>
      <c r="F291" s="57"/>
    </row>
    <row r="292" spans="1:6" ht="42" customHeight="1" x14ac:dyDescent="0.2">
      <c r="A292" s="57"/>
      <c r="B292" s="57"/>
      <c r="C292" s="57"/>
      <c r="D292" s="57"/>
      <c r="E292" s="57"/>
      <c r="F292" s="57"/>
    </row>
    <row r="293" spans="1:6" ht="42" customHeight="1" x14ac:dyDescent="0.2">
      <c r="A293" s="57"/>
      <c r="B293" s="57"/>
      <c r="C293" s="57"/>
      <c r="D293" s="57"/>
      <c r="E293" s="57"/>
      <c r="F293" s="57"/>
    </row>
    <row r="294" spans="1:6" x14ac:dyDescent="0.2">
      <c r="A294" s="56" t="s">
        <v>848</v>
      </c>
      <c r="B294" s="56"/>
      <c r="C294" s="56"/>
      <c r="D294" s="56"/>
      <c r="E294" s="56"/>
      <c r="F294" s="56"/>
    </row>
    <row r="295" spans="1:6" x14ac:dyDescent="0.2">
      <c r="A295" s="35"/>
      <c r="B295" s="35"/>
      <c r="C295" s="35"/>
      <c r="D295" s="35"/>
      <c r="E295" s="35"/>
      <c r="F295" s="35"/>
    </row>
    <row r="296" spans="1:6" ht="16.5" x14ac:dyDescent="0.2">
      <c r="A296" s="58" t="s">
        <v>849</v>
      </c>
      <c r="B296" s="58"/>
      <c r="C296" s="58"/>
      <c r="D296" s="58"/>
      <c r="E296" s="58"/>
      <c r="F296" s="58"/>
    </row>
    <row r="297" spans="1:6" x14ac:dyDescent="0.2">
      <c r="A297" s="56" t="s">
        <v>850</v>
      </c>
      <c r="B297" s="56"/>
      <c r="C297" s="56"/>
      <c r="D297" s="56"/>
      <c r="E297" s="56"/>
      <c r="F297" s="56"/>
    </row>
    <row r="298" spans="1:6" ht="42" customHeight="1" x14ac:dyDescent="0.2">
      <c r="A298" s="57"/>
      <c r="B298" s="57"/>
      <c r="C298" s="57"/>
      <c r="D298" s="57"/>
      <c r="E298" s="57"/>
      <c r="F298" s="57"/>
    </row>
    <row r="299" spans="1:6" ht="42" customHeight="1" x14ac:dyDescent="0.2">
      <c r="A299" s="57"/>
      <c r="B299" s="57"/>
      <c r="C299" s="57"/>
      <c r="D299" s="57"/>
      <c r="E299" s="57"/>
      <c r="F299" s="57"/>
    </row>
    <row r="300" spans="1:6" x14ac:dyDescent="0.2">
      <c r="A300" s="56" t="s">
        <v>851</v>
      </c>
      <c r="B300" s="56"/>
      <c r="C300" s="56"/>
      <c r="D300" s="56"/>
      <c r="E300" s="56"/>
      <c r="F300" s="56"/>
    </row>
    <row r="301" spans="1:6" x14ac:dyDescent="0.2">
      <c r="A301" s="35"/>
      <c r="B301" s="35"/>
      <c r="C301" s="35"/>
      <c r="D301" s="35"/>
      <c r="E301" s="35"/>
      <c r="F301" s="35"/>
    </row>
    <row r="302" spans="1:6" ht="16.5" x14ac:dyDescent="0.2">
      <c r="A302" s="58" t="s">
        <v>852</v>
      </c>
      <c r="B302" s="58"/>
      <c r="C302" s="58"/>
      <c r="D302" s="58"/>
      <c r="E302" s="58"/>
      <c r="F302" s="58"/>
    </row>
    <row r="303" spans="1:6" x14ac:dyDescent="0.2">
      <c r="A303" s="56" t="s">
        <v>853</v>
      </c>
      <c r="B303" s="56"/>
      <c r="C303" s="56"/>
      <c r="D303" s="56"/>
      <c r="E303" s="56"/>
      <c r="F303" s="56"/>
    </row>
    <row r="304" spans="1:6" ht="66" customHeight="1" x14ac:dyDescent="0.2">
      <c r="A304" s="57"/>
      <c r="B304" s="57"/>
      <c r="C304" s="57"/>
      <c r="D304" s="57"/>
      <c r="E304" s="57"/>
      <c r="F304" s="57"/>
    </row>
    <row r="305" spans="1:6" x14ac:dyDescent="0.2">
      <c r="A305" s="56" t="s">
        <v>854</v>
      </c>
      <c r="B305" s="56"/>
      <c r="C305" s="56"/>
      <c r="D305" s="56"/>
      <c r="E305" s="56"/>
      <c r="F305" s="56"/>
    </row>
    <row r="306" spans="1:6" x14ac:dyDescent="0.2">
      <c r="A306" s="56" t="s">
        <v>855</v>
      </c>
      <c r="B306" s="56"/>
      <c r="C306" s="56"/>
      <c r="D306" s="56"/>
      <c r="E306" s="56"/>
      <c r="F306" s="56"/>
    </row>
    <row r="307" spans="1:6" ht="66" customHeight="1" x14ac:dyDescent="0.2">
      <c r="A307" s="57"/>
      <c r="B307" s="57"/>
      <c r="C307" s="57"/>
      <c r="D307" s="57"/>
      <c r="E307" s="57"/>
      <c r="F307" s="57"/>
    </row>
    <row r="308" spans="1:6" ht="66" customHeight="1" x14ac:dyDescent="0.2">
      <c r="A308" s="57"/>
      <c r="B308" s="57"/>
      <c r="C308" s="57"/>
      <c r="D308" s="57"/>
      <c r="E308" s="57"/>
      <c r="F308" s="57"/>
    </row>
    <row r="309" spans="1:6" ht="66" customHeight="1" x14ac:dyDescent="0.2">
      <c r="A309" s="57"/>
      <c r="B309" s="57"/>
      <c r="C309" s="57"/>
      <c r="D309" s="57"/>
      <c r="E309" s="57"/>
      <c r="F309" s="57"/>
    </row>
    <row r="310" spans="1:6" ht="66" customHeight="1" x14ac:dyDescent="0.2">
      <c r="A310" s="57"/>
      <c r="B310" s="57"/>
      <c r="C310" s="57"/>
      <c r="D310" s="57"/>
      <c r="E310" s="57"/>
      <c r="F310" s="57"/>
    </row>
    <row r="311" spans="1:6" ht="66" customHeight="1" x14ac:dyDescent="0.2">
      <c r="A311" s="57"/>
      <c r="B311" s="57"/>
      <c r="C311" s="57"/>
      <c r="D311" s="57"/>
      <c r="E311" s="57"/>
      <c r="F311" s="57"/>
    </row>
    <row r="312" spans="1:6" ht="66" customHeight="1" x14ac:dyDescent="0.2">
      <c r="A312" s="57"/>
      <c r="B312" s="57"/>
      <c r="C312" s="57"/>
      <c r="D312" s="57"/>
      <c r="E312" s="57"/>
      <c r="F312" s="57"/>
    </row>
    <row r="313" spans="1:6" ht="42" customHeight="1" x14ac:dyDescent="0.2">
      <c r="A313" s="57"/>
      <c r="B313" s="57"/>
      <c r="C313" s="57"/>
      <c r="D313" s="57"/>
      <c r="E313" s="57"/>
      <c r="F313" s="57"/>
    </row>
    <row r="314" spans="1:6" ht="42" customHeight="1" x14ac:dyDescent="0.2">
      <c r="A314" s="57"/>
      <c r="B314" s="57"/>
      <c r="C314" s="57"/>
      <c r="D314" s="57"/>
      <c r="E314" s="57"/>
      <c r="F314" s="57"/>
    </row>
    <row r="315" spans="1:6" x14ac:dyDescent="0.2">
      <c r="A315" s="56" t="s">
        <v>856</v>
      </c>
      <c r="B315" s="56"/>
      <c r="C315" s="56"/>
      <c r="D315" s="56"/>
      <c r="E315" s="56"/>
      <c r="F315" s="56"/>
    </row>
    <row r="316" spans="1:6" x14ac:dyDescent="0.2">
      <c r="A316" s="35"/>
      <c r="B316" s="35"/>
      <c r="C316" s="35"/>
      <c r="D316" s="35"/>
      <c r="E316" s="35"/>
      <c r="F316" s="35"/>
    </row>
    <row r="317" spans="1:6" ht="16.5" x14ac:dyDescent="0.2">
      <c r="A317" s="58" t="s">
        <v>857</v>
      </c>
      <c r="B317" s="58"/>
      <c r="C317" s="58"/>
      <c r="D317" s="58"/>
      <c r="E317" s="58"/>
      <c r="F317" s="58"/>
    </row>
    <row r="318" spans="1:6" x14ac:dyDescent="0.2">
      <c r="A318" s="56" t="s">
        <v>858</v>
      </c>
      <c r="B318" s="56"/>
      <c r="C318" s="56"/>
      <c r="D318" s="56"/>
      <c r="E318" s="56"/>
      <c r="F318" s="56"/>
    </row>
    <row r="319" spans="1:6" x14ac:dyDescent="0.2">
      <c r="A319" s="56" t="s">
        <v>859</v>
      </c>
      <c r="B319" s="56"/>
      <c r="C319" s="56"/>
      <c r="D319" s="56"/>
      <c r="E319" s="56"/>
      <c r="F319" s="56"/>
    </row>
    <row r="320" spans="1:6" ht="42" customHeight="1" x14ac:dyDescent="0.2">
      <c r="A320" s="57"/>
      <c r="B320" s="57"/>
      <c r="C320" s="57"/>
      <c r="D320" s="57"/>
      <c r="E320" s="57"/>
      <c r="F320" s="57"/>
    </row>
    <row r="321" spans="1:6" ht="42" customHeight="1" x14ac:dyDescent="0.2">
      <c r="A321" s="57"/>
      <c r="B321" s="57"/>
      <c r="C321" s="57"/>
      <c r="D321" s="57"/>
      <c r="E321" s="57"/>
      <c r="F321" s="57"/>
    </row>
    <row r="322" spans="1:6" ht="66" customHeight="1" x14ac:dyDescent="0.2">
      <c r="A322" s="57"/>
      <c r="B322" s="57"/>
      <c r="C322" s="57"/>
      <c r="D322" s="57"/>
      <c r="E322" s="57"/>
      <c r="F322" s="57"/>
    </row>
    <row r="323" spans="1:6" ht="66" customHeight="1" x14ac:dyDescent="0.2">
      <c r="A323" s="57"/>
      <c r="B323" s="57"/>
      <c r="C323" s="57"/>
      <c r="D323" s="57"/>
      <c r="E323" s="57"/>
      <c r="F323" s="57"/>
    </row>
    <row r="324" spans="1:6" ht="66" customHeight="1" x14ac:dyDescent="0.2">
      <c r="A324" s="57"/>
      <c r="B324" s="57"/>
      <c r="C324" s="57"/>
      <c r="D324" s="57"/>
      <c r="E324" s="57"/>
      <c r="F324" s="57"/>
    </row>
    <row r="325" spans="1:6" ht="42" customHeight="1" x14ac:dyDescent="0.2">
      <c r="A325" s="57"/>
      <c r="B325" s="57"/>
      <c r="C325" s="57"/>
      <c r="D325" s="57"/>
      <c r="E325" s="57"/>
      <c r="F325" s="57"/>
    </row>
    <row r="326" spans="1:6" ht="66" customHeight="1" x14ac:dyDescent="0.2">
      <c r="A326" s="57"/>
      <c r="B326" s="57"/>
      <c r="C326" s="57"/>
      <c r="D326" s="57"/>
      <c r="E326" s="57"/>
      <c r="F326" s="57"/>
    </row>
    <row r="327" spans="1:6" ht="42" customHeight="1" x14ac:dyDescent="0.2">
      <c r="A327" s="57"/>
      <c r="B327" s="57"/>
      <c r="C327" s="57"/>
      <c r="D327" s="57"/>
      <c r="E327" s="57"/>
      <c r="F327" s="57"/>
    </row>
    <row r="328" spans="1:6" x14ac:dyDescent="0.2">
      <c r="A328" s="56" t="s">
        <v>860</v>
      </c>
      <c r="B328" s="56"/>
      <c r="C328" s="56"/>
      <c r="D328" s="56"/>
      <c r="E328" s="56"/>
      <c r="F328" s="56"/>
    </row>
    <row r="329" spans="1:6" x14ac:dyDescent="0.2">
      <c r="A329" s="56" t="s">
        <v>861</v>
      </c>
      <c r="B329" s="56"/>
      <c r="C329" s="56"/>
      <c r="D329" s="56"/>
      <c r="E329" s="56"/>
      <c r="F329" s="56"/>
    </row>
    <row r="330" spans="1:6" x14ac:dyDescent="0.2">
      <c r="A330" s="35"/>
      <c r="B330" s="35"/>
      <c r="C330" s="35"/>
      <c r="D330" s="35"/>
      <c r="E330" s="35"/>
      <c r="F330" s="35"/>
    </row>
    <row r="331" spans="1:6" ht="16.5" x14ac:dyDescent="0.2">
      <c r="A331" s="58" t="s">
        <v>862</v>
      </c>
      <c r="B331" s="58"/>
      <c r="C331" s="58"/>
      <c r="D331" s="58"/>
      <c r="E331" s="58"/>
      <c r="F331" s="58"/>
    </row>
    <row r="332" spans="1:6" x14ac:dyDescent="0.2">
      <c r="A332" s="56" t="s">
        <v>863</v>
      </c>
      <c r="B332" s="56"/>
      <c r="C332" s="56"/>
      <c r="D332" s="56"/>
      <c r="E332" s="56"/>
      <c r="F332" s="56"/>
    </row>
    <row r="333" spans="1:6" x14ac:dyDescent="0.2">
      <c r="A333" s="56" t="s">
        <v>864</v>
      </c>
      <c r="B333" s="56"/>
      <c r="C333" s="56"/>
      <c r="D333" s="56"/>
      <c r="E333" s="56"/>
      <c r="F333" s="56"/>
    </row>
    <row r="334" spans="1:6" x14ac:dyDescent="0.2">
      <c r="A334" s="56" t="s">
        <v>865</v>
      </c>
      <c r="B334" s="56"/>
      <c r="C334" s="56"/>
      <c r="D334" s="56"/>
      <c r="E334" s="56"/>
      <c r="F334" s="56"/>
    </row>
    <row r="335" spans="1:6" x14ac:dyDescent="0.2">
      <c r="A335" s="56" t="s">
        <v>866</v>
      </c>
      <c r="B335" s="56"/>
      <c r="C335" s="56"/>
      <c r="D335" s="56"/>
      <c r="E335" s="56"/>
      <c r="F335" s="56"/>
    </row>
    <row r="336" spans="1:6" x14ac:dyDescent="0.2">
      <c r="A336" s="56" t="s">
        <v>867</v>
      </c>
      <c r="B336" s="56"/>
      <c r="C336" s="56"/>
      <c r="D336" s="56"/>
      <c r="E336" s="56"/>
      <c r="F336" s="56"/>
    </row>
    <row r="337" spans="1:6" x14ac:dyDescent="0.2">
      <c r="A337" s="56" t="s">
        <v>868</v>
      </c>
      <c r="B337" s="56"/>
      <c r="C337" s="56"/>
      <c r="D337" s="56"/>
      <c r="E337" s="56"/>
      <c r="F337" s="56"/>
    </row>
    <row r="338" spans="1:6" x14ac:dyDescent="0.2">
      <c r="A338" s="56" t="s">
        <v>869</v>
      </c>
      <c r="B338" s="56"/>
      <c r="C338" s="56"/>
      <c r="D338" s="56"/>
      <c r="E338" s="56"/>
      <c r="F338" s="56"/>
    </row>
    <row r="339" spans="1:6" x14ac:dyDescent="0.2">
      <c r="A339" s="35"/>
      <c r="B339" s="35"/>
      <c r="C339" s="35"/>
      <c r="D339" s="35"/>
      <c r="E339" s="35"/>
      <c r="F339" s="35"/>
    </row>
    <row r="340" spans="1:6" x14ac:dyDescent="0.2">
      <c r="A340" s="35"/>
      <c r="B340" s="35"/>
      <c r="C340" s="35"/>
      <c r="D340" s="35"/>
      <c r="E340" s="35"/>
      <c r="F340" s="35"/>
    </row>
    <row r="341" spans="1:6" ht="40.5" x14ac:dyDescent="0.2">
      <c r="A341" s="39" t="s">
        <v>870</v>
      </c>
      <c r="B341" s="35"/>
      <c r="C341" s="35"/>
      <c r="D341" s="35"/>
      <c r="E341" s="35"/>
      <c r="F341" s="35"/>
    </row>
    <row r="342" spans="1:6" x14ac:dyDescent="0.2">
      <c r="A342" s="35"/>
      <c r="B342" s="35"/>
      <c r="C342" s="35"/>
      <c r="D342" s="35"/>
      <c r="E342" s="35"/>
      <c r="F342" s="35"/>
    </row>
    <row r="343" spans="1:6" x14ac:dyDescent="0.2">
      <c r="A343" s="40" t="s">
        <v>871</v>
      </c>
      <c r="B343" s="35"/>
      <c r="C343" s="35"/>
      <c r="D343" s="35"/>
      <c r="E343" s="35"/>
      <c r="F343" s="35"/>
    </row>
    <row r="344" spans="1:6" ht="25.5" x14ac:dyDescent="0.2">
      <c r="A344" s="35" t="s">
        <v>872</v>
      </c>
      <c r="B344" s="35" t="s">
        <v>873</v>
      </c>
      <c r="C344" s="35"/>
      <c r="D344" s="35"/>
      <c r="E344" s="35"/>
      <c r="F344" s="35"/>
    </row>
    <row r="345" spans="1:6" ht="25.5" x14ac:dyDescent="0.2">
      <c r="A345" s="35" t="s">
        <v>874</v>
      </c>
      <c r="B345" s="35" t="s">
        <v>875</v>
      </c>
      <c r="C345" s="35"/>
      <c r="D345" s="35"/>
      <c r="E345" s="35"/>
      <c r="F345" s="35"/>
    </row>
    <row r="346" spans="1:6" x14ac:dyDescent="0.2">
      <c r="A346" s="35"/>
      <c r="B346" s="35"/>
      <c r="C346" s="35"/>
      <c r="D346" s="35"/>
      <c r="E346" s="35"/>
      <c r="F346" s="35"/>
    </row>
    <row r="347" spans="1:6" ht="25.5" x14ac:dyDescent="0.2">
      <c r="A347" s="35" t="s">
        <v>876</v>
      </c>
      <c r="B347" s="35" t="s">
        <v>877</v>
      </c>
      <c r="C347" s="35"/>
      <c r="D347" s="35"/>
      <c r="E347" s="35"/>
      <c r="F347" s="35"/>
    </row>
    <row r="348" spans="1:6" x14ac:dyDescent="0.2">
      <c r="A348" s="35"/>
      <c r="B348" s="35"/>
      <c r="C348" s="35"/>
      <c r="D348" s="35"/>
      <c r="E348" s="35"/>
      <c r="F348" s="35"/>
    </row>
    <row r="349" spans="1:6" ht="25.5" x14ac:dyDescent="0.2">
      <c r="A349" s="36" t="s">
        <v>878</v>
      </c>
      <c r="B349" s="37"/>
      <c r="C349" s="35"/>
      <c r="D349" s="35"/>
      <c r="E349" s="35"/>
      <c r="F349" s="35"/>
    </row>
    <row r="350" spans="1:6" ht="25.5" x14ac:dyDescent="0.2">
      <c r="A350" s="35" t="s">
        <v>879</v>
      </c>
      <c r="B350" s="35" t="s">
        <v>880</v>
      </c>
      <c r="C350" s="35"/>
      <c r="D350" s="35"/>
      <c r="E350" s="35"/>
      <c r="F350" s="35"/>
    </row>
    <row r="351" spans="1:6" ht="38.25" x14ac:dyDescent="0.2">
      <c r="A351" s="35" t="s">
        <v>881</v>
      </c>
      <c r="B351" s="35" t="s">
        <v>882</v>
      </c>
      <c r="C351" s="35"/>
      <c r="D351" s="35"/>
      <c r="E351" s="35"/>
      <c r="F351" s="35"/>
    </row>
    <row r="352" spans="1:6" ht="25.5" x14ac:dyDescent="0.2">
      <c r="A352" s="35" t="s">
        <v>883</v>
      </c>
      <c r="B352" s="35" t="s">
        <v>884</v>
      </c>
      <c r="C352" s="35"/>
      <c r="D352" s="35"/>
      <c r="E352" s="35"/>
      <c r="F352" s="35"/>
    </row>
    <row r="353" spans="1:6" ht="25.5" x14ac:dyDescent="0.2">
      <c r="A353" s="35" t="s">
        <v>885</v>
      </c>
      <c r="B353" s="35" t="s">
        <v>886</v>
      </c>
      <c r="C353" s="35"/>
      <c r="D353" s="35"/>
      <c r="E353" s="35"/>
      <c r="F353" s="35"/>
    </row>
    <row r="354" spans="1:6" ht="25.5" x14ac:dyDescent="0.2">
      <c r="A354" s="35" t="s">
        <v>887</v>
      </c>
      <c r="B354" s="35" t="s">
        <v>888</v>
      </c>
      <c r="C354" s="35"/>
      <c r="D354" s="35"/>
      <c r="E354" s="35"/>
      <c r="F354" s="35"/>
    </row>
    <row r="355" spans="1:6" x14ac:dyDescent="0.2">
      <c r="A355" s="35"/>
      <c r="B355" s="35"/>
      <c r="C355" s="35"/>
      <c r="D355" s="35"/>
      <c r="E355" s="35"/>
      <c r="F355" s="35"/>
    </row>
    <row r="356" spans="1:6" x14ac:dyDescent="0.2">
      <c r="A356" s="35"/>
      <c r="B356" s="35"/>
      <c r="C356" s="35"/>
      <c r="D356" s="35"/>
      <c r="E356" s="35"/>
      <c r="F356" s="35"/>
    </row>
    <row r="357" spans="1:6" x14ac:dyDescent="0.2">
      <c r="A357" s="36" t="s">
        <v>283</v>
      </c>
      <c r="B357" s="37"/>
      <c r="C357" s="35"/>
      <c r="D357" s="35"/>
      <c r="E357" s="35"/>
      <c r="F357" s="35"/>
    </row>
    <row r="358" spans="1:6" ht="25.5" x14ac:dyDescent="0.2">
      <c r="A358" s="35">
        <v>1</v>
      </c>
      <c r="B358" s="41" t="s">
        <v>889</v>
      </c>
      <c r="C358" s="35"/>
      <c r="D358" s="35"/>
      <c r="E358" s="35"/>
      <c r="F358" s="35"/>
    </row>
    <row r="359" spans="1:6" x14ac:dyDescent="0.2">
      <c r="A359" s="35">
        <v>2</v>
      </c>
      <c r="B359" s="41" t="s">
        <v>890</v>
      </c>
      <c r="C359" s="35"/>
      <c r="D359" s="35"/>
      <c r="E359" s="35"/>
      <c r="F359" s="35"/>
    </row>
    <row r="360" spans="1:6" ht="14.25" x14ac:dyDescent="0.2">
      <c r="A360" s="35">
        <v>3</v>
      </c>
      <c r="B360" s="42" t="s">
        <v>891</v>
      </c>
      <c r="C360" s="35"/>
      <c r="D360" s="35"/>
      <c r="E360" s="35"/>
      <c r="F360" s="35"/>
    </row>
    <row r="361" spans="1:6" ht="14.25" x14ac:dyDescent="0.2">
      <c r="A361" s="35">
        <v>4</v>
      </c>
      <c r="B361" s="42" t="s">
        <v>892</v>
      </c>
      <c r="C361" s="35"/>
      <c r="D361" s="35"/>
      <c r="E361" s="35"/>
      <c r="F361" s="35"/>
    </row>
    <row r="362" spans="1:6" ht="25.5" x14ac:dyDescent="0.2">
      <c r="A362" s="35">
        <v>5</v>
      </c>
      <c r="B362" s="41" t="s">
        <v>893</v>
      </c>
      <c r="C362" s="35"/>
      <c r="D362" s="35"/>
      <c r="E362" s="35"/>
      <c r="F362" s="35"/>
    </row>
    <row r="363" spans="1:6" x14ac:dyDescent="0.2">
      <c r="A363" s="35">
        <v>6</v>
      </c>
      <c r="B363" s="41" t="s">
        <v>894</v>
      </c>
      <c r="C363" s="35"/>
      <c r="D363" s="35"/>
      <c r="E363" s="35"/>
      <c r="F363" s="35"/>
    </row>
    <row r="364" spans="1:6" ht="25.5" x14ac:dyDescent="0.2">
      <c r="A364" s="35">
        <v>7</v>
      </c>
      <c r="B364" s="41" t="s">
        <v>895</v>
      </c>
      <c r="C364" s="35"/>
      <c r="D364" s="35"/>
      <c r="E364" s="35"/>
      <c r="F364" s="35"/>
    </row>
    <row r="365" spans="1:6" ht="25.5" x14ac:dyDescent="0.2">
      <c r="A365" s="35">
        <v>8</v>
      </c>
      <c r="B365" s="41" t="s">
        <v>896</v>
      </c>
      <c r="C365" s="35"/>
      <c r="D365" s="35"/>
      <c r="E365" s="35"/>
      <c r="F365" s="35"/>
    </row>
    <row r="366" spans="1:6" x14ac:dyDescent="0.2">
      <c r="A366" s="35"/>
      <c r="B366" s="35"/>
      <c r="C366" s="35"/>
      <c r="D366" s="35"/>
      <c r="E366" s="35"/>
      <c r="F366" s="35"/>
    </row>
    <row r="367" spans="1:6" x14ac:dyDescent="0.2">
      <c r="A367" s="36" t="s">
        <v>326</v>
      </c>
      <c r="B367" s="37"/>
      <c r="C367" s="35"/>
      <c r="D367" s="35"/>
      <c r="E367" s="35"/>
      <c r="F367" s="35"/>
    </row>
    <row r="368" spans="1:6" x14ac:dyDescent="0.2">
      <c r="A368" s="35">
        <v>1</v>
      </c>
      <c r="B368" s="41" t="s">
        <v>897</v>
      </c>
      <c r="C368" s="35"/>
      <c r="D368" s="35"/>
      <c r="E368" s="35"/>
      <c r="F368" s="35"/>
    </row>
    <row r="369" spans="1:6" x14ac:dyDescent="0.2">
      <c r="A369" s="35">
        <v>2</v>
      </c>
      <c r="B369" s="41" t="s">
        <v>898</v>
      </c>
      <c r="C369" s="35"/>
      <c r="D369" s="35"/>
      <c r="E369" s="35"/>
      <c r="F369" s="35"/>
    </row>
    <row r="370" spans="1:6" ht="14.25" x14ac:dyDescent="0.2">
      <c r="A370" s="35">
        <v>3</v>
      </c>
      <c r="B370" s="42" t="s">
        <v>899</v>
      </c>
      <c r="C370" s="35"/>
      <c r="D370" s="35"/>
      <c r="E370" s="35"/>
      <c r="F370" s="35"/>
    </row>
    <row r="371" spans="1:6" ht="25.5" x14ac:dyDescent="0.2">
      <c r="A371" s="35">
        <v>4</v>
      </c>
      <c r="B371" s="41" t="s">
        <v>900</v>
      </c>
      <c r="C371" s="35"/>
      <c r="D371" s="35"/>
      <c r="E371" s="35"/>
      <c r="F371" s="35"/>
    </row>
    <row r="372" spans="1:6" ht="25.5" x14ac:dyDescent="0.2">
      <c r="A372" s="35">
        <v>5</v>
      </c>
      <c r="B372" s="41" t="s">
        <v>901</v>
      </c>
      <c r="C372" s="35"/>
      <c r="D372" s="35"/>
      <c r="E372" s="35"/>
      <c r="F372" s="35"/>
    </row>
    <row r="373" spans="1:6" ht="25.5" x14ac:dyDescent="0.2">
      <c r="A373" s="35">
        <v>6</v>
      </c>
      <c r="B373" s="41" t="s">
        <v>902</v>
      </c>
      <c r="C373" s="35"/>
      <c r="D373" s="35"/>
      <c r="E373" s="35"/>
      <c r="F373" s="35"/>
    </row>
    <row r="374" spans="1:6" ht="25.5" x14ac:dyDescent="0.2">
      <c r="A374" s="35">
        <v>7</v>
      </c>
      <c r="B374" s="41" t="s">
        <v>903</v>
      </c>
      <c r="C374" s="35"/>
      <c r="D374" s="35"/>
      <c r="E374" s="35"/>
      <c r="F374" s="35"/>
    </row>
    <row r="375" spans="1:6" x14ac:dyDescent="0.2">
      <c r="A375" s="35"/>
      <c r="B375" s="35"/>
      <c r="C375" s="35"/>
      <c r="D375" s="35"/>
      <c r="E375" s="35"/>
      <c r="F375" s="35"/>
    </row>
    <row r="376" spans="1:6" x14ac:dyDescent="0.2">
      <c r="A376" s="36" t="s">
        <v>313</v>
      </c>
      <c r="B376" s="37"/>
      <c r="C376" s="35"/>
      <c r="D376" s="35"/>
      <c r="E376" s="35"/>
      <c r="F376" s="35"/>
    </row>
    <row r="377" spans="1:6" x14ac:dyDescent="0.2">
      <c r="A377" s="35">
        <v>1</v>
      </c>
      <c r="B377" s="41" t="s">
        <v>904</v>
      </c>
      <c r="C377" s="35"/>
      <c r="D377" s="35"/>
      <c r="E377" s="35"/>
      <c r="F377" s="35"/>
    </row>
    <row r="378" spans="1:6" ht="25.5" x14ac:dyDescent="0.2">
      <c r="A378" s="35">
        <v>2</v>
      </c>
      <c r="B378" s="41" t="s">
        <v>905</v>
      </c>
      <c r="C378" s="35"/>
      <c r="D378" s="35"/>
      <c r="E378" s="35"/>
      <c r="F378" s="35"/>
    </row>
    <row r="379" spans="1:6" ht="38.25" x14ac:dyDescent="0.2">
      <c r="A379" s="35">
        <v>3</v>
      </c>
      <c r="B379" s="41" t="s">
        <v>906</v>
      </c>
      <c r="C379" s="35"/>
      <c r="D379" s="35"/>
      <c r="E379" s="35"/>
      <c r="F379" s="35"/>
    </row>
    <row r="380" spans="1:6" ht="51" x14ac:dyDescent="0.2">
      <c r="A380" s="35">
        <v>4</v>
      </c>
      <c r="B380" s="41" t="s">
        <v>907</v>
      </c>
      <c r="C380" s="35"/>
      <c r="D380" s="35"/>
      <c r="E380" s="35"/>
      <c r="F380" s="35"/>
    </row>
    <row r="381" spans="1:6" ht="25.5" x14ac:dyDescent="0.2">
      <c r="A381" s="35">
        <v>5</v>
      </c>
      <c r="B381" s="41" t="s">
        <v>908</v>
      </c>
      <c r="C381" s="35"/>
      <c r="D381" s="35"/>
      <c r="E381" s="35"/>
      <c r="F381" s="35"/>
    </row>
    <row r="382" spans="1:6" ht="25.5" x14ac:dyDescent="0.2">
      <c r="A382" s="35">
        <v>6</v>
      </c>
      <c r="B382" s="41" t="s">
        <v>909</v>
      </c>
      <c r="C382" s="35"/>
      <c r="D382" s="35"/>
      <c r="E382" s="35"/>
      <c r="F382" s="35"/>
    </row>
    <row r="383" spans="1:6" ht="38.25" x14ac:dyDescent="0.2">
      <c r="A383" s="35">
        <v>7</v>
      </c>
      <c r="B383" s="41" t="s">
        <v>910</v>
      </c>
      <c r="C383" s="35"/>
      <c r="D383" s="35"/>
      <c r="E383" s="35"/>
      <c r="F383" s="35"/>
    </row>
    <row r="384" spans="1:6" ht="25.5" x14ac:dyDescent="0.2">
      <c r="A384" s="35">
        <v>8</v>
      </c>
      <c r="B384" s="41" t="s">
        <v>911</v>
      </c>
      <c r="C384" s="35"/>
      <c r="D384" s="35"/>
      <c r="E384" s="35"/>
      <c r="F384" s="35"/>
    </row>
    <row r="385" spans="1:6" ht="38.25" x14ac:dyDescent="0.2">
      <c r="A385" s="35">
        <v>9</v>
      </c>
      <c r="B385" s="41" t="s">
        <v>912</v>
      </c>
      <c r="C385" s="35"/>
      <c r="D385" s="35"/>
      <c r="E385" s="35"/>
      <c r="F385" s="35"/>
    </row>
    <row r="386" spans="1:6" ht="25.5" x14ac:dyDescent="0.2">
      <c r="A386" s="35">
        <v>10</v>
      </c>
      <c r="B386" s="41" t="s">
        <v>913</v>
      </c>
      <c r="C386" s="35"/>
      <c r="D386" s="35"/>
      <c r="E386" s="35"/>
      <c r="F386" s="35"/>
    </row>
    <row r="387" spans="1:6" ht="25.5" x14ac:dyDescent="0.2">
      <c r="A387" s="35">
        <v>11</v>
      </c>
      <c r="B387" s="41" t="s">
        <v>914</v>
      </c>
      <c r="C387" s="35"/>
      <c r="D387" s="35"/>
      <c r="E387" s="35"/>
      <c r="F387" s="35"/>
    </row>
    <row r="388" spans="1:6" x14ac:dyDescent="0.2">
      <c r="A388" s="35">
        <v>12</v>
      </c>
      <c r="B388" s="41" t="s">
        <v>915</v>
      </c>
      <c r="C388" s="35"/>
      <c r="D388" s="35"/>
      <c r="E388" s="35"/>
      <c r="F388" s="35"/>
    </row>
    <row r="389" spans="1:6" x14ac:dyDescent="0.2">
      <c r="A389" s="35"/>
      <c r="B389" s="35"/>
      <c r="C389" s="35"/>
      <c r="D389" s="35"/>
      <c r="E389" s="35"/>
      <c r="F389" s="35"/>
    </row>
    <row r="390" spans="1:6" x14ac:dyDescent="0.2">
      <c r="A390" s="35"/>
      <c r="B390" s="36" t="s">
        <v>916</v>
      </c>
      <c r="C390" s="35"/>
      <c r="D390" s="35"/>
      <c r="E390" s="35"/>
      <c r="F390" s="35"/>
    </row>
    <row r="391" spans="1:6" ht="25.5" x14ac:dyDescent="0.2">
      <c r="A391" s="35"/>
      <c r="B391" s="38" t="s">
        <v>917</v>
      </c>
      <c r="C391" s="38" t="s">
        <v>918</v>
      </c>
      <c r="D391" s="38" t="s">
        <v>919</v>
      </c>
      <c r="E391" s="38" t="s">
        <v>920</v>
      </c>
      <c r="F391" s="38" t="s">
        <v>921</v>
      </c>
    </row>
    <row r="392" spans="1:6" ht="63.75" x14ac:dyDescent="0.2">
      <c r="A392" s="35"/>
      <c r="B392" s="35" t="s">
        <v>70</v>
      </c>
      <c r="C392" s="35" t="s">
        <v>922</v>
      </c>
      <c r="D392" s="35" t="s">
        <v>923</v>
      </c>
      <c r="E392" s="35" t="s">
        <v>924</v>
      </c>
      <c r="F392" s="35" t="s">
        <v>925</v>
      </c>
    </row>
    <row r="393" spans="1:6" ht="51" x14ac:dyDescent="0.2">
      <c r="A393" s="35"/>
      <c r="B393" s="35" t="s">
        <v>319</v>
      </c>
      <c r="C393" s="35" t="s">
        <v>926</v>
      </c>
      <c r="D393" s="35" t="s">
        <v>927</v>
      </c>
      <c r="E393" s="35" t="s">
        <v>928</v>
      </c>
      <c r="F393" s="35" t="s">
        <v>929</v>
      </c>
    </row>
    <row r="394" spans="1:6" ht="51" x14ac:dyDescent="0.2">
      <c r="A394" s="35"/>
      <c r="B394" s="35" t="s">
        <v>320</v>
      </c>
      <c r="C394" s="35" t="s">
        <v>930</v>
      </c>
      <c r="D394" s="35" t="s">
        <v>931</v>
      </c>
      <c r="E394" s="35" t="s">
        <v>932</v>
      </c>
      <c r="F394" s="35" t="s">
        <v>933</v>
      </c>
    </row>
    <row r="395" spans="1:6" ht="38.25" x14ac:dyDescent="0.2">
      <c r="A395" s="35"/>
      <c r="B395" s="35" t="s">
        <v>321</v>
      </c>
      <c r="C395" s="35" t="s">
        <v>934</v>
      </c>
      <c r="D395" s="35" t="s">
        <v>935</v>
      </c>
      <c r="E395" s="35" t="s">
        <v>936</v>
      </c>
      <c r="F395" s="35" t="s">
        <v>937</v>
      </c>
    </row>
    <row r="396" spans="1:6" ht="38.25" x14ac:dyDescent="0.2">
      <c r="A396" s="35"/>
      <c r="B396" s="35" t="s">
        <v>322</v>
      </c>
      <c r="C396" s="35" t="s">
        <v>938</v>
      </c>
      <c r="D396" s="35" t="s">
        <v>939</v>
      </c>
      <c r="E396" s="35" t="s">
        <v>940</v>
      </c>
      <c r="F396" s="35" t="s">
        <v>941</v>
      </c>
    </row>
    <row r="397" spans="1:6" ht="51" x14ac:dyDescent="0.2">
      <c r="A397" s="35"/>
      <c r="B397" s="35" t="s">
        <v>323</v>
      </c>
      <c r="C397" s="35" t="s">
        <v>942</v>
      </c>
      <c r="D397" s="35" t="s">
        <v>943</v>
      </c>
      <c r="E397" s="35" t="s">
        <v>944</v>
      </c>
      <c r="F397" s="35" t="s">
        <v>945</v>
      </c>
    </row>
    <row r="398" spans="1:6" x14ac:dyDescent="0.2">
      <c r="A398" s="35"/>
      <c r="B398" s="35"/>
      <c r="C398" s="35"/>
      <c r="D398" s="35"/>
      <c r="E398" s="35"/>
      <c r="F398" s="35"/>
    </row>
    <row r="399" spans="1:6" x14ac:dyDescent="0.2">
      <c r="A399" s="35"/>
      <c r="B399" s="35"/>
      <c r="C399" s="35"/>
      <c r="D399" s="35"/>
      <c r="E399" s="35"/>
      <c r="F399" s="35"/>
    </row>
    <row r="400" spans="1:6" x14ac:dyDescent="0.2">
      <c r="A400" s="35"/>
      <c r="B400" s="36" t="s">
        <v>946</v>
      </c>
      <c r="C400" s="35"/>
      <c r="D400" s="35"/>
      <c r="E400" s="35"/>
      <c r="F400" s="35"/>
    </row>
    <row r="401" spans="1:6" ht="25.5" x14ac:dyDescent="0.2">
      <c r="A401" s="35"/>
      <c r="B401" s="38" t="s">
        <v>947</v>
      </c>
      <c r="C401" s="38" t="s">
        <v>948</v>
      </c>
      <c r="D401" s="38" t="s">
        <v>949</v>
      </c>
      <c r="E401" s="38" t="s">
        <v>950</v>
      </c>
      <c r="F401" s="38" t="s">
        <v>4</v>
      </c>
    </row>
    <row r="402" spans="1:6" ht="76.5" x14ac:dyDescent="0.2">
      <c r="A402" s="35"/>
      <c r="B402" s="35" t="s">
        <v>951</v>
      </c>
      <c r="C402" s="35" t="s">
        <v>952</v>
      </c>
      <c r="D402" s="35" t="s">
        <v>953</v>
      </c>
      <c r="E402" s="35" t="s">
        <v>954</v>
      </c>
      <c r="F402" s="35" t="s">
        <v>955</v>
      </c>
    </row>
    <row r="403" spans="1:6" ht="51" x14ac:dyDescent="0.2">
      <c r="A403" s="35"/>
      <c r="B403" s="35" t="s">
        <v>956</v>
      </c>
      <c r="C403" s="35" t="s">
        <v>957</v>
      </c>
      <c r="D403" s="35" t="s">
        <v>958</v>
      </c>
      <c r="E403" s="35" t="s">
        <v>959</v>
      </c>
      <c r="F403" s="35" t="s">
        <v>960</v>
      </c>
    </row>
    <row r="404" spans="1:6" ht="63.75" x14ac:dyDescent="0.2">
      <c r="A404" s="35"/>
      <c r="B404" s="35" t="s">
        <v>961</v>
      </c>
      <c r="C404" s="35" t="s">
        <v>962</v>
      </c>
      <c r="D404" s="35" t="s">
        <v>958</v>
      </c>
      <c r="E404" s="35" t="s">
        <v>963</v>
      </c>
      <c r="F404" s="35" t="s">
        <v>964</v>
      </c>
    </row>
    <row r="405" spans="1:6" ht="63.75" x14ac:dyDescent="0.2">
      <c r="A405" s="35"/>
      <c r="B405" s="35" t="s">
        <v>965</v>
      </c>
      <c r="C405" s="35" t="s">
        <v>966</v>
      </c>
      <c r="D405" s="35" t="s">
        <v>967</v>
      </c>
      <c r="E405" s="35" t="s">
        <v>968</v>
      </c>
      <c r="F405" s="35" t="s">
        <v>969</v>
      </c>
    </row>
    <row r="406" spans="1:6" ht="25.5" x14ac:dyDescent="0.2">
      <c r="A406" s="35"/>
      <c r="B406" s="35" t="s">
        <v>970</v>
      </c>
      <c r="C406" s="35" t="s">
        <v>971</v>
      </c>
      <c r="D406" s="35" t="s">
        <v>972</v>
      </c>
      <c r="E406" s="35" t="s">
        <v>973</v>
      </c>
      <c r="F406" s="35" t="s">
        <v>974</v>
      </c>
    </row>
    <row r="407" spans="1:6" x14ac:dyDescent="0.2">
      <c r="A407" s="35"/>
      <c r="B407" s="35"/>
      <c r="C407" s="35"/>
      <c r="D407" s="35"/>
      <c r="E407" s="35"/>
      <c r="F407" s="35"/>
    </row>
    <row r="408" spans="1:6" x14ac:dyDescent="0.2">
      <c r="A408" s="35"/>
      <c r="B408" s="35"/>
      <c r="C408" s="35"/>
      <c r="D408" s="35"/>
      <c r="E408" s="35"/>
      <c r="F408" s="35"/>
    </row>
    <row r="409" spans="1:6" x14ac:dyDescent="0.2">
      <c r="A409" s="36" t="s">
        <v>324</v>
      </c>
      <c r="B409" s="37"/>
      <c r="C409" s="35"/>
      <c r="D409" s="35"/>
      <c r="E409" s="35"/>
      <c r="F409" s="35"/>
    </row>
    <row r="410" spans="1:6" x14ac:dyDescent="0.2">
      <c r="A410" s="35">
        <v>1</v>
      </c>
      <c r="B410" s="41" t="s">
        <v>975</v>
      </c>
      <c r="C410" s="35"/>
      <c r="D410" s="35"/>
      <c r="E410" s="35"/>
      <c r="F410" s="35"/>
    </row>
    <row r="411" spans="1:6" ht="25.5" x14ac:dyDescent="0.2">
      <c r="A411" s="35">
        <v>2</v>
      </c>
      <c r="B411" s="41" t="s">
        <v>976</v>
      </c>
      <c r="C411" s="35"/>
      <c r="D411" s="35"/>
      <c r="E411" s="35"/>
      <c r="F411" s="35"/>
    </row>
    <row r="412" spans="1:6" ht="25.5" x14ac:dyDescent="0.2">
      <c r="A412" s="35">
        <v>3</v>
      </c>
      <c r="B412" s="41" t="s">
        <v>977</v>
      </c>
      <c r="C412" s="35"/>
      <c r="D412" s="35"/>
      <c r="E412" s="35"/>
      <c r="F412" s="35"/>
    </row>
    <row r="413" spans="1:6" x14ac:dyDescent="0.2">
      <c r="A413" s="35">
        <v>4</v>
      </c>
      <c r="B413" s="41" t="s">
        <v>978</v>
      </c>
      <c r="C413" s="35"/>
      <c r="D413" s="35"/>
      <c r="E413" s="35"/>
      <c r="F413" s="35"/>
    </row>
    <row r="414" spans="1:6" x14ac:dyDescent="0.2">
      <c r="A414" s="35">
        <v>5</v>
      </c>
      <c r="B414" s="41" t="s">
        <v>979</v>
      </c>
      <c r="C414" s="35"/>
      <c r="D414" s="35"/>
      <c r="E414" s="35"/>
      <c r="F414" s="35"/>
    </row>
    <row r="415" spans="1:6" ht="25.5" x14ac:dyDescent="0.2">
      <c r="A415" s="35">
        <v>6</v>
      </c>
      <c r="B415" s="41" t="s">
        <v>980</v>
      </c>
      <c r="C415" s="35"/>
      <c r="D415" s="35"/>
      <c r="E415" s="35"/>
      <c r="F415" s="35"/>
    </row>
    <row r="416" spans="1:6" ht="25.5" x14ac:dyDescent="0.2">
      <c r="A416" s="35">
        <v>7</v>
      </c>
      <c r="B416" s="41" t="s">
        <v>981</v>
      </c>
      <c r="C416" s="35"/>
      <c r="D416" s="35"/>
      <c r="E416" s="35"/>
      <c r="F416" s="35"/>
    </row>
    <row r="417" spans="1:6" x14ac:dyDescent="0.2">
      <c r="A417" s="35">
        <v>8</v>
      </c>
      <c r="B417" s="41" t="s">
        <v>982</v>
      </c>
      <c r="C417" s="35"/>
      <c r="D417" s="35"/>
      <c r="E417" s="35"/>
      <c r="F417" s="35"/>
    </row>
    <row r="418" spans="1:6" x14ac:dyDescent="0.2">
      <c r="A418" s="35"/>
      <c r="B418" s="35"/>
      <c r="C418" s="35"/>
      <c r="D418" s="35"/>
      <c r="E418" s="35"/>
      <c r="F418" s="35"/>
    </row>
    <row r="419" spans="1:6" x14ac:dyDescent="0.2">
      <c r="A419" s="36" t="s">
        <v>983</v>
      </c>
      <c r="B419" s="37"/>
      <c r="C419" s="35"/>
      <c r="D419" s="35"/>
      <c r="E419" s="35"/>
      <c r="F419" s="35"/>
    </row>
    <row r="420" spans="1:6" x14ac:dyDescent="0.2">
      <c r="A420" s="35">
        <v>1</v>
      </c>
      <c r="B420" s="41" t="s">
        <v>984</v>
      </c>
      <c r="C420" s="35"/>
      <c r="D420" s="35"/>
      <c r="E420" s="35"/>
      <c r="F420" s="35"/>
    </row>
    <row r="421" spans="1:6" x14ac:dyDescent="0.2">
      <c r="A421" s="35">
        <v>2</v>
      </c>
      <c r="B421" s="41" t="s">
        <v>985</v>
      </c>
      <c r="C421" s="35"/>
      <c r="D421" s="35"/>
      <c r="E421" s="35"/>
      <c r="F421" s="35"/>
    </row>
    <row r="422" spans="1:6" x14ac:dyDescent="0.2">
      <c r="A422" s="35">
        <v>3</v>
      </c>
      <c r="B422" s="41" t="s">
        <v>986</v>
      </c>
      <c r="C422" s="35"/>
      <c r="D422" s="35"/>
      <c r="E422" s="35"/>
      <c r="F422" s="35"/>
    </row>
    <row r="423" spans="1:6" ht="25.5" x14ac:dyDescent="0.2">
      <c r="A423" s="35">
        <v>4</v>
      </c>
      <c r="B423" s="41" t="s">
        <v>987</v>
      </c>
      <c r="C423" s="35"/>
      <c r="D423" s="35"/>
      <c r="E423" s="35"/>
      <c r="F423" s="35"/>
    </row>
    <row r="424" spans="1:6" ht="25.5" x14ac:dyDescent="0.2">
      <c r="A424" s="35">
        <v>5</v>
      </c>
      <c r="B424" s="41" t="s">
        <v>988</v>
      </c>
      <c r="C424" s="35"/>
      <c r="D424" s="35"/>
      <c r="E424" s="35"/>
      <c r="F424" s="35"/>
    </row>
    <row r="425" spans="1:6" x14ac:dyDescent="0.2">
      <c r="A425" s="35">
        <v>6</v>
      </c>
      <c r="B425" s="41" t="s">
        <v>989</v>
      </c>
      <c r="C425" s="35"/>
      <c r="D425" s="35"/>
      <c r="E425" s="35"/>
      <c r="F425" s="35"/>
    </row>
    <row r="426" spans="1:6" ht="25.5" x14ac:dyDescent="0.2">
      <c r="A426" s="35">
        <v>7</v>
      </c>
      <c r="B426" s="41" t="s">
        <v>990</v>
      </c>
      <c r="C426" s="35"/>
      <c r="D426" s="35"/>
      <c r="E426" s="35"/>
      <c r="F426" s="35"/>
    </row>
    <row r="427" spans="1:6" ht="25.5" x14ac:dyDescent="0.2">
      <c r="A427" s="35">
        <v>8</v>
      </c>
      <c r="B427" s="41" t="s">
        <v>991</v>
      </c>
      <c r="C427" s="35"/>
      <c r="D427" s="35"/>
      <c r="E427" s="35"/>
      <c r="F427" s="35"/>
    </row>
    <row r="428" spans="1:6" x14ac:dyDescent="0.2">
      <c r="A428" s="35"/>
      <c r="B428" s="35"/>
      <c r="C428" s="35"/>
      <c r="D428" s="35"/>
      <c r="E428" s="35"/>
      <c r="F428" s="35"/>
    </row>
    <row r="429" spans="1:6" x14ac:dyDescent="0.2">
      <c r="A429" s="36" t="s">
        <v>992</v>
      </c>
      <c r="B429" s="37"/>
      <c r="C429" s="35"/>
      <c r="D429" s="35"/>
      <c r="E429" s="35"/>
      <c r="F429" s="35"/>
    </row>
    <row r="430" spans="1:6" ht="25.5" x14ac:dyDescent="0.2">
      <c r="A430" s="35">
        <v>1</v>
      </c>
      <c r="B430" s="41" t="s">
        <v>993</v>
      </c>
      <c r="C430" s="35"/>
      <c r="D430" s="35"/>
      <c r="E430" s="35"/>
      <c r="F430" s="35"/>
    </row>
    <row r="431" spans="1:6" x14ac:dyDescent="0.2">
      <c r="A431" s="35">
        <v>2</v>
      </c>
      <c r="B431" s="41" t="s">
        <v>994</v>
      </c>
      <c r="C431" s="35"/>
      <c r="D431" s="35"/>
      <c r="E431" s="35"/>
      <c r="F431" s="35"/>
    </row>
    <row r="432" spans="1:6" ht="25.5" x14ac:dyDescent="0.2">
      <c r="A432" s="35">
        <v>3</v>
      </c>
      <c r="B432" s="41" t="s">
        <v>995</v>
      </c>
      <c r="C432" s="35"/>
      <c r="D432" s="35"/>
      <c r="E432" s="35"/>
      <c r="F432" s="35"/>
    </row>
    <row r="433" spans="1:6" x14ac:dyDescent="0.2">
      <c r="A433" s="35">
        <v>4</v>
      </c>
      <c r="B433" s="41" t="s">
        <v>996</v>
      </c>
      <c r="C433" s="35"/>
      <c r="D433" s="35"/>
      <c r="E433" s="35"/>
      <c r="F433" s="35"/>
    </row>
    <row r="434" spans="1:6" ht="25.5" x14ac:dyDescent="0.2">
      <c r="A434" s="35">
        <v>5</v>
      </c>
      <c r="B434" s="41" t="s">
        <v>997</v>
      </c>
      <c r="C434" s="35"/>
      <c r="D434" s="35"/>
      <c r="E434" s="35"/>
      <c r="F434" s="35"/>
    </row>
    <row r="435" spans="1:6" ht="25.5" x14ac:dyDescent="0.2">
      <c r="A435" s="35">
        <v>6</v>
      </c>
      <c r="B435" s="41" t="s">
        <v>998</v>
      </c>
      <c r="C435" s="35"/>
      <c r="D435" s="35"/>
      <c r="E435" s="35"/>
      <c r="F435" s="35"/>
    </row>
    <row r="436" spans="1:6" x14ac:dyDescent="0.2">
      <c r="A436" s="35"/>
      <c r="B436" s="35"/>
      <c r="C436" s="35"/>
      <c r="D436" s="35"/>
      <c r="E436" s="35"/>
      <c r="F436" s="35"/>
    </row>
    <row r="437" spans="1:6" x14ac:dyDescent="0.2">
      <c r="A437" s="36" t="s">
        <v>999</v>
      </c>
      <c r="B437" s="37"/>
      <c r="C437" s="35"/>
      <c r="D437" s="35"/>
      <c r="E437" s="35"/>
      <c r="F437" s="35"/>
    </row>
    <row r="438" spans="1:6" ht="25.5" x14ac:dyDescent="0.2">
      <c r="A438" s="35">
        <v>1</v>
      </c>
      <c r="B438" s="41" t="s">
        <v>1000</v>
      </c>
      <c r="C438" s="35"/>
      <c r="D438" s="35"/>
      <c r="E438" s="35"/>
      <c r="F438" s="35"/>
    </row>
    <row r="439" spans="1:6" ht="25.5" x14ac:dyDescent="0.2">
      <c r="A439" s="35">
        <v>2</v>
      </c>
      <c r="B439" s="41" t="s">
        <v>1001</v>
      </c>
      <c r="C439" s="35"/>
      <c r="D439" s="35"/>
      <c r="E439" s="35"/>
      <c r="F439" s="35"/>
    </row>
    <row r="440" spans="1:6" ht="25.5" x14ac:dyDescent="0.2">
      <c r="A440" s="35">
        <v>3</v>
      </c>
      <c r="B440" s="41" t="s">
        <v>1002</v>
      </c>
      <c r="C440" s="35"/>
      <c r="D440" s="35"/>
      <c r="E440" s="35"/>
      <c r="F440" s="35"/>
    </row>
    <row r="441" spans="1:6" ht="25.5" x14ac:dyDescent="0.2">
      <c r="A441" s="35">
        <v>4</v>
      </c>
      <c r="B441" s="41" t="s">
        <v>1003</v>
      </c>
      <c r="C441" s="35"/>
      <c r="D441" s="35"/>
      <c r="E441" s="35"/>
      <c r="F441" s="35"/>
    </row>
    <row r="442" spans="1:6" ht="25.5" x14ac:dyDescent="0.2">
      <c r="A442" s="35">
        <v>5</v>
      </c>
      <c r="B442" s="41" t="s">
        <v>1004</v>
      </c>
      <c r="C442" s="35"/>
      <c r="D442" s="35"/>
      <c r="E442" s="35"/>
      <c r="F442" s="35"/>
    </row>
    <row r="443" spans="1:6" ht="25.5" x14ac:dyDescent="0.2">
      <c r="A443" s="35">
        <v>6</v>
      </c>
      <c r="B443" s="41" t="s">
        <v>1005</v>
      </c>
      <c r="C443" s="35"/>
      <c r="D443" s="35"/>
      <c r="E443" s="35"/>
      <c r="F443" s="35"/>
    </row>
    <row r="444" spans="1:6" x14ac:dyDescent="0.2">
      <c r="A444" s="35"/>
      <c r="B444" s="35"/>
      <c r="C444" s="35"/>
      <c r="D444" s="35"/>
      <c r="E444" s="35"/>
      <c r="F444" s="35"/>
    </row>
    <row r="445" spans="1:6" x14ac:dyDescent="0.2">
      <c r="A445" s="36" t="s">
        <v>361</v>
      </c>
      <c r="B445" s="37"/>
      <c r="C445" s="35"/>
      <c r="D445" s="35"/>
      <c r="E445" s="35"/>
      <c r="F445" s="35"/>
    </row>
    <row r="446" spans="1:6" ht="25.5" x14ac:dyDescent="0.2">
      <c r="A446" s="35">
        <v>1</v>
      </c>
      <c r="B446" s="41" t="s">
        <v>1006</v>
      </c>
      <c r="C446" s="35"/>
      <c r="D446" s="35"/>
      <c r="E446" s="35"/>
      <c r="F446" s="35"/>
    </row>
    <row r="447" spans="1:6" ht="25.5" x14ac:dyDescent="0.2">
      <c r="A447" s="35">
        <v>2</v>
      </c>
      <c r="B447" s="41" t="s">
        <v>1007</v>
      </c>
      <c r="C447" s="35"/>
      <c r="D447" s="35"/>
      <c r="E447" s="35"/>
      <c r="F447" s="35"/>
    </row>
    <row r="448" spans="1:6" ht="25.5" x14ac:dyDescent="0.2">
      <c r="A448" s="35">
        <v>3</v>
      </c>
      <c r="B448" s="41" t="s">
        <v>1008</v>
      </c>
      <c r="C448" s="35"/>
      <c r="D448" s="35"/>
      <c r="E448" s="35"/>
      <c r="F448" s="35"/>
    </row>
    <row r="449" spans="1:6" ht="25.5" x14ac:dyDescent="0.2">
      <c r="A449" s="35">
        <v>4</v>
      </c>
      <c r="B449" s="41" t="s">
        <v>1009</v>
      </c>
      <c r="C449" s="35"/>
      <c r="D449" s="35"/>
      <c r="E449" s="35"/>
      <c r="F449" s="35"/>
    </row>
    <row r="450" spans="1:6" x14ac:dyDescent="0.2">
      <c r="A450" s="35">
        <v>5</v>
      </c>
      <c r="B450" s="41" t="s">
        <v>1010</v>
      </c>
      <c r="C450" s="35"/>
      <c r="D450" s="35"/>
      <c r="E450" s="35"/>
      <c r="F450" s="35"/>
    </row>
    <row r="451" spans="1:6" ht="38.25" x14ac:dyDescent="0.2">
      <c r="A451" s="35">
        <v>6</v>
      </c>
      <c r="B451" s="41" t="s">
        <v>1011</v>
      </c>
      <c r="C451" s="35"/>
      <c r="D451" s="35"/>
      <c r="E451" s="35"/>
      <c r="F451" s="35"/>
    </row>
    <row r="452" spans="1:6" ht="25.5" x14ac:dyDescent="0.2">
      <c r="A452" s="35">
        <v>7</v>
      </c>
      <c r="B452" s="41" t="s">
        <v>1012</v>
      </c>
      <c r="C452" s="35"/>
      <c r="D452" s="35"/>
      <c r="E452" s="35"/>
      <c r="F452" s="35"/>
    </row>
    <row r="453" spans="1:6" ht="25.5" x14ac:dyDescent="0.2">
      <c r="A453" s="35">
        <v>8</v>
      </c>
      <c r="B453" s="41" t="s">
        <v>1013</v>
      </c>
      <c r="C453" s="35"/>
      <c r="D453" s="35"/>
      <c r="E453" s="35"/>
      <c r="F453" s="35"/>
    </row>
    <row r="454" spans="1:6" ht="25.5" x14ac:dyDescent="0.2">
      <c r="A454" s="35">
        <v>9</v>
      </c>
      <c r="B454" s="41" t="s">
        <v>1014</v>
      </c>
      <c r="C454" s="35"/>
      <c r="D454" s="35"/>
      <c r="E454" s="35"/>
      <c r="F454" s="35"/>
    </row>
    <row r="455" spans="1:6" ht="25.5" x14ac:dyDescent="0.2">
      <c r="A455" s="35">
        <v>10</v>
      </c>
      <c r="B455" s="41" t="s">
        <v>1015</v>
      </c>
      <c r="C455" s="35"/>
      <c r="D455" s="35"/>
      <c r="E455" s="35"/>
      <c r="F455" s="35"/>
    </row>
    <row r="456" spans="1:6" ht="25.5" x14ac:dyDescent="0.2">
      <c r="A456" s="35">
        <v>11</v>
      </c>
      <c r="B456" s="41" t="s">
        <v>1016</v>
      </c>
      <c r="C456" s="35"/>
      <c r="D456" s="35"/>
      <c r="E456" s="35"/>
      <c r="F456" s="35"/>
    </row>
    <row r="457" spans="1:6" ht="25.5" x14ac:dyDescent="0.2">
      <c r="A457" s="35">
        <v>12</v>
      </c>
      <c r="B457" s="41" t="s">
        <v>1017</v>
      </c>
      <c r="C457" s="35"/>
      <c r="D457" s="35"/>
      <c r="E457" s="35"/>
      <c r="F457" s="35"/>
    </row>
    <row r="458" spans="1:6" ht="25.5" x14ac:dyDescent="0.2">
      <c r="A458" s="35">
        <v>13</v>
      </c>
      <c r="B458" s="41" t="s">
        <v>1018</v>
      </c>
      <c r="C458" s="35"/>
      <c r="D458" s="35"/>
      <c r="E458" s="35"/>
      <c r="F458" s="35"/>
    </row>
    <row r="459" spans="1:6" ht="25.5" x14ac:dyDescent="0.2">
      <c r="A459" s="35">
        <v>14</v>
      </c>
      <c r="B459" s="41" t="s">
        <v>1019</v>
      </c>
      <c r="C459" s="35"/>
      <c r="D459" s="35"/>
      <c r="E459" s="35"/>
      <c r="F459" s="35"/>
    </row>
    <row r="460" spans="1:6" x14ac:dyDescent="0.2">
      <c r="A460" s="35">
        <v>15</v>
      </c>
      <c r="B460" s="41" t="s">
        <v>1020</v>
      </c>
      <c r="C460" s="35"/>
      <c r="D460" s="35"/>
      <c r="E460" s="35"/>
      <c r="F460" s="35"/>
    </row>
    <row r="461" spans="1:6" ht="25.5" x14ac:dyDescent="0.2">
      <c r="A461" s="35">
        <v>16</v>
      </c>
      <c r="B461" s="41" t="s">
        <v>1021</v>
      </c>
      <c r="C461" s="35"/>
      <c r="D461" s="35"/>
      <c r="E461" s="35"/>
      <c r="F461" s="35"/>
    </row>
    <row r="462" spans="1:6" ht="38.25" x14ac:dyDescent="0.2">
      <c r="A462" s="35">
        <v>17</v>
      </c>
      <c r="B462" s="41" t="s">
        <v>1022</v>
      </c>
      <c r="C462" s="35"/>
      <c r="D462" s="35"/>
      <c r="E462" s="35"/>
      <c r="F462" s="35"/>
    </row>
    <row r="463" spans="1:6" ht="25.5" x14ac:dyDescent="0.2">
      <c r="A463" s="35">
        <v>18</v>
      </c>
      <c r="B463" s="41" t="s">
        <v>1023</v>
      </c>
      <c r="C463" s="35"/>
      <c r="D463" s="35"/>
      <c r="E463" s="35"/>
      <c r="F463" s="35"/>
    </row>
    <row r="464" spans="1:6" ht="38.25" x14ac:dyDescent="0.2">
      <c r="A464" s="35">
        <v>19</v>
      </c>
      <c r="B464" s="41" t="s">
        <v>1024</v>
      </c>
      <c r="C464" s="35"/>
      <c r="D464" s="35"/>
      <c r="E464" s="35"/>
      <c r="F464" s="35"/>
    </row>
    <row r="465" spans="1:6" ht="38.25" x14ac:dyDescent="0.2">
      <c r="A465" s="35">
        <v>20</v>
      </c>
      <c r="B465" s="41" t="s">
        <v>1025</v>
      </c>
      <c r="C465" s="35"/>
      <c r="D465" s="35"/>
      <c r="E465" s="35"/>
      <c r="F465" s="35"/>
    </row>
    <row r="466" spans="1:6" ht="25.5" x14ac:dyDescent="0.2">
      <c r="A466" s="35">
        <v>21</v>
      </c>
      <c r="B466" s="41" t="s">
        <v>1026</v>
      </c>
      <c r="C466" s="35"/>
      <c r="D466" s="35"/>
      <c r="E466" s="35"/>
      <c r="F466" s="35"/>
    </row>
    <row r="467" spans="1:6" ht="25.5" x14ac:dyDescent="0.2">
      <c r="A467" s="35">
        <v>22</v>
      </c>
      <c r="B467" s="41" t="s">
        <v>1027</v>
      </c>
      <c r="C467" s="35"/>
      <c r="D467" s="35"/>
      <c r="E467" s="35"/>
      <c r="F467" s="35"/>
    </row>
    <row r="468" spans="1:6" x14ac:dyDescent="0.2">
      <c r="A468" s="35"/>
      <c r="B468" s="35"/>
      <c r="C468" s="35"/>
      <c r="D468" s="35"/>
      <c r="E468" s="35"/>
      <c r="F468" s="35"/>
    </row>
    <row r="469" spans="1:6" x14ac:dyDescent="0.2">
      <c r="A469" s="36" t="s">
        <v>259</v>
      </c>
      <c r="B469" s="37"/>
      <c r="C469" s="35"/>
      <c r="D469" s="35"/>
      <c r="E469" s="35"/>
      <c r="F469" s="35"/>
    </row>
    <row r="470" spans="1:6" ht="25.5" x14ac:dyDescent="0.2">
      <c r="A470" s="35">
        <v>1</v>
      </c>
      <c r="B470" s="41" t="s">
        <v>1028</v>
      </c>
      <c r="C470" s="35"/>
      <c r="D470" s="35"/>
      <c r="E470" s="35"/>
      <c r="F470" s="35"/>
    </row>
    <row r="471" spans="1:6" x14ac:dyDescent="0.2">
      <c r="A471" s="35">
        <v>2</v>
      </c>
      <c r="B471" s="41" t="s">
        <v>1029</v>
      </c>
      <c r="C471" s="35"/>
      <c r="D471" s="35"/>
      <c r="E471" s="35"/>
      <c r="F471" s="35"/>
    </row>
    <row r="472" spans="1:6" ht="25.5" x14ac:dyDescent="0.2">
      <c r="A472" s="35">
        <v>3</v>
      </c>
      <c r="B472" s="41" t="s">
        <v>1030</v>
      </c>
      <c r="C472" s="35"/>
      <c r="D472" s="35"/>
      <c r="E472" s="35"/>
      <c r="F472" s="35"/>
    </row>
    <row r="473" spans="1:6" ht="25.5" x14ac:dyDescent="0.2">
      <c r="A473" s="35">
        <v>4</v>
      </c>
      <c r="B473" s="41" t="s">
        <v>1031</v>
      </c>
      <c r="C473" s="35"/>
      <c r="D473" s="35"/>
      <c r="E473" s="35"/>
      <c r="F473" s="35"/>
    </row>
    <row r="474" spans="1:6" x14ac:dyDescent="0.2">
      <c r="A474" s="35"/>
      <c r="B474" s="35"/>
      <c r="C474" s="35"/>
      <c r="D474" s="35"/>
      <c r="E474" s="35"/>
      <c r="F474" s="35"/>
    </row>
    <row r="475" spans="1:6" x14ac:dyDescent="0.2">
      <c r="A475" s="36" t="s">
        <v>436</v>
      </c>
      <c r="B475" s="37"/>
      <c r="C475" s="35"/>
      <c r="D475" s="35"/>
      <c r="E475" s="35"/>
      <c r="F475" s="35"/>
    </row>
    <row r="476" spans="1:6" ht="25.5" x14ac:dyDescent="0.2">
      <c r="A476" s="35">
        <v>1</v>
      </c>
      <c r="B476" s="41" t="s">
        <v>1032</v>
      </c>
      <c r="C476" s="35"/>
      <c r="D476" s="35"/>
      <c r="E476" s="35"/>
      <c r="F476" s="35"/>
    </row>
    <row r="477" spans="1:6" ht="25.5" x14ac:dyDescent="0.2">
      <c r="A477" s="35">
        <v>2</v>
      </c>
      <c r="B477" s="41" t="s">
        <v>1033</v>
      </c>
      <c r="C477" s="35"/>
      <c r="D477" s="35"/>
      <c r="E477" s="35"/>
      <c r="F477" s="35"/>
    </row>
    <row r="478" spans="1:6" ht="25.5" x14ac:dyDescent="0.2">
      <c r="A478" s="35">
        <v>3</v>
      </c>
      <c r="B478" s="41" t="s">
        <v>1034</v>
      </c>
      <c r="C478" s="35"/>
      <c r="D478" s="35"/>
      <c r="E478" s="35"/>
      <c r="F478" s="35"/>
    </row>
    <row r="479" spans="1:6" ht="38.25" x14ac:dyDescent="0.2">
      <c r="A479" s="35">
        <v>4</v>
      </c>
      <c r="B479" s="41" t="s">
        <v>1035</v>
      </c>
      <c r="C479" s="35"/>
      <c r="D479" s="35"/>
      <c r="E479" s="35"/>
      <c r="F479" s="35"/>
    </row>
    <row r="480" spans="1:6" ht="25.5" x14ac:dyDescent="0.2">
      <c r="A480" s="35">
        <v>5</v>
      </c>
      <c r="B480" s="41" t="s">
        <v>1036</v>
      </c>
      <c r="C480" s="35"/>
      <c r="D480" s="35"/>
      <c r="E480" s="35"/>
      <c r="F480" s="35"/>
    </row>
    <row r="481" spans="1:6" x14ac:dyDescent="0.2">
      <c r="A481" s="35">
        <v>6</v>
      </c>
      <c r="B481" s="41" t="s">
        <v>1037</v>
      </c>
      <c r="C481" s="35"/>
      <c r="D481" s="35"/>
      <c r="E481" s="35"/>
      <c r="F481" s="35"/>
    </row>
    <row r="482" spans="1:6" ht="25.5" x14ac:dyDescent="0.2">
      <c r="A482" s="35">
        <v>7</v>
      </c>
      <c r="B482" s="41" t="s">
        <v>1038</v>
      </c>
      <c r="C482" s="35"/>
      <c r="D482" s="35"/>
      <c r="E482" s="35"/>
      <c r="F482" s="35"/>
    </row>
    <row r="483" spans="1:6" x14ac:dyDescent="0.2">
      <c r="A483" s="35">
        <v>8</v>
      </c>
      <c r="B483" s="41" t="s">
        <v>1039</v>
      </c>
      <c r="C483" s="35"/>
      <c r="D483" s="35"/>
      <c r="E483" s="35"/>
      <c r="F483" s="35"/>
    </row>
    <row r="484" spans="1:6" x14ac:dyDescent="0.2">
      <c r="A484" s="35"/>
      <c r="B484" s="35"/>
      <c r="C484" s="35"/>
      <c r="D484" s="35"/>
      <c r="E484" s="35"/>
      <c r="F484" s="35"/>
    </row>
    <row r="485" spans="1:6" x14ac:dyDescent="0.2">
      <c r="A485" s="36" t="s">
        <v>471</v>
      </c>
      <c r="B485" s="37"/>
      <c r="C485" s="35"/>
      <c r="D485" s="35"/>
      <c r="E485" s="35"/>
      <c r="F485" s="35"/>
    </row>
    <row r="486" spans="1:6" x14ac:dyDescent="0.2">
      <c r="A486" s="35">
        <v>1</v>
      </c>
      <c r="B486" s="41" t="s">
        <v>1040</v>
      </c>
      <c r="C486" s="35"/>
      <c r="D486" s="35"/>
      <c r="E486" s="35"/>
      <c r="F486" s="35"/>
    </row>
    <row r="487" spans="1:6" ht="25.5" x14ac:dyDescent="0.2">
      <c r="A487" s="35">
        <v>2</v>
      </c>
      <c r="B487" s="41" t="s">
        <v>1041</v>
      </c>
      <c r="C487" s="35"/>
      <c r="D487" s="35"/>
      <c r="E487" s="35"/>
      <c r="F487" s="35"/>
    </row>
    <row r="488" spans="1:6" ht="25.5" x14ac:dyDescent="0.2">
      <c r="A488" s="35">
        <v>3</v>
      </c>
      <c r="B488" s="41" t="s">
        <v>1042</v>
      </c>
      <c r="C488" s="35"/>
      <c r="D488" s="35"/>
      <c r="E488" s="35"/>
      <c r="F488" s="35"/>
    </row>
    <row r="489" spans="1:6" ht="25.5" x14ac:dyDescent="0.2">
      <c r="A489" s="35">
        <v>4</v>
      </c>
      <c r="B489" s="41" t="s">
        <v>1043</v>
      </c>
      <c r="C489" s="35"/>
      <c r="D489" s="35"/>
      <c r="E489" s="35"/>
      <c r="F489" s="35"/>
    </row>
    <row r="490" spans="1:6" ht="25.5" x14ac:dyDescent="0.2">
      <c r="A490" s="35">
        <v>5</v>
      </c>
      <c r="B490" s="41" t="s">
        <v>1044</v>
      </c>
      <c r="C490" s="35"/>
      <c r="D490" s="35"/>
      <c r="E490" s="35"/>
      <c r="F490" s="35"/>
    </row>
    <row r="491" spans="1:6" x14ac:dyDescent="0.2">
      <c r="A491" s="35"/>
      <c r="B491" s="35"/>
      <c r="C491" s="35"/>
      <c r="D491" s="35"/>
      <c r="E491" s="35"/>
      <c r="F491" s="35"/>
    </row>
    <row r="492" spans="1:6" x14ac:dyDescent="0.2">
      <c r="A492" s="36" t="s">
        <v>543</v>
      </c>
      <c r="B492" s="37"/>
      <c r="C492" s="35"/>
      <c r="D492" s="35"/>
      <c r="E492" s="35"/>
      <c r="F492" s="35"/>
    </row>
    <row r="493" spans="1:6" x14ac:dyDescent="0.2">
      <c r="A493" s="35">
        <v>1</v>
      </c>
      <c r="B493" s="41" t="s">
        <v>1045</v>
      </c>
      <c r="C493" s="35"/>
      <c r="D493" s="35"/>
      <c r="E493" s="35"/>
      <c r="F493" s="35"/>
    </row>
    <row r="494" spans="1:6" ht="25.5" x14ac:dyDescent="0.2">
      <c r="A494" s="35">
        <v>2</v>
      </c>
      <c r="B494" s="41" t="s">
        <v>1046</v>
      </c>
      <c r="C494" s="35"/>
      <c r="D494" s="35"/>
      <c r="E494" s="35"/>
      <c r="F494" s="35"/>
    </row>
    <row r="495" spans="1:6" ht="25.5" x14ac:dyDescent="0.2">
      <c r="A495" s="35">
        <v>3</v>
      </c>
      <c r="B495" s="41" t="s">
        <v>1047</v>
      </c>
      <c r="C495" s="35"/>
      <c r="D495" s="35"/>
      <c r="E495" s="35"/>
      <c r="F495" s="35"/>
    </row>
    <row r="496" spans="1:6" x14ac:dyDescent="0.2">
      <c r="A496" s="35">
        <v>4</v>
      </c>
      <c r="B496" s="41" t="s">
        <v>1048</v>
      </c>
      <c r="C496" s="35"/>
      <c r="D496" s="35"/>
      <c r="E496" s="35"/>
      <c r="F496" s="35"/>
    </row>
    <row r="497" spans="1:6" ht="25.5" x14ac:dyDescent="0.2">
      <c r="A497" s="35">
        <v>5</v>
      </c>
      <c r="B497" s="41" t="s">
        <v>1049</v>
      </c>
      <c r="C497" s="35"/>
      <c r="D497" s="35"/>
      <c r="E497" s="35"/>
      <c r="F497" s="35"/>
    </row>
    <row r="498" spans="1:6" ht="25.5" x14ac:dyDescent="0.2">
      <c r="A498" s="35">
        <v>6</v>
      </c>
      <c r="B498" s="41" t="s">
        <v>1050</v>
      </c>
      <c r="C498" s="35"/>
      <c r="D498" s="35"/>
      <c r="E498" s="35"/>
      <c r="F498" s="35"/>
    </row>
    <row r="499" spans="1:6" ht="25.5" x14ac:dyDescent="0.2">
      <c r="A499" s="35">
        <v>7</v>
      </c>
      <c r="B499" s="41" t="s">
        <v>1051</v>
      </c>
      <c r="C499" s="35"/>
      <c r="D499" s="35"/>
      <c r="E499" s="35"/>
      <c r="F499" s="35"/>
    </row>
    <row r="500" spans="1:6" ht="25.5" x14ac:dyDescent="0.2">
      <c r="A500" s="35">
        <v>8</v>
      </c>
      <c r="B500" s="41" t="s">
        <v>1052</v>
      </c>
      <c r="C500" s="35"/>
      <c r="D500" s="35"/>
      <c r="E500" s="35"/>
      <c r="F500" s="35"/>
    </row>
    <row r="501" spans="1:6" x14ac:dyDescent="0.2">
      <c r="A501" s="35"/>
      <c r="B501" s="35"/>
      <c r="C501" s="35"/>
      <c r="D501" s="35"/>
      <c r="E501" s="35"/>
      <c r="F501" s="35"/>
    </row>
    <row r="502" spans="1:6" ht="25.5" x14ac:dyDescent="0.2">
      <c r="A502" s="36" t="s">
        <v>573</v>
      </c>
      <c r="B502" s="37"/>
      <c r="C502" s="35"/>
      <c r="D502" s="35"/>
      <c r="E502" s="35"/>
      <c r="F502" s="35"/>
    </row>
    <row r="503" spans="1:6" ht="25.5" x14ac:dyDescent="0.2">
      <c r="A503" s="35">
        <v>1</v>
      </c>
      <c r="B503" s="41" t="s">
        <v>1053</v>
      </c>
      <c r="C503" s="35"/>
      <c r="D503" s="35"/>
      <c r="E503" s="35"/>
      <c r="F503" s="35"/>
    </row>
    <row r="504" spans="1:6" x14ac:dyDescent="0.2">
      <c r="A504" s="35">
        <v>2</v>
      </c>
      <c r="B504" s="41" t="s">
        <v>1054</v>
      </c>
      <c r="C504" s="35"/>
      <c r="D504" s="35"/>
      <c r="E504" s="35"/>
      <c r="F504" s="35"/>
    </row>
    <row r="505" spans="1:6" x14ac:dyDescent="0.2">
      <c r="A505" s="35">
        <v>3</v>
      </c>
      <c r="B505" s="41" t="s">
        <v>1055</v>
      </c>
      <c r="C505" s="35"/>
      <c r="D505" s="35"/>
      <c r="E505" s="35"/>
      <c r="F505" s="35"/>
    </row>
    <row r="506" spans="1:6" ht="25.5" x14ac:dyDescent="0.2">
      <c r="A506" s="35">
        <v>4</v>
      </c>
      <c r="B506" s="41" t="s">
        <v>1056</v>
      </c>
      <c r="C506" s="35"/>
      <c r="D506" s="35"/>
      <c r="E506" s="35"/>
      <c r="F506" s="35"/>
    </row>
    <row r="507" spans="1:6" ht="25.5" x14ac:dyDescent="0.2">
      <c r="A507" s="35">
        <v>5</v>
      </c>
      <c r="B507" s="41" t="s">
        <v>1057</v>
      </c>
      <c r="C507" s="35"/>
      <c r="D507" s="35"/>
      <c r="E507" s="35"/>
      <c r="F507" s="35"/>
    </row>
    <row r="508" spans="1:6" ht="25.5" x14ac:dyDescent="0.2">
      <c r="A508" s="35">
        <v>6</v>
      </c>
      <c r="B508" s="41" t="s">
        <v>1058</v>
      </c>
      <c r="C508" s="35"/>
      <c r="D508" s="35"/>
      <c r="E508" s="35"/>
      <c r="F508" s="35"/>
    </row>
    <row r="509" spans="1:6" ht="25.5" x14ac:dyDescent="0.2">
      <c r="A509" s="35">
        <v>7</v>
      </c>
      <c r="B509" s="41" t="s">
        <v>1059</v>
      </c>
      <c r="C509" s="35"/>
      <c r="D509" s="35"/>
      <c r="E509" s="35"/>
      <c r="F509" s="35"/>
    </row>
    <row r="510" spans="1:6" ht="25.5" x14ac:dyDescent="0.2">
      <c r="A510" s="35">
        <v>8</v>
      </c>
      <c r="B510" s="41" t="s">
        <v>1060</v>
      </c>
      <c r="C510" s="35"/>
      <c r="D510" s="35"/>
      <c r="E510" s="35"/>
      <c r="F510" s="35"/>
    </row>
    <row r="511" spans="1:6" ht="25.5" x14ac:dyDescent="0.2">
      <c r="A511" s="35">
        <v>9</v>
      </c>
      <c r="B511" s="41" t="s">
        <v>1061</v>
      </c>
      <c r="C511" s="35"/>
      <c r="D511" s="35"/>
      <c r="E511" s="35"/>
      <c r="F511" s="35"/>
    </row>
    <row r="512" spans="1:6" ht="25.5" x14ac:dyDescent="0.2">
      <c r="A512" s="35">
        <v>10</v>
      </c>
      <c r="B512" s="41" t="s">
        <v>1062</v>
      </c>
      <c r="C512" s="35"/>
      <c r="D512" s="35"/>
      <c r="E512" s="35"/>
      <c r="F512" s="35"/>
    </row>
    <row r="513" spans="1:6" ht="25.5" x14ac:dyDescent="0.2">
      <c r="A513" s="35">
        <v>11</v>
      </c>
      <c r="B513" s="41" t="s">
        <v>1063</v>
      </c>
      <c r="C513" s="35"/>
      <c r="D513" s="35"/>
      <c r="E513" s="35"/>
      <c r="F513" s="35"/>
    </row>
    <row r="514" spans="1:6" ht="25.5" x14ac:dyDescent="0.2">
      <c r="A514" s="35">
        <v>12</v>
      </c>
      <c r="B514" s="41" t="s">
        <v>1064</v>
      </c>
      <c r="C514" s="35"/>
      <c r="D514" s="35"/>
      <c r="E514" s="35"/>
      <c r="F514" s="35"/>
    </row>
    <row r="515" spans="1:6" x14ac:dyDescent="0.2">
      <c r="A515" s="35"/>
      <c r="B515" s="35"/>
      <c r="C515" s="35"/>
      <c r="D515" s="35"/>
      <c r="E515" s="35"/>
      <c r="F515" s="35"/>
    </row>
    <row r="516" spans="1:6" x14ac:dyDescent="0.2">
      <c r="A516" s="36" t="s">
        <v>491</v>
      </c>
      <c r="B516" s="37"/>
      <c r="C516" s="35"/>
      <c r="D516" s="35"/>
      <c r="E516" s="35"/>
      <c r="F516" s="35"/>
    </row>
    <row r="517" spans="1:6" x14ac:dyDescent="0.2">
      <c r="A517" s="35">
        <v>1</v>
      </c>
      <c r="B517" s="41" t="s">
        <v>1065</v>
      </c>
      <c r="C517" s="35"/>
      <c r="D517" s="35"/>
      <c r="E517" s="35"/>
      <c r="F517" s="35"/>
    </row>
    <row r="518" spans="1:6" ht="25.5" x14ac:dyDescent="0.2">
      <c r="A518" s="35">
        <v>2</v>
      </c>
      <c r="B518" s="41" t="s">
        <v>1066</v>
      </c>
      <c r="C518" s="35"/>
      <c r="D518" s="35"/>
      <c r="E518" s="35"/>
      <c r="F518" s="35"/>
    </row>
    <row r="519" spans="1:6" ht="38.25" x14ac:dyDescent="0.2">
      <c r="A519" s="35">
        <v>3</v>
      </c>
      <c r="B519" s="41" t="s">
        <v>1067</v>
      </c>
      <c r="C519" s="35"/>
      <c r="D519" s="35"/>
      <c r="E519" s="35"/>
      <c r="F519" s="35"/>
    </row>
    <row r="520" spans="1:6" x14ac:dyDescent="0.2">
      <c r="A520" s="35">
        <v>4</v>
      </c>
      <c r="B520" s="41" t="s">
        <v>1068</v>
      </c>
      <c r="C520" s="35"/>
      <c r="D520" s="35"/>
      <c r="E520" s="35"/>
      <c r="F520" s="35"/>
    </row>
    <row r="521" spans="1:6" ht="25.5" x14ac:dyDescent="0.2">
      <c r="A521" s="35">
        <v>5</v>
      </c>
      <c r="B521" s="41" t="s">
        <v>1069</v>
      </c>
      <c r="C521" s="35"/>
      <c r="D521" s="35"/>
      <c r="E521" s="35"/>
      <c r="F521" s="35"/>
    </row>
    <row r="522" spans="1:6" ht="25.5" x14ac:dyDescent="0.2">
      <c r="A522" s="35">
        <v>6</v>
      </c>
      <c r="B522" s="41" t="s">
        <v>1070</v>
      </c>
      <c r="C522" s="35"/>
      <c r="D522" s="35"/>
      <c r="E522" s="35"/>
      <c r="F522" s="35"/>
    </row>
    <row r="523" spans="1:6" ht="25.5" x14ac:dyDescent="0.2">
      <c r="A523" s="35">
        <v>7</v>
      </c>
      <c r="B523" s="41" t="s">
        <v>1071</v>
      </c>
      <c r="C523" s="35"/>
      <c r="D523" s="35"/>
      <c r="E523" s="35"/>
      <c r="F523" s="35"/>
    </row>
    <row r="524" spans="1:6" ht="25.5" x14ac:dyDescent="0.2">
      <c r="A524" s="35">
        <v>8</v>
      </c>
      <c r="B524" s="41" t="s">
        <v>1072</v>
      </c>
      <c r="C524" s="35"/>
      <c r="D524" s="35"/>
      <c r="E524" s="35"/>
      <c r="F524" s="35"/>
    </row>
    <row r="525" spans="1:6" x14ac:dyDescent="0.2">
      <c r="A525" s="35">
        <v>9</v>
      </c>
      <c r="B525" s="41" t="s">
        <v>1073</v>
      </c>
      <c r="C525" s="35"/>
      <c r="D525" s="35"/>
      <c r="E525" s="35"/>
      <c r="F525" s="35"/>
    </row>
    <row r="526" spans="1:6" ht="25.5" x14ac:dyDescent="0.2">
      <c r="A526" s="35">
        <v>10</v>
      </c>
      <c r="B526" s="41" t="s">
        <v>1074</v>
      </c>
      <c r="C526" s="35"/>
      <c r="D526" s="35"/>
      <c r="E526" s="35"/>
      <c r="F526" s="35"/>
    </row>
    <row r="527" spans="1:6" ht="25.5" x14ac:dyDescent="0.2">
      <c r="A527" s="35">
        <v>11</v>
      </c>
      <c r="B527" s="41" t="s">
        <v>1075</v>
      </c>
      <c r="C527" s="35"/>
      <c r="D527" s="35"/>
      <c r="E527" s="35"/>
      <c r="F527" s="35"/>
    </row>
    <row r="528" spans="1:6" ht="38.25" x14ac:dyDescent="0.2">
      <c r="A528" s="35">
        <v>12</v>
      </c>
      <c r="B528" s="41" t="s">
        <v>1076</v>
      </c>
      <c r="C528" s="35"/>
      <c r="D528" s="35"/>
      <c r="E528" s="35"/>
      <c r="F528" s="35"/>
    </row>
    <row r="529" spans="1:6" ht="25.5" x14ac:dyDescent="0.2">
      <c r="A529" s="35">
        <v>13</v>
      </c>
      <c r="B529" s="41" t="s">
        <v>1077</v>
      </c>
      <c r="C529" s="35"/>
      <c r="D529" s="35"/>
      <c r="E529" s="35"/>
      <c r="F529" s="35"/>
    </row>
    <row r="530" spans="1:6" ht="25.5" x14ac:dyDescent="0.2">
      <c r="A530" s="35">
        <v>14</v>
      </c>
      <c r="B530" s="41" t="s">
        <v>1078</v>
      </c>
      <c r="C530" s="35"/>
      <c r="D530" s="35"/>
      <c r="E530" s="35"/>
      <c r="F530" s="35"/>
    </row>
    <row r="531" spans="1:6" ht="25.5" x14ac:dyDescent="0.2">
      <c r="A531" s="35">
        <v>15</v>
      </c>
      <c r="B531" s="41" t="s">
        <v>1079</v>
      </c>
      <c r="C531" s="35"/>
      <c r="D531" s="35"/>
      <c r="E531" s="35"/>
      <c r="F531" s="35"/>
    </row>
    <row r="532" spans="1:6" x14ac:dyDescent="0.2">
      <c r="A532" s="35">
        <v>16</v>
      </c>
      <c r="B532" s="41" t="s">
        <v>1080</v>
      </c>
      <c r="C532" s="35"/>
      <c r="D532" s="35"/>
      <c r="E532" s="35"/>
      <c r="F532" s="35"/>
    </row>
    <row r="533" spans="1:6" x14ac:dyDescent="0.2">
      <c r="A533" s="35">
        <v>17</v>
      </c>
      <c r="B533" s="41" t="s">
        <v>1081</v>
      </c>
      <c r="C533" s="35"/>
      <c r="D533" s="35"/>
      <c r="E533" s="35"/>
      <c r="F533" s="35"/>
    </row>
    <row r="534" spans="1:6" ht="25.5" x14ac:dyDescent="0.2">
      <c r="A534" s="35">
        <v>18</v>
      </c>
      <c r="B534" s="41" t="s">
        <v>1082</v>
      </c>
      <c r="C534" s="35"/>
      <c r="D534" s="35"/>
      <c r="E534" s="35"/>
      <c r="F534" s="35"/>
    </row>
    <row r="535" spans="1:6" ht="25.5" x14ac:dyDescent="0.2">
      <c r="A535" s="35">
        <v>19</v>
      </c>
      <c r="B535" s="41" t="s">
        <v>1083</v>
      </c>
      <c r="C535" s="35"/>
      <c r="D535" s="35"/>
      <c r="E535" s="35"/>
      <c r="F535" s="35"/>
    </row>
    <row r="536" spans="1:6" ht="25.5" x14ac:dyDescent="0.2">
      <c r="A536" s="35">
        <v>20</v>
      </c>
      <c r="B536" s="41" t="s">
        <v>1084</v>
      </c>
      <c r="C536" s="35"/>
      <c r="D536" s="35"/>
      <c r="E536" s="35"/>
      <c r="F536" s="35"/>
    </row>
    <row r="537" spans="1:6" ht="25.5" x14ac:dyDescent="0.2">
      <c r="A537" s="35">
        <v>21</v>
      </c>
      <c r="B537" s="41" t="s">
        <v>1085</v>
      </c>
      <c r="C537" s="35"/>
      <c r="D537" s="35"/>
      <c r="E537" s="35"/>
      <c r="F537" s="35"/>
    </row>
    <row r="538" spans="1:6" ht="25.5" x14ac:dyDescent="0.2">
      <c r="A538" s="35">
        <v>22</v>
      </c>
      <c r="B538" s="41" t="s">
        <v>1086</v>
      </c>
      <c r="C538" s="35"/>
      <c r="D538" s="35"/>
      <c r="E538" s="35"/>
      <c r="F538" s="35"/>
    </row>
    <row r="539" spans="1:6" ht="25.5" x14ac:dyDescent="0.2">
      <c r="A539" s="35">
        <v>23</v>
      </c>
      <c r="B539" s="41" t="s">
        <v>1087</v>
      </c>
      <c r="C539" s="35"/>
      <c r="D539" s="35"/>
      <c r="E539" s="35"/>
      <c r="F539" s="35"/>
    </row>
    <row r="540" spans="1:6" ht="25.5" x14ac:dyDescent="0.2">
      <c r="A540" s="35">
        <v>24</v>
      </c>
      <c r="B540" s="41" t="s">
        <v>1088</v>
      </c>
      <c r="C540" s="35"/>
      <c r="D540" s="35"/>
      <c r="E540" s="35"/>
      <c r="F540" s="35"/>
    </row>
    <row r="541" spans="1:6" ht="25.5" x14ac:dyDescent="0.2">
      <c r="A541" s="35">
        <v>25</v>
      </c>
      <c r="B541" s="41" t="s">
        <v>1089</v>
      </c>
      <c r="C541" s="35"/>
      <c r="D541" s="35"/>
      <c r="E541" s="35"/>
      <c r="F541" s="35"/>
    </row>
    <row r="542" spans="1:6" x14ac:dyDescent="0.2">
      <c r="A542" s="35"/>
      <c r="B542" s="35"/>
      <c r="C542" s="35"/>
      <c r="D542" s="35"/>
      <c r="E542" s="35"/>
      <c r="F542" s="35"/>
    </row>
    <row r="543" spans="1:6" x14ac:dyDescent="0.2">
      <c r="A543" s="36" t="s">
        <v>7</v>
      </c>
      <c r="B543" s="37"/>
      <c r="C543" s="35"/>
      <c r="D543" s="35"/>
      <c r="E543" s="35"/>
      <c r="F543" s="35"/>
    </row>
    <row r="544" spans="1:6" ht="25.5" x14ac:dyDescent="0.2">
      <c r="A544" s="35">
        <v>1</v>
      </c>
      <c r="B544" s="41" t="s">
        <v>1090</v>
      </c>
      <c r="C544" s="35"/>
      <c r="D544" s="35"/>
      <c r="E544" s="35"/>
      <c r="F544" s="35"/>
    </row>
    <row r="545" spans="1:6" x14ac:dyDescent="0.2">
      <c r="A545" s="35">
        <v>2</v>
      </c>
      <c r="B545" s="41" t="s">
        <v>1091</v>
      </c>
      <c r="C545" s="35"/>
      <c r="D545" s="35"/>
      <c r="E545" s="35"/>
      <c r="F545" s="35"/>
    </row>
    <row r="546" spans="1:6" ht="25.5" x14ac:dyDescent="0.2">
      <c r="A546" s="35">
        <v>3</v>
      </c>
      <c r="B546" s="41" t="s">
        <v>1092</v>
      </c>
      <c r="C546" s="35"/>
      <c r="D546" s="35"/>
      <c r="E546" s="35"/>
      <c r="F546" s="35"/>
    </row>
    <row r="547" spans="1:6" ht="25.5" x14ac:dyDescent="0.2">
      <c r="A547" s="35">
        <v>4</v>
      </c>
      <c r="B547" s="41" t="s">
        <v>1093</v>
      </c>
      <c r="C547" s="35"/>
      <c r="D547" s="35"/>
      <c r="E547" s="35"/>
      <c r="F547" s="35"/>
    </row>
    <row r="548" spans="1:6" ht="25.5" x14ac:dyDescent="0.2">
      <c r="A548" s="35">
        <v>5</v>
      </c>
      <c r="B548" s="41" t="s">
        <v>1094</v>
      </c>
      <c r="C548" s="35"/>
      <c r="D548" s="35"/>
      <c r="E548" s="35"/>
      <c r="F548" s="35"/>
    </row>
    <row r="549" spans="1:6" x14ac:dyDescent="0.2">
      <c r="A549" s="35">
        <v>6</v>
      </c>
      <c r="B549" s="41" t="s">
        <v>1095</v>
      </c>
      <c r="C549" s="35"/>
      <c r="D549" s="35"/>
      <c r="E549" s="35"/>
      <c r="F549" s="35"/>
    </row>
    <row r="550" spans="1:6" x14ac:dyDescent="0.2">
      <c r="A550" s="35"/>
      <c r="B550" s="35"/>
      <c r="C550" s="35"/>
      <c r="D550" s="35"/>
      <c r="E550" s="35"/>
      <c r="F550" s="35"/>
    </row>
    <row r="551" spans="1:6" ht="25.5" x14ac:dyDescent="0.2">
      <c r="A551" s="36" t="s">
        <v>11</v>
      </c>
      <c r="B551" s="37"/>
      <c r="C551" s="35"/>
      <c r="D551" s="35"/>
      <c r="E551" s="35"/>
      <c r="F551" s="35"/>
    </row>
    <row r="552" spans="1:6" ht="25.5" x14ac:dyDescent="0.2">
      <c r="A552" s="35">
        <v>1</v>
      </c>
      <c r="B552" s="41" t="s">
        <v>1096</v>
      </c>
      <c r="C552" s="35"/>
      <c r="D552" s="35"/>
      <c r="E552" s="35"/>
      <c r="F552" s="35"/>
    </row>
    <row r="553" spans="1:6" ht="25.5" x14ac:dyDescent="0.2">
      <c r="A553" s="35">
        <v>2</v>
      </c>
      <c r="B553" s="41" t="s">
        <v>1097</v>
      </c>
      <c r="C553" s="35"/>
      <c r="D553" s="35"/>
      <c r="E553" s="35"/>
      <c r="F553" s="35"/>
    </row>
    <row r="554" spans="1:6" x14ac:dyDescent="0.2">
      <c r="A554" s="35">
        <v>3</v>
      </c>
      <c r="B554" s="41" t="s">
        <v>1098</v>
      </c>
      <c r="C554" s="35"/>
      <c r="D554" s="35"/>
      <c r="E554" s="35"/>
      <c r="F554" s="35"/>
    </row>
    <row r="555" spans="1:6" x14ac:dyDescent="0.2">
      <c r="A555" s="35">
        <v>4</v>
      </c>
      <c r="B555" s="41" t="s">
        <v>1099</v>
      </c>
      <c r="C555" s="35"/>
      <c r="D555" s="35"/>
      <c r="E555" s="35"/>
      <c r="F555" s="35"/>
    </row>
    <row r="556" spans="1:6" x14ac:dyDescent="0.2">
      <c r="A556" s="35"/>
      <c r="B556" s="35"/>
      <c r="C556" s="35"/>
      <c r="D556" s="35"/>
      <c r="E556" s="35"/>
      <c r="F556" s="35"/>
    </row>
    <row r="557" spans="1:6" x14ac:dyDescent="0.2">
      <c r="A557" s="36" t="s">
        <v>13</v>
      </c>
      <c r="B557" s="37"/>
      <c r="C557" s="35"/>
      <c r="D557" s="35"/>
      <c r="E557" s="35"/>
      <c r="F557" s="35"/>
    </row>
    <row r="558" spans="1:6" ht="25.5" x14ac:dyDescent="0.2">
      <c r="A558" s="35">
        <v>1</v>
      </c>
      <c r="B558" s="41" t="s">
        <v>1100</v>
      </c>
      <c r="C558" s="35"/>
      <c r="D558" s="35"/>
      <c r="E558" s="35"/>
      <c r="F558" s="35"/>
    </row>
    <row r="559" spans="1:6" x14ac:dyDescent="0.2">
      <c r="A559" s="35">
        <v>2</v>
      </c>
      <c r="B559" s="41" t="s">
        <v>1101</v>
      </c>
      <c r="C559" s="35"/>
      <c r="D559" s="35"/>
      <c r="E559" s="35"/>
      <c r="F559" s="35"/>
    </row>
    <row r="560" spans="1:6" x14ac:dyDescent="0.2">
      <c r="A560" s="35">
        <v>3</v>
      </c>
      <c r="B560" s="41" t="s">
        <v>1102</v>
      </c>
      <c r="C560" s="35"/>
      <c r="D560" s="35"/>
      <c r="E560" s="35"/>
      <c r="F560" s="35"/>
    </row>
    <row r="561" spans="1:6" ht="25.5" x14ac:dyDescent="0.2">
      <c r="A561" s="35">
        <v>4</v>
      </c>
      <c r="B561" s="41" t="s">
        <v>1103</v>
      </c>
      <c r="C561" s="35"/>
      <c r="D561" s="35"/>
      <c r="E561" s="35"/>
      <c r="F561" s="35"/>
    </row>
    <row r="562" spans="1:6" x14ac:dyDescent="0.2">
      <c r="A562" s="35">
        <v>5</v>
      </c>
      <c r="B562" s="41" t="s">
        <v>1104</v>
      </c>
      <c r="C562" s="35"/>
      <c r="D562" s="35"/>
      <c r="E562" s="35"/>
      <c r="F562" s="35"/>
    </row>
    <row r="563" spans="1:6" ht="25.5" x14ac:dyDescent="0.2">
      <c r="A563" s="35">
        <v>6</v>
      </c>
      <c r="B563" s="41" t="s">
        <v>1105</v>
      </c>
      <c r="C563" s="35"/>
      <c r="D563" s="35"/>
      <c r="E563" s="35"/>
      <c r="F563" s="35"/>
    </row>
    <row r="564" spans="1:6" ht="25.5" x14ac:dyDescent="0.2">
      <c r="A564" s="35">
        <v>7</v>
      </c>
      <c r="B564" s="41" t="s">
        <v>1106</v>
      </c>
      <c r="C564" s="35"/>
      <c r="D564" s="35"/>
      <c r="E564" s="35"/>
      <c r="F564" s="35"/>
    </row>
    <row r="565" spans="1:6" x14ac:dyDescent="0.2">
      <c r="A565" s="35"/>
      <c r="B565" s="35"/>
      <c r="C565" s="35"/>
      <c r="D565" s="35"/>
      <c r="E565" s="35"/>
      <c r="F565" s="35"/>
    </row>
    <row r="566" spans="1:6" x14ac:dyDescent="0.2">
      <c r="A566" s="36" t="s">
        <v>16</v>
      </c>
      <c r="B566" s="37"/>
      <c r="C566" s="35"/>
      <c r="D566" s="35"/>
      <c r="E566" s="35"/>
      <c r="F566" s="35"/>
    </row>
    <row r="567" spans="1:6" ht="25.5" x14ac:dyDescent="0.2">
      <c r="A567" s="35">
        <v>1</v>
      </c>
      <c r="B567" s="41" t="s">
        <v>1107</v>
      </c>
      <c r="C567" s="35"/>
      <c r="D567" s="35"/>
      <c r="E567" s="35"/>
      <c r="F567" s="35"/>
    </row>
    <row r="568" spans="1:6" ht="38.25" x14ac:dyDescent="0.2">
      <c r="A568" s="35">
        <v>2</v>
      </c>
      <c r="B568" s="41" t="s">
        <v>1108</v>
      </c>
      <c r="C568" s="35"/>
      <c r="D568" s="35"/>
      <c r="E568" s="35"/>
      <c r="F568" s="35"/>
    </row>
    <row r="569" spans="1:6" x14ac:dyDescent="0.2">
      <c r="A569" s="35">
        <v>3</v>
      </c>
      <c r="B569" s="41" t="s">
        <v>1109</v>
      </c>
      <c r="C569" s="35"/>
      <c r="D569" s="35"/>
      <c r="E569" s="35"/>
      <c r="F569" s="35"/>
    </row>
    <row r="570" spans="1:6" ht="25.5" x14ac:dyDescent="0.2">
      <c r="A570" s="35">
        <v>4</v>
      </c>
      <c r="B570" s="41" t="s">
        <v>1110</v>
      </c>
      <c r="C570" s="35"/>
      <c r="D570" s="35"/>
      <c r="E570" s="35"/>
      <c r="F570" s="35"/>
    </row>
    <row r="571" spans="1:6" ht="25.5" x14ac:dyDescent="0.2">
      <c r="A571" s="35">
        <v>5</v>
      </c>
      <c r="B571" s="41" t="s">
        <v>1111</v>
      </c>
      <c r="C571" s="35"/>
      <c r="D571" s="35"/>
      <c r="E571" s="35"/>
      <c r="F571" s="35"/>
    </row>
    <row r="572" spans="1:6" x14ac:dyDescent="0.2">
      <c r="A572" s="35">
        <v>6</v>
      </c>
      <c r="B572" s="41" t="s">
        <v>1112</v>
      </c>
      <c r="C572" s="35"/>
      <c r="D572" s="35"/>
      <c r="E572" s="35"/>
      <c r="F572" s="35"/>
    </row>
    <row r="573" spans="1:6" ht="38.25" x14ac:dyDescent="0.2">
      <c r="A573" s="35">
        <v>7</v>
      </c>
      <c r="B573" s="41" t="s">
        <v>1113</v>
      </c>
      <c r="C573" s="35"/>
      <c r="D573" s="35"/>
      <c r="E573" s="35"/>
      <c r="F573" s="35"/>
    </row>
    <row r="574" spans="1:6" x14ac:dyDescent="0.2">
      <c r="A574" s="35"/>
      <c r="B574" s="35"/>
      <c r="C574" s="35"/>
      <c r="D574" s="35"/>
      <c r="E574" s="35"/>
      <c r="F574" s="35"/>
    </row>
    <row r="575" spans="1:6" x14ac:dyDescent="0.2">
      <c r="A575" s="36" t="s">
        <v>19</v>
      </c>
      <c r="B575" s="37"/>
      <c r="C575" s="35"/>
      <c r="D575" s="35"/>
      <c r="E575" s="35"/>
      <c r="F575" s="35"/>
    </row>
    <row r="576" spans="1:6" ht="25.5" x14ac:dyDescent="0.2">
      <c r="A576" s="35">
        <v>1</v>
      </c>
      <c r="B576" s="41" t="s">
        <v>1114</v>
      </c>
      <c r="C576" s="35"/>
      <c r="D576" s="35"/>
      <c r="E576" s="35"/>
      <c r="F576" s="35"/>
    </row>
    <row r="577" spans="1:6" ht="25.5" x14ac:dyDescent="0.2">
      <c r="A577" s="35">
        <v>2</v>
      </c>
      <c r="B577" s="41" t="s">
        <v>1115</v>
      </c>
      <c r="C577" s="35"/>
      <c r="D577" s="35"/>
      <c r="E577" s="35"/>
      <c r="F577" s="35"/>
    </row>
    <row r="578" spans="1:6" ht="38.25" x14ac:dyDescent="0.2">
      <c r="A578" s="35">
        <v>3</v>
      </c>
      <c r="B578" s="41" t="s">
        <v>1116</v>
      </c>
      <c r="C578" s="35"/>
      <c r="D578" s="35"/>
      <c r="E578" s="35"/>
      <c r="F578" s="35"/>
    </row>
    <row r="579" spans="1:6" ht="38.25" x14ac:dyDescent="0.2">
      <c r="A579" s="35">
        <v>4</v>
      </c>
      <c r="B579" s="41" t="s">
        <v>1117</v>
      </c>
      <c r="C579" s="35"/>
      <c r="D579" s="35"/>
      <c r="E579" s="35"/>
      <c r="F579" s="35"/>
    </row>
    <row r="580" spans="1:6" ht="25.5" x14ac:dyDescent="0.2">
      <c r="A580" s="35">
        <v>5</v>
      </c>
      <c r="B580" s="41" t="s">
        <v>1118</v>
      </c>
      <c r="C580" s="35"/>
      <c r="D580" s="35"/>
      <c r="E580" s="35"/>
      <c r="F580" s="35"/>
    </row>
    <row r="581" spans="1:6" ht="25.5" x14ac:dyDescent="0.2">
      <c r="A581" s="35">
        <v>6</v>
      </c>
      <c r="B581" s="41" t="s">
        <v>1119</v>
      </c>
      <c r="C581" s="35"/>
      <c r="D581" s="35"/>
      <c r="E581" s="35"/>
      <c r="F581" s="35"/>
    </row>
    <row r="582" spans="1:6" x14ac:dyDescent="0.2">
      <c r="A582" s="35"/>
      <c r="B582" s="35"/>
      <c r="C582" s="35"/>
      <c r="D582" s="35"/>
      <c r="E582" s="35"/>
      <c r="F582" s="35"/>
    </row>
    <row r="583" spans="1:6" x14ac:dyDescent="0.2">
      <c r="A583" s="36" t="s">
        <v>22</v>
      </c>
      <c r="B583" s="37"/>
      <c r="C583" s="35"/>
      <c r="D583" s="35"/>
      <c r="E583" s="35"/>
      <c r="F583" s="35"/>
    </row>
    <row r="584" spans="1:6" ht="25.5" x14ac:dyDescent="0.2">
      <c r="A584" s="35">
        <v>1</v>
      </c>
      <c r="B584" s="41" t="s">
        <v>1120</v>
      </c>
      <c r="C584" s="35"/>
      <c r="D584" s="35"/>
      <c r="E584" s="35"/>
      <c r="F584" s="35"/>
    </row>
    <row r="585" spans="1:6" ht="25.5" x14ac:dyDescent="0.2">
      <c r="A585" s="35">
        <v>2</v>
      </c>
      <c r="B585" s="41" t="s">
        <v>1121</v>
      </c>
      <c r="C585" s="35"/>
      <c r="D585" s="35"/>
      <c r="E585" s="35"/>
      <c r="F585" s="35"/>
    </row>
    <row r="586" spans="1:6" x14ac:dyDescent="0.2">
      <c r="A586" s="35">
        <v>3</v>
      </c>
      <c r="B586" s="41" t="s">
        <v>1122</v>
      </c>
      <c r="C586" s="35"/>
      <c r="D586" s="35"/>
      <c r="E586" s="35"/>
      <c r="F586" s="35"/>
    </row>
    <row r="587" spans="1:6" ht="25.5" x14ac:dyDescent="0.2">
      <c r="A587" s="35">
        <v>4</v>
      </c>
      <c r="B587" s="41" t="s">
        <v>1123</v>
      </c>
      <c r="C587" s="35"/>
      <c r="D587" s="35"/>
      <c r="E587" s="35"/>
      <c r="F587" s="35"/>
    </row>
    <row r="588" spans="1:6" x14ac:dyDescent="0.2">
      <c r="A588" s="35"/>
      <c r="B588" s="35"/>
      <c r="C588" s="35"/>
      <c r="D588" s="35"/>
      <c r="E588" s="35"/>
      <c r="F588" s="35"/>
    </row>
    <row r="589" spans="1:6" x14ac:dyDescent="0.2">
      <c r="A589" s="36" t="s">
        <v>25</v>
      </c>
      <c r="B589" s="37"/>
      <c r="C589" s="35"/>
      <c r="D589" s="35"/>
      <c r="E589" s="35"/>
      <c r="F589" s="35"/>
    </row>
    <row r="590" spans="1:6" x14ac:dyDescent="0.2">
      <c r="A590" s="35">
        <v>1</v>
      </c>
      <c r="B590" s="41" t="s">
        <v>1124</v>
      </c>
      <c r="C590" s="35"/>
      <c r="D590" s="35"/>
      <c r="E590" s="35"/>
      <c r="F590" s="35"/>
    </row>
    <row r="591" spans="1:6" ht="25.5" x14ac:dyDescent="0.2">
      <c r="A591" s="35">
        <v>2</v>
      </c>
      <c r="B591" s="41" t="s">
        <v>1125</v>
      </c>
      <c r="C591" s="35"/>
      <c r="D591" s="35"/>
      <c r="E591" s="35"/>
      <c r="F591" s="35"/>
    </row>
    <row r="592" spans="1:6" ht="25.5" x14ac:dyDescent="0.2">
      <c r="A592" s="35">
        <v>3</v>
      </c>
      <c r="B592" s="41" t="s">
        <v>1126</v>
      </c>
      <c r="C592" s="35"/>
      <c r="D592" s="35"/>
      <c r="E592" s="35"/>
      <c r="F592" s="35"/>
    </row>
    <row r="593" spans="1:6" ht="14.25" x14ac:dyDescent="0.2">
      <c r="A593" s="35">
        <v>4</v>
      </c>
      <c r="B593" s="42" t="s">
        <v>1127</v>
      </c>
      <c r="C593" s="35"/>
      <c r="D593" s="35"/>
      <c r="E593" s="35"/>
      <c r="F593" s="35"/>
    </row>
    <row r="594" spans="1:6" ht="14.25" x14ac:dyDescent="0.2">
      <c r="A594" s="35">
        <v>5</v>
      </c>
      <c r="B594" s="42" t="s">
        <v>1128</v>
      </c>
      <c r="C594" s="35"/>
      <c r="D594" s="35"/>
      <c r="E594" s="35"/>
      <c r="F594" s="35"/>
    </row>
    <row r="595" spans="1:6" ht="25.5" x14ac:dyDescent="0.2">
      <c r="A595" s="35">
        <v>6</v>
      </c>
      <c r="B595" s="41" t="s">
        <v>1129</v>
      </c>
      <c r="C595" s="35"/>
      <c r="D595" s="35"/>
      <c r="E595" s="35"/>
      <c r="F595" s="35"/>
    </row>
    <row r="596" spans="1:6" ht="25.5" x14ac:dyDescent="0.2">
      <c r="A596" s="35">
        <v>7</v>
      </c>
      <c r="B596" s="41" t="s">
        <v>1130</v>
      </c>
      <c r="C596" s="35"/>
      <c r="D596" s="35"/>
      <c r="E596" s="35"/>
      <c r="F596" s="35"/>
    </row>
    <row r="597" spans="1:6" x14ac:dyDescent="0.2">
      <c r="A597" s="35"/>
      <c r="B597" s="35"/>
      <c r="C597" s="35"/>
      <c r="D597" s="35"/>
      <c r="E597" s="35"/>
      <c r="F597" s="35"/>
    </row>
    <row r="598" spans="1:6" x14ac:dyDescent="0.2">
      <c r="A598" s="36" t="s">
        <v>28</v>
      </c>
      <c r="B598" s="37"/>
      <c r="C598" s="35"/>
      <c r="D598" s="35"/>
      <c r="E598" s="35"/>
      <c r="F598" s="35"/>
    </row>
    <row r="599" spans="1:6" ht="25.5" x14ac:dyDescent="0.2">
      <c r="A599" s="35">
        <v>1</v>
      </c>
      <c r="B599" s="41" t="s">
        <v>1131</v>
      </c>
      <c r="C599" s="35"/>
      <c r="D599" s="35"/>
      <c r="E599" s="35"/>
      <c r="F599" s="35"/>
    </row>
    <row r="600" spans="1:6" ht="25.5" x14ac:dyDescent="0.2">
      <c r="A600" s="35">
        <v>2</v>
      </c>
      <c r="B600" s="41" t="s">
        <v>1125</v>
      </c>
      <c r="C600" s="35"/>
      <c r="D600" s="35"/>
      <c r="E600" s="35"/>
      <c r="F600" s="35"/>
    </row>
    <row r="601" spans="1:6" ht="25.5" x14ac:dyDescent="0.2">
      <c r="A601" s="35">
        <v>3</v>
      </c>
      <c r="B601" s="41" t="s">
        <v>1126</v>
      </c>
      <c r="C601" s="35"/>
      <c r="D601" s="35"/>
      <c r="E601" s="35"/>
      <c r="F601" s="35"/>
    </row>
    <row r="602" spans="1:6" ht="14.25" x14ac:dyDescent="0.2">
      <c r="A602" s="35">
        <v>4</v>
      </c>
      <c r="B602" s="42" t="s">
        <v>1127</v>
      </c>
      <c r="C602" s="35"/>
      <c r="D602" s="35"/>
      <c r="E602" s="35"/>
      <c r="F602" s="35"/>
    </row>
    <row r="603" spans="1:6" ht="14.25" x14ac:dyDescent="0.2">
      <c r="A603" s="35">
        <v>5</v>
      </c>
      <c r="B603" s="42" t="s">
        <v>1128</v>
      </c>
      <c r="C603" s="35"/>
      <c r="D603" s="35"/>
      <c r="E603" s="35"/>
      <c r="F603" s="35"/>
    </row>
    <row r="604" spans="1:6" ht="25.5" x14ac:dyDescent="0.2">
      <c r="A604" s="35">
        <v>6</v>
      </c>
      <c r="B604" s="41" t="s">
        <v>1129</v>
      </c>
      <c r="C604" s="35"/>
      <c r="D604" s="35"/>
      <c r="E604" s="35"/>
      <c r="F604" s="35"/>
    </row>
    <row r="605" spans="1:6" ht="25.5" x14ac:dyDescent="0.2">
      <c r="A605" s="35">
        <v>7</v>
      </c>
      <c r="B605" s="41" t="s">
        <v>1130</v>
      </c>
      <c r="C605" s="35"/>
      <c r="D605" s="35"/>
      <c r="E605" s="35"/>
      <c r="F605" s="35"/>
    </row>
    <row r="606" spans="1:6" x14ac:dyDescent="0.2">
      <c r="A606" s="35"/>
      <c r="B606" s="35"/>
      <c r="C606" s="35"/>
      <c r="D606" s="35"/>
      <c r="E606" s="35"/>
      <c r="F606" s="35"/>
    </row>
    <row r="607" spans="1:6" x14ac:dyDescent="0.2">
      <c r="A607" s="36" t="s">
        <v>30</v>
      </c>
      <c r="B607" s="37"/>
      <c r="C607" s="35"/>
      <c r="D607" s="35"/>
      <c r="E607" s="35"/>
      <c r="F607" s="35"/>
    </row>
    <row r="608" spans="1:6" ht="25.5" x14ac:dyDescent="0.2">
      <c r="A608" s="35">
        <v>1</v>
      </c>
      <c r="B608" s="41" t="s">
        <v>1132</v>
      </c>
      <c r="C608" s="35"/>
      <c r="D608" s="35"/>
      <c r="E608" s="35"/>
      <c r="F608" s="35"/>
    </row>
    <row r="609" spans="1:6" ht="25.5" x14ac:dyDescent="0.2">
      <c r="A609" s="35">
        <v>2</v>
      </c>
      <c r="B609" s="41" t="s">
        <v>1133</v>
      </c>
      <c r="C609" s="35"/>
      <c r="D609" s="35"/>
      <c r="E609" s="35"/>
      <c r="F609" s="35"/>
    </row>
    <row r="610" spans="1:6" ht="25.5" x14ac:dyDescent="0.2">
      <c r="A610" s="35">
        <v>3</v>
      </c>
      <c r="B610" s="41" t="s">
        <v>1134</v>
      </c>
      <c r="C610" s="35"/>
      <c r="D610" s="35"/>
      <c r="E610" s="35"/>
      <c r="F610" s="35"/>
    </row>
    <row r="611" spans="1:6" ht="25.5" x14ac:dyDescent="0.2">
      <c r="A611" s="35">
        <v>4</v>
      </c>
      <c r="B611" s="41" t="s">
        <v>1135</v>
      </c>
      <c r="C611" s="35"/>
      <c r="D611" s="35"/>
      <c r="E611" s="35"/>
      <c r="F611" s="35"/>
    </row>
    <row r="612" spans="1:6" x14ac:dyDescent="0.2">
      <c r="A612" s="35">
        <v>5</v>
      </c>
      <c r="B612" s="41" t="s">
        <v>1136</v>
      </c>
      <c r="C612" s="35"/>
      <c r="D612" s="35"/>
      <c r="E612" s="35"/>
      <c r="F612" s="35"/>
    </row>
    <row r="613" spans="1:6" x14ac:dyDescent="0.2">
      <c r="A613" s="35"/>
      <c r="B613" s="35"/>
      <c r="C613" s="35"/>
      <c r="D613" s="35"/>
      <c r="E613" s="35"/>
      <c r="F613" s="35"/>
    </row>
    <row r="614" spans="1:6" x14ac:dyDescent="0.2">
      <c r="A614" s="36" t="s">
        <v>33</v>
      </c>
      <c r="B614" s="37"/>
      <c r="C614" s="35"/>
      <c r="D614" s="35"/>
      <c r="E614" s="35"/>
      <c r="F614" s="35"/>
    </row>
    <row r="615" spans="1:6" ht="25.5" x14ac:dyDescent="0.2">
      <c r="A615" s="35">
        <v>1</v>
      </c>
      <c r="B615" s="41" t="s">
        <v>1137</v>
      </c>
      <c r="C615" s="35"/>
      <c r="D615" s="35"/>
      <c r="E615" s="35"/>
      <c r="F615" s="35"/>
    </row>
    <row r="616" spans="1:6" ht="25.5" x14ac:dyDescent="0.2">
      <c r="A616" s="35">
        <v>2</v>
      </c>
      <c r="B616" s="41" t="s">
        <v>1138</v>
      </c>
      <c r="C616" s="35"/>
      <c r="D616" s="35"/>
      <c r="E616" s="35"/>
      <c r="F616" s="35"/>
    </row>
    <row r="617" spans="1:6" ht="25.5" x14ac:dyDescent="0.2">
      <c r="A617" s="35">
        <v>3</v>
      </c>
      <c r="B617" s="41" t="s">
        <v>1139</v>
      </c>
      <c r="C617" s="35"/>
      <c r="D617" s="35"/>
      <c r="E617" s="35"/>
      <c r="F617" s="35"/>
    </row>
    <row r="618" spans="1:6" ht="25.5" x14ac:dyDescent="0.2">
      <c r="A618" s="35">
        <v>4</v>
      </c>
      <c r="B618" s="41" t="s">
        <v>1140</v>
      </c>
      <c r="C618" s="35"/>
      <c r="D618" s="35"/>
      <c r="E618" s="35"/>
      <c r="F618" s="35"/>
    </row>
    <row r="619" spans="1:6" ht="25.5" x14ac:dyDescent="0.2">
      <c r="A619" s="35">
        <v>5</v>
      </c>
      <c r="B619" s="41" t="s">
        <v>1141</v>
      </c>
      <c r="C619" s="35"/>
      <c r="D619" s="35"/>
      <c r="E619" s="35"/>
      <c r="F619" s="35"/>
    </row>
    <row r="620" spans="1:6" ht="25.5" x14ac:dyDescent="0.2">
      <c r="A620" s="35">
        <v>6</v>
      </c>
      <c r="B620" s="41" t="s">
        <v>1142</v>
      </c>
      <c r="C620" s="35"/>
      <c r="D620" s="35"/>
      <c r="E620" s="35"/>
      <c r="F620" s="35"/>
    </row>
    <row r="621" spans="1:6" ht="38.25" x14ac:dyDescent="0.2">
      <c r="A621" s="35">
        <v>7</v>
      </c>
      <c r="B621" s="41" t="s">
        <v>1143</v>
      </c>
      <c r="C621" s="35"/>
      <c r="D621" s="35"/>
      <c r="E621" s="35"/>
      <c r="F621" s="35"/>
    </row>
    <row r="622" spans="1:6" x14ac:dyDescent="0.2">
      <c r="A622" s="35"/>
      <c r="B622" s="35"/>
      <c r="C622" s="35"/>
      <c r="D622" s="35"/>
      <c r="E622" s="35"/>
      <c r="F622" s="35"/>
    </row>
    <row r="623" spans="1:6" x14ac:dyDescent="0.2">
      <c r="A623" s="36" t="s">
        <v>35</v>
      </c>
      <c r="B623" s="37"/>
      <c r="C623" s="35"/>
      <c r="D623" s="35"/>
      <c r="E623" s="35"/>
      <c r="F623" s="35"/>
    </row>
    <row r="624" spans="1:6" ht="25.5" x14ac:dyDescent="0.2">
      <c r="A624" s="35">
        <v>1</v>
      </c>
      <c r="B624" s="41" t="s">
        <v>1144</v>
      </c>
      <c r="C624" s="35"/>
      <c r="D624" s="35"/>
      <c r="E624" s="35"/>
      <c r="F624" s="35"/>
    </row>
    <row r="625" spans="1:6" ht="25.5" x14ac:dyDescent="0.2">
      <c r="A625" s="35">
        <v>2</v>
      </c>
      <c r="B625" s="41" t="s">
        <v>1138</v>
      </c>
      <c r="C625" s="35"/>
      <c r="D625" s="35"/>
      <c r="E625" s="35"/>
      <c r="F625" s="35"/>
    </row>
    <row r="626" spans="1:6" ht="25.5" x14ac:dyDescent="0.2">
      <c r="A626" s="35">
        <v>3</v>
      </c>
      <c r="B626" s="41" t="s">
        <v>1139</v>
      </c>
      <c r="C626" s="35"/>
      <c r="D626" s="35"/>
      <c r="E626" s="35"/>
      <c r="F626" s="35"/>
    </row>
    <row r="627" spans="1:6" ht="25.5" x14ac:dyDescent="0.2">
      <c r="A627" s="35">
        <v>4</v>
      </c>
      <c r="B627" s="41" t="s">
        <v>1140</v>
      </c>
      <c r="C627" s="35"/>
      <c r="D627" s="35"/>
      <c r="E627" s="35"/>
      <c r="F627" s="35"/>
    </row>
    <row r="628" spans="1:6" ht="25.5" x14ac:dyDescent="0.2">
      <c r="A628" s="35">
        <v>5</v>
      </c>
      <c r="B628" s="41" t="s">
        <v>1141</v>
      </c>
      <c r="C628" s="35"/>
      <c r="D628" s="35"/>
      <c r="E628" s="35"/>
      <c r="F628" s="35"/>
    </row>
    <row r="629" spans="1:6" ht="25.5" x14ac:dyDescent="0.2">
      <c r="A629" s="35">
        <v>6</v>
      </c>
      <c r="B629" s="41" t="s">
        <v>1142</v>
      </c>
      <c r="C629" s="35"/>
      <c r="D629" s="35"/>
      <c r="E629" s="35"/>
      <c r="F629" s="35"/>
    </row>
    <row r="630" spans="1:6" ht="38.25" x14ac:dyDescent="0.2">
      <c r="A630" s="35">
        <v>7</v>
      </c>
      <c r="B630" s="41" t="s">
        <v>1143</v>
      </c>
      <c r="C630" s="35"/>
      <c r="D630" s="35"/>
      <c r="E630" s="35"/>
      <c r="F630" s="35"/>
    </row>
    <row r="631" spans="1:6" x14ac:dyDescent="0.2">
      <c r="A631" s="35"/>
      <c r="B631" s="35"/>
      <c r="C631" s="35"/>
      <c r="D631" s="35"/>
      <c r="E631" s="35"/>
      <c r="F631" s="35"/>
    </row>
    <row r="632" spans="1:6" x14ac:dyDescent="0.2">
      <c r="A632" s="36" t="s">
        <v>38</v>
      </c>
      <c r="B632" s="37"/>
      <c r="C632" s="35"/>
      <c r="D632" s="35"/>
      <c r="E632" s="35"/>
      <c r="F632" s="35"/>
    </row>
    <row r="633" spans="1:6" ht="25.5" x14ac:dyDescent="0.2">
      <c r="A633" s="35">
        <v>1</v>
      </c>
      <c r="B633" s="41" t="s">
        <v>1145</v>
      </c>
      <c r="C633" s="35"/>
      <c r="D633" s="35"/>
      <c r="E633" s="35"/>
      <c r="F633" s="35"/>
    </row>
    <row r="634" spans="1:6" x14ac:dyDescent="0.2">
      <c r="A634" s="35">
        <v>2</v>
      </c>
      <c r="B634" s="41" t="s">
        <v>1146</v>
      </c>
      <c r="C634" s="35"/>
      <c r="D634" s="35"/>
      <c r="E634" s="35"/>
      <c r="F634" s="35"/>
    </row>
    <row r="635" spans="1:6" ht="25.5" x14ac:dyDescent="0.2">
      <c r="A635" s="35">
        <v>3</v>
      </c>
      <c r="B635" s="41" t="s">
        <v>1147</v>
      </c>
      <c r="C635" s="35"/>
      <c r="D635" s="35"/>
      <c r="E635" s="35"/>
      <c r="F635" s="35"/>
    </row>
    <row r="636" spans="1:6" ht="25.5" x14ac:dyDescent="0.2">
      <c r="A636" s="35">
        <v>4</v>
      </c>
      <c r="B636" s="41" t="s">
        <v>1148</v>
      </c>
      <c r="C636" s="35"/>
      <c r="D636" s="35"/>
      <c r="E636" s="35"/>
      <c r="F636" s="35"/>
    </row>
    <row r="637" spans="1:6" ht="38.25" x14ac:dyDescent="0.2">
      <c r="A637" s="35">
        <v>5</v>
      </c>
      <c r="B637" s="41" t="s">
        <v>1149</v>
      </c>
      <c r="C637" s="35"/>
      <c r="D637" s="35"/>
      <c r="E637" s="35"/>
      <c r="F637" s="35"/>
    </row>
    <row r="638" spans="1:6" ht="25.5" x14ac:dyDescent="0.2">
      <c r="A638" s="35">
        <v>6</v>
      </c>
      <c r="B638" s="41" t="s">
        <v>1150</v>
      </c>
      <c r="C638" s="35"/>
      <c r="D638" s="35"/>
      <c r="E638" s="35"/>
      <c r="F638" s="35"/>
    </row>
    <row r="639" spans="1:6" x14ac:dyDescent="0.2">
      <c r="A639" s="35">
        <v>7</v>
      </c>
      <c r="B639" s="41" t="s">
        <v>1151</v>
      </c>
      <c r="C639" s="35"/>
      <c r="D639" s="35"/>
      <c r="E639" s="35"/>
      <c r="F639" s="35"/>
    </row>
    <row r="640" spans="1:6" x14ac:dyDescent="0.2">
      <c r="A640" s="35"/>
      <c r="B640" s="35"/>
      <c r="C640" s="35"/>
      <c r="D640" s="35"/>
      <c r="E640" s="35"/>
      <c r="F640" s="35"/>
    </row>
    <row r="641" spans="1:6" x14ac:dyDescent="0.2">
      <c r="A641" s="36" t="s">
        <v>41</v>
      </c>
      <c r="B641" s="37"/>
      <c r="C641" s="35"/>
      <c r="D641" s="35"/>
      <c r="E641" s="35"/>
      <c r="F641" s="35"/>
    </row>
    <row r="642" spans="1:6" ht="25.5" x14ac:dyDescent="0.2">
      <c r="A642" s="35">
        <v>1</v>
      </c>
      <c r="B642" s="41" t="s">
        <v>1152</v>
      </c>
      <c r="C642" s="35"/>
      <c r="D642" s="35"/>
      <c r="E642" s="35"/>
      <c r="F642" s="35"/>
    </row>
    <row r="643" spans="1:6" x14ac:dyDescent="0.2">
      <c r="A643" s="35">
        <v>2</v>
      </c>
      <c r="B643" s="41" t="s">
        <v>1153</v>
      </c>
      <c r="C643" s="35"/>
      <c r="D643" s="35"/>
      <c r="E643" s="35"/>
      <c r="F643" s="35"/>
    </row>
    <row r="644" spans="1:6" ht="25.5" x14ac:dyDescent="0.2">
      <c r="A644" s="35">
        <v>3</v>
      </c>
      <c r="B644" s="41" t="s">
        <v>1154</v>
      </c>
      <c r="C644" s="35"/>
      <c r="D644" s="35"/>
      <c r="E644" s="35"/>
      <c r="F644" s="35"/>
    </row>
    <row r="645" spans="1:6" ht="38.25" x14ac:dyDescent="0.2">
      <c r="A645" s="35">
        <v>4</v>
      </c>
      <c r="B645" s="41" t="s">
        <v>1155</v>
      </c>
      <c r="C645" s="35"/>
      <c r="D645" s="35"/>
      <c r="E645" s="35"/>
      <c r="F645" s="35"/>
    </row>
    <row r="646" spans="1:6" x14ac:dyDescent="0.2">
      <c r="A646" s="35">
        <v>5</v>
      </c>
      <c r="B646" s="41" t="s">
        <v>1156</v>
      </c>
      <c r="C646" s="35"/>
      <c r="D646" s="35"/>
      <c r="E646" s="35"/>
      <c r="F646" s="35"/>
    </row>
    <row r="647" spans="1:6" x14ac:dyDescent="0.2">
      <c r="A647" s="35"/>
      <c r="B647" s="35"/>
      <c r="C647" s="35"/>
      <c r="D647" s="35"/>
      <c r="E647" s="35"/>
      <c r="F647" s="35"/>
    </row>
    <row r="648" spans="1:6" x14ac:dyDescent="0.2">
      <c r="A648" s="36" t="s">
        <v>43</v>
      </c>
      <c r="B648" s="37"/>
      <c r="C648" s="35"/>
      <c r="D648" s="35"/>
      <c r="E648" s="35"/>
      <c r="F648" s="35"/>
    </row>
    <row r="649" spans="1:6" ht="25.5" x14ac:dyDescent="0.2">
      <c r="A649" s="35">
        <v>1</v>
      </c>
      <c r="B649" s="41" t="s">
        <v>1157</v>
      </c>
      <c r="C649" s="35"/>
      <c r="D649" s="35"/>
      <c r="E649" s="35"/>
      <c r="F649" s="35"/>
    </row>
    <row r="650" spans="1:6" x14ac:dyDescent="0.2">
      <c r="A650" s="35">
        <v>2</v>
      </c>
      <c r="B650" s="41" t="s">
        <v>1158</v>
      </c>
      <c r="C650" s="35"/>
      <c r="D650" s="35"/>
      <c r="E650" s="35"/>
      <c r="F650" s="35"/>
    </row>
    <row r="651" spans="1:6" ht="25.5" x14ac:dyDescent="0.2">
      <c r="A651" s="35">
        <v>3</v>
      </c>
      <c r="B651" s="41" t="s">
        <v>1159</v>
      </c>
      <c r="C651" s="35"/>
      <c r="D651" s="35"/>
      <c r="E651" s="35"/>
      <c r="F651" s="35"/>
    </row>
    <row r="652" spans="1:6" x14ac:dyDescent="0.2">
      <c r="A652" s="35">
        <v>4</v>
      </c>
      <c r="B652" s="41" t="s">
        <v>1160</v>
      </c>
      <c r="C652" s="35"/>
      <c r="D652" s="35"/>
      <c r="E652" s="35"/>
      <c r="F652" s="35"/>
    </row>
    <row r="653" spans="1:6" x14ac:dyDescent="0.2">
      <c r="A653" s="35"/>
      <c r="B653" s="35"/>
      <c r="C653" s="35"/>
      <c r="D653" s="35"/>
      <c r="E653" s="35"/>
      <c r="F653" s="35"/>
    </row>
    <row r="654" spans="1:6" ht="25.5" x14ac:dyDescent="0.2">
      <c r="A654" s="36" t="s">
        <v>45</v>
      </c>
      <c r="B654" s="37"/>
      <c r="C654" s="35"/>
      <c r="D654" s="35"/>
      <c r="E654" s="35"/>
      <c r="F654" s="35"/>
    </row>
    <row r="655" spans="1:6" ht="25.5" x14ac:dyDescent="0.2">
      <c r="A655" s="35">
        <v>1</v>
      </c>
      <c r="B655" s="41" t="s">
        <v>1161</v>
      </c>
      <c r="C655" s="35"/>
      <c r="D655" s="35"/>
      <c r="E655" s="35"/>
      <c r="F655" s="35"/>
    </row>
    <row r="656" spans="1:6" x14ac:dyDescent="0.2">
      <c r="A656" s="35">
        <v>2</v>
      </c>
      <c r="B656" s="41" t="s">
        <v>1162</v>
      </c>
      <c r="C656" s="35"/>
      <c r="D656" s="35"/>
      <c r="E656" s="35"/>
      <c r="F656" s="35"/>
    </row>
    <row r="657" spans="1:6" ht="38.25" x14ac:dyDescent="0.2">
      <c r="A657" s="35">
        <v>3</v>
      </c>
      <c r="B657" s="41" t="s">
        <v>1163</v>
      </c>
      <c r="C657" s="35"/>
      <c r="D657" s="35"/>
      <c r="E657" s="35"/>
      <c r="F657" s="35"/>
    </row>
    <row r="658" spans="1:6" ht="25.5" x14ac:dyDescent="0.2">
      <c r="A658" s="35">
        <v>4</v>
      </c>
      <c r="B658" s="41" t="s">
        <v>1164</v>
      </c>
      <c r="C658" s="35"/>
      <c r="D658" s="35"/>
      <c r="E658" s="35"/>
      <c r="F658" s="35"/>
    </row>
    <row r="659" spans="1:6" ht="25.5" x14ac:dyDescent="0.2">
      <c r="A659" s="35">
        <v>5</v>
      </c>
      <c r="B659" s="41" t="s">
        <v>1165</v>
      </c>
      <c r="C659" s="35"/>
      <c r="D659" s="35"/>
      <c r="E659" s="35"/>
      <c r="F659" s="35"/>
    </row>
    <row r="660" spans="1:6" ht="25.5" x14ac:dyDescent="0.2">
      <c r="A660" s="35">
        <v>6</v>
      </c>
      <c r="B660" s="41" t="s">
        <v>1166</v>
      </c>
      <c r="C660" s="35"/>
      <c r="D660" s="35"/>
      <c r="E660" s="35"/>
      <c r="F660" s="35"/>
    </row>
    <row r="661" spans="1:6" x14ac:dyDescent="0.2">
      <c r="A661" s="35"/>
      <c r="B661" s="35"/>
      <c r="C661" s="35"/>
      <c r="D661" s="35"/>
      <c r="E661" s="35"/>
      <c r="F661" s="35"/>
    </row>
    <row r="662" spans="1:6" x14ac:dyDescent="0.2">
      <c r="A662" s="36" t="s">
        <v>47</v>
      </c>
      <c r="B662" s="37"/>
      <c r="C662" s="35"/>
      <c r="D662" s="35"/>
      <c r="E662" s="35"/>
      <c r="F662" s="35"/>
    </row>
    <row r="663" spans="1:6" ht="25.5" x14ac:dyDescent="0.2">
      <c r="A663" s="35">
        <v>1</v>
      </c>
      <c r="B663" s="41" t="s">
        <v>1167</v>
      </c>
      <c r="C663" s="35"/>
      <c r="D663" s="35"/>
      <c r="E663" s="35"/>
      <c r="F663" s="35"/>
    </row>
    <row r="664" spans="1:6" ht="25.5" x14ac:dyDescent="0.2">
      <c r="A664" s="35">
        <v>2</v>
      </c>
      <c r="B664" s="41" t="s">
        <v>1168</v>
      </c>
      <c r="C664" s="35"/>
      <c r="D664" s="35"/>
      <c r="E664" s="35"/>
      <c r="F664" s="35"/>
    </row>
    <row r="665" spans="1:6" x14ac:dyDescent="0.2">
      <c r="A665" s="35">
        <v>3</v>
      </c>
      <c r="B665" s="41" t="s">
        <v>1169</v>
      </c>
      <c r="C665" s="35"/>
      <c r="D665" s="35"/>
      <c r="E665" s="35"/>
      <c r="F665" s="35"/>
    </row>
    <row r="666" spans="1:6" x14ac:dyDescent="0.2">
      <c r="A666" s="35">
        <v>4</v>
      </c>
      <c r="B666" s="41" t="s">
        <v>1170</v>
      </c>
      <c r="C666" s="35"/>
      <c r="D666" s="35"/>
      <c r="E666" s="35"/>
      <c r="F666" s="35"/>
    </row>
    <row r="667" spans="1:6" ht="25.5" x14ac:dyDescent="0.2">
      <c r="A667" s="35">
        <v>5</v>
      </c>
      <c r="B667" s="41" t="s">
        <v>1171</v>
      </c>
      <c r="C667" s="35"/>
      <c r="D667" s="35"/>
      <c r="E667" s="35"/>
      <c r="F667" s="35"/>
    </row>
    <row r="668" spans="1:6" ht="25.5" x14ac:dyDescent="0.2">
      <c r="A668" s="35">
        <v>6</v>
      </c>
      <c r="B668" s="41" t="s">
        <v>1172</v>
      </c>
      <c r="C668" s="35"/>
      <c r="D668" s="35"/>
      <c r="E668" s="35"/>
      <c r="F668" s="35"/>
    </row>
    <row r="669" spans="1:6" x14ac:dyDescent="0.2">
      <c r="A669" s="35">
        <v>7</v>
      </c>
      <c r="B669" s="41" t="s">
        <v>1173</v>
      </c>
      <c r="C669" s="35"/>
      <c r="D669" s="35"/>
      <c r="E669" s="35"/>
      <c r="F669" s="35"/>
    </row>
    <row r="670" spans="1:6" x14ac:dyDescent="0.2">
      <c r="A670" s="35"/>
      <c r="B670" s="35"/>
      <c r="C670" s="35"/>
      <c r="D670" s="35"/>
      <c r="E670" s="35"/>
      <c r="F670" s="35"/>
    </row>
    <row r="671" spans="1:6" x14ac:dyDescent="0.2">
      <c r="A671" s="36" t="s">
        <v>49</v>
      </c>
      <c r="B671" s="37"/>
      <c r="C671" s="35"/>
      <c r="D671" s="35"/>
      <c r="E671" s="35"/>
      <c r="F671" s="35"/>
    </row>
    <row r="672" spans="1:6" ht="25.5" x14ac:dyDescent="0.2">
      <c r="A672" s="35">
        <v>1</v>
      </c>
      <c r="B672" s="41" t="s">
        <v>1174</v>
      </c>
      <c r="C672" s="35"/>
      <c r="D672" s="35"/>
      <c r="E672" s="35"/>
      <c r="F672" s="35"/>
    </row>
    <row r="673" spans="1:6" ht="25.5" x14ac:dyDescent="0.2">
      <c r="A673" s="35">
        <v>2</v>
      </c>
      <c r="B673" s="41" t="s">
        <v>1175</v>
      </c>
      <c r="C673" s="35"/>
      <c r="D673" s="35"/>
      <c r="E673" s="35"/>
      <c r="F673" s="35"/>
    </row>
    <row r="674" spans="1:6" x14ac:dyDescent="0.2">
      <c r="A674" s="35">
        <v>3</v>
      </c>
      <c r="B674" s="41" t="s">
        <v>1176</v>
      </c>
      <c r="C674" s="35"/>
      <c r="D674" s="35"/>
      <c r="E674" s="35"/>
      <c r="F674" s="35"/>
    </row>
    <row r="675" spans="1:6" x14ac:dyDescent="0.2">
      <c r="A675" s="35">
        <v>4</v>
      </c>
      <c r="B675" s="41" t="s">
        <v>1177</v>
      </c>
      <c r="C675" s="35"/>
      <c r="D675" s="35"/>
      <c r="E675" s="35"/>
      <c r="F675" s="35"/>
    </row>
    <row r="676" spans="1:6" ht="25.5" x14ac:dyDescent="0.2">
      <c r="A676" s="35">
        <v>5</v>
      </c>
      <c r="B676" s="41" t="s">
        <v>1178</v>
      </c>
      <c r="C676" s="35"/>
      <c r="D676" s="35"/>
      <c r="E676" s="35"/>
      <c r="F676" s="35"/>
    </row>
    <row r="677" spans="1:6" ht="25.5" x14ac:dyDescent="0.2">
      <c r="A677" s="35">
        <v>6</v>
      </c>
      <c r="B677" s="41" t="s">
        <v>1179</v>
      </c>
      <c r="C677" s="35"/>
      <c r="D677" s="35"/>
      <c r="E677" s="35"/>
      <c r="F677" s="35"/>
    </row>
    <row r="678" spans="1:6" x14ac:dyDescent="0.2">
      <c r="A678" s="35">
        <v>7</v>
      </c>
      <c r="B678" s="41" t="s">
        <v>1180</v>
      </c>
      <c r="C678" s="35"/>
      <c r="D678" s="35"/>
      <c r="E678" s="35"/>
      <c r="F678" s="35"/>
    </row>
    <row r="679" spans="1:6" x14ac:dyDescent="0.2">
      <c r="A679" s="35"/>
      <c r="B679" s="35"/>
      <c r="C679" s="35"/>
      <c r="D679" s="35"/>
      <c r="E679" s="35"/>
      <c r="F679" s="35"/>
    </row>
    <row r="680" spans="1:6" x14ac:dyDescent="0.2">
      <c r="A680" s="36" t="s">
        <v>51</v>
      </c>
      <c r="B680" s="37"/>
      <c r="C680" s="35"/>
      <c r="D680" s="35"/>
      <c r="E680" s="35"/>
      <c r="F680" s="35"/>
    </row>
    <row r="681" spans="1:6" ht="25.5" x14ac:dyDescent="0.2">
      <c r="A681" s="35">
        <v>1</v>
      </c>
      <c r="B681" s="41" t="s">
        <v>1181</v>
      </c>
      <c r="C681" s="35"/>
      <c r="D681" s="35"/>
      <c r="E681" s="35"/>
      <c r="F681" s="35"/>
    </row>
    <row r="682" spans="1:6" ht="25.5" x14ac:dyDescent="0.2">
      <c r="A682" s="35">
        <v>2</v>
      </c>
      <c r="B682" s="41" t="s">
        <v>1182</v>
      </c>
      <c r="C682" s="35"/>
      <c r="D682" s="35"/>
      <c r="E682" s="35"/>
      <c r="F682" s="35"/>
    </row>
    <row r="683" spans="1:6" x14ac:dyDescent="0.2">
      <c r="A683" s="35">
        <v>3</v>
      </c>
      <c r="B683" s="41" t="s">
        <v>1176</v>
      </c>
      <c r="C683" s="35"/>
      <c r="D683" s="35"/>
      <c r="E683" s="35"/>
      <c r="F683" s="35"/>
    </row>
    <row r="684" spans="1:6" x14ac:dyDescent="0.2">
      <c r="A684" s="35">
        <v>4</v>
      </c>
      <c r="B684" s="41" t="s">
        <v>1183</v>
      </c>
      <c r="C684" s="35"/>
      <c r="D684" s="35"/>
      <c r="E684" s="35"/>
      <c r="F684" s="35"/>
    </row>
    <row r="685" spans="1:6" ht="25.5" x14ac:dyDescent="0.2">
      <c r="A685" s="35">
        <v>5</v>
      </c>
      <c r="B685" s="41" t="s">
        <v>1184</v>
      </c>
      <c r="C685" s="35"/>
      <c r="D685" s="35"/>
      <c r="E685" s="35"/>
      <c r="F685" s="35"/>
    </row>
    <row r="686" spans="1:6" x14ac:dyDescent="0.2">
      <c r="A686" s="35">
        <v>6</v>
      </c>
      <c r="B686" s="41" t="s">
        <v>1185</v>
      </c>
      <c r="C686" s="35"/>
      <c r="D686" s="35"/>
      <c r="E686" s="35"/>
      <c r="F686" s="35"/>
    </row>
    <row r="687" spans="1:6" x14ac:dyDescent="0.2">
      <c r="A687" s="35">
        <v>7</v>
      </c>
      <c r="B687" s="41" t="s">
        <v>1186</v>
      </c>
      <c r="C687" s="35"/>
      <c r="D687" s="35"/>
      <c r="E687" s="35"/>
      <c r="F687" s="35"/>
    </row>
    <row r="688" spans="1:6" x14ac:dyDescent="0.2">
      <c r="A688" s="35"/>
      <c r="B688" s="35"/>
      <c r="C688" s="35"/>
      <c r="D688" s="35"/>
      <c r="E688" s="35"/>
      <c r="F688" s="35"/>
    </row>
    <row r="689" spans="1:6" x14ac:dyDescent="0.2">
      <c r="A689" s="36" t="s">
        <v>53</v>
      </c>
      <c r="B689" s="37"/>
      <c r="C689" s="35"/>
      <c r="D689" s="35"/>
      <c r="E689" s="35"/>
      <c r="F689" s="35"/>
    </row>
    <row r="690" spans="1:6" ht="25.5" x14ac:dyDescent="0.2">
      <c r="A690" s="35">
        <v>1</v>
      </c>
      <c r="B690" s="41" t="s">
        <v>1187</v>
      </c>
      <c r="C690" s="35"/>
      <c r="D690" s="35"/>
      <c r="E690" s="35"/>
      <c r="F690" s="35"/>
    </row>
    <row r="691" spans="1:6" x14ac:dyDescent="0.2">
      <c r="A691" s="35">
        <v>2</v>
      </c>
      <c r="B691" s="41" t="s">
        <v>1188</v>
      </c>
      <c r="C691" s="35"/>
      <c r="D691" s="35"/>
      <c r="E691" s="35"/>
      <c r="F691" s="35"/>
    </row>
    <row r="692" spans="1:6" x14ac:dyDescent="0.2">
      <c r="A692" s="35">
        <v>3</v>
      </c>
      <c r="B692" s="41" t="s">
        <v>1189</v>
      </c>
      <c r="C692" s="35"/>
      <c r="D692" s="35"/>
      <c r="E692" s="35"/>
      <c r="F692" s="35"/>
    </row>
    <row r="693" spans="1:6" x14ac:dyDescent="0.2">
      <c r="A693" s="35">
        <v>4</v>
      </c>
      <c r="B693" s="41" t="s">
        <v>1190</v>
      </c>
      <c r="C693" s="35"/>
      <c r="D693" s="35"/>
      <c r="E693" s="35"/>
      <c r="F693" s="35"/>
    </row>
    <row r="694" spans="1:6" x14ac:dyDescent="0.2">
      <c r="A694" s="35"/>
      <c r="B694" s="35"/>
      <c r="C694" s="35"/>
      <c r="D694" s="35"/>
      <c r="E694" s="35"/>
      <c r="F694" s="35"/>
    </row>
    <row r="695" spans="1:6" x14ac:dyDescent="0.2">
      <c r="A695" s="36" t="s">
        <v>55</v>
      </c>
      <c r="B695" s="37"/>
      <c r="C695" s="35"/>
      <c r="D695" s="35"/>
      <c r="E695" s="35"/>
      <c r="F695" s="35"/>
    </row>
    <row r="696" spans="1:6" ht="25.5" x14ac:dyDescent="0.2">
      <c r="A696" s="35">
        <v>1</v>
      </c>
      <c r="B696" s="41" t="s">
        <v>1191</v>
      </c>
      <c r="C696" s="35"/>
      <c r="D696" s="35"/>
      <c r="E696" s="35"/>
      <c r="F696" s="35"/>
    </row>
    <row r="697" spans="1:6" x14ac:dyDescent="0.2">
      <c r="A697" s="35">
        <v>2</v>
      </c>
      <c r="B697" s="41" t="s">
        <v>1192</v>
      </c>
      <c r="C697" s="35"/>
      <c r="D697" s="35"/>
      <c r="E697" s="35"/>
      <c r="F697" s="35"/>
    </row>
    <row r="698" spans="1:6" ht="14.25" x14ac:dyDescent="0.2">
      <c r="A698" s="35">
        <v>3</v>
      </c>
      <c r="B698" s="42" t="s">
        <v>1193</v>
      </c>
      <c r="C698" s="35"/>
      <c r="D698" s="35"/>
      <c r="E698" s="35"/>
      <c r="F698" s="35"/>
    </row>
    <row r="699" spans="1:6" x14ac:dyDescent="0.2">
      <c r="A699" s="35">
        <v>4</v>
      </c>
      <c r="B699" s="41" t="s">
        <v>1194</v>
      </c>
      <c r="C699" s="35"/>
      <c r="D699" s="35"/>
      <c r="E699" s="35"/>
      <c r="F699" s="35"/>
    </row>
    <row r="700" spans="1:6" ht="25.5" x14ac:dyDescent="0.2">
      <c r="A700" s="35">
        <v>5</v>
      </c>
      <c r="B700" s="41" t="s">
        <v>1195</v>
      </c>
      <c r="C700" s="35"/>
      <c r="D700" s="35"/>
      <c r="E700" s="35"/>
      <c r="F700" s="35"/>
    </row>
    <row r="701" spans="1:6" x14ac:dyDescent="0.2">
      <c r="A701" s="35"/>
      <c r="B701" s="35"/>
      <c r="C701" s="35"/>
      <c r="D701" s="35"/>
      <c r="E701" s="35"/>
      <c r="F701" s="35"/>
    </row>
    <row r="702" spans="1:6" x14ac:dyDescent="0.2">
      <c r="A702" s="36" t="s">
        <v>57</v>
      </c>
      <c r="B702" s="37"/>
      <c r="C702" s="35"/>
      <c r="D702" s="35"/>
      <c r="E702" s="35"/>
      <c r="F702" s="35"/>
    </row>
    <row r="703" spans="1:6" ht="25.5" x14ac:dyDescent="0.2">
      <c r="A703" s="35">
        <v>1</v>
      </c>
      <c r="B703" s="41" t="s">
        <v>1196</v>
      </c>
      <c r="C703" s="35"/>
      <c r="D703" s="35"/>
      <c r="E703" s="35"/>
      <c r="F703" s="35"/>
    </row>
    <row r="704" spans="1:6" x14ac:dyDescent="0.2">
      <c r="A704" s="35">
        <v>2</v>
      </c>
      <c r="B704" s="41" t="s">
        <v>1197</v>
      </c>
      <c r="C704" s="35"/>
      <c r="D704" s="35"/>
      <c r="E704" s="35"/>
      <c r="F704" s="35"/>
    </row>
    <row r="705" spans="1:6" x14ac:dyDescent="0.2">
      <c r="A705" s="35">
        <v>3</v>
      </c>
      <c r="B705" s="41" t="s">
        <v>1198</v>
      </c>
      <c r="C705" s="35"/>
      <c r="D705" s="35"/>
      <c r="E705" s="35"/>
      <c r="F705" s="35"/>
    </row>
    <row r="706" spans="1:6" ht="25.5" x14ac:dyDescent="0.2">
      <c r="A706" s="35">
        <v>4</v>
      </c>
      <c r="B706" s="41" t="s">
        <v>1199</v>
      </c>
      <c r="C706" s="35"/>
      <c r="D706" s="35"/>
      <c r="E706" s="35"/>
      <c r="F706" s="35"/>
    </row>
    <row r="707" spans="1:6" ht="25.5" x14ac:dyDescent="0.2">
      <c r="A707" s="35">
        <v>5</v>
      </c>
      <c r="B707" s="41" t="s">
        <v>1200</v>
      </c>
      <c r="C707" s="35"/>
      <c r="D707" s="35"/>
      <c r="E707" s="35"/>
      <c r="F707" s="35"/>
    </row>
    <row r="708" spans="1:6" x14ac:dyDescent="0.2">
      <c r="A708" s="35"/>
      <c r="B708" s="35"/>
      <c r="C708" s="35"/>
      <c r="D708" s="35"/>
      <c r="E708" s="35"/>
      <c r="F708" s="35"/>
    </row>
    <row r="709" spans="1:6" x14ac:dyDescent="0.2">
      <c r="A709" s="36" t="s">
        <v>59</v>
      </c>
      <c r="B709" s="37"/>
      <c r="C709" s="35"/>
      <c r="D709" s="35"/>
      <c r="E709" s="35"/>
      <c r="F709" s="35"/>
    </row>
    <row r="710" spans="1:6" ht="25.5" x14ac:dyDescent="0.2">
      <c r="A710" s="35">
        <v>1</v>
      </c>
      <c r="B710" s="41" t="s">
        <v>1201</v>
      </c>
      <c r="C710" s="35"/>
      <c r="D710" s="35"/>
      <c r="E710" s="35"/>
      <c r="F710" s="35"/>
    </row>
    <row r="711" spans="1:6" x14ac:dyDescent="0.2">
      <c r="A711" s="35">
        <v>2</v>
      </c>
      <c r="B711" s="41" t="s">
        <v>1202</v>
      </c>
      <c r="C711" s="35"/>
      <c r="D711" s="35"/>
      <c r="E711" s="35"/>
      <c r="F711" s="35"/>
    </row>
    <row r="712" spans="1:6" x14ac:dyDescent="0.2">
      <c r="A712" s="35">
        <v>3</v>
      </c>
      <c r="B712" s="41" t="s">
        <v>1203</v>
      </c>
      <c r="C712" s="35"/>
      <c r="D712" s="35"/>
      <c r="E712" s="35"/>
      <c r="F712" s="35"/>
    </row>
    <row r="713" spans="1:6" ht="25.5" x14ac:dyDescent="0.2">
      <c r="A713" s="35">
        <v>4</v>
      </c>
      <c r="B713" s="41" t="s">
        <v>1204</v>
      </c>
      <c r="C713" s="35"/>
      <c r="D713" s="35"/>
      <c r="E713" s="35"/>
      <c r="F713" s="35"/>
    </row>
    <row r="714" spans="1:6" ht="25.5" x14ac:dyDescent="0.2">
      <c r="A714" s="35">
        <v>5</v>
      </c>
      <c r="B714" s="41" t="s">
        <v>1205</v>
      </c>
      <c r="C714" s="35"/>
      <c r="D714" s="35"/>
      <c r="E714" s="35"/>
      <c r="F714" s="35"/>
    </row>
    <row r="715" spans="1:6" x14ac:dyDescent="0.2">
      <c r="A715" s="35"/>
      <c r="B715" s="35"/>
      <c r="C715" s="35"/>
      <c r="D715" s="35"/>
      <c r="E715" s="35"/>
      <c r="F715" s="35"/>
    </row>
    <row r="716" spans="1:6" x14ac:dyDescent="0.2">
      <c r="A716" s="36" t="s">
        <v>61</v>
      </c>
      <c r="B716" s="37"/>
      <c r="C716" s="35"/>
      <c r="D716" s="35"/>
      <c r="E716" s="35"/>
      <c r="F716" s="35"/>
    </row>
    <row r="717" spans="1:6" ht="25.5" x14ac:dyDescent="0.2">
      <c r="A717" s="35">
        <v>1</v>
      </c>
      <c r="B717" s="41" t="s">
        <v>1206</v>
      </c>
      <c r="C717" s="35"/>
      <c r="D717" s="35"/>
      <c r="E717" s="35"/>
      <c r="F717" s="35"/>
    </row>
    <row r="718" spans="1:6" x14ac:dyDescent="0.2">
      <c r="A718" s="35">
        <v>2</v>
      </c>
      <c r="B718" s="41" t="s">
        <v>1207</v>
      </c>
      <c r="C718" s="35"/>
      <c r="D718" s="35"/>
      <c r="E718" s="35"/>
      <c r="F718" s="35"/>
    </row>
    <row r="719" spans="1:6" ht="25.5" x14ac:dyDescent="0.2">
      <c r="A719" s="35">
        <v>3</v>
      </c>
      <c r="B719" s="41" t="s">
        <v>1208</v>
      </c>
      <c r="C719" s="35"/>
      <c r="D719" s="35"/>
      <c r="E719" s="35"/>
      <c r="F719" s="35"/>
    </row>
    <row r="720" spans="1:6" ht="25.5" x14ac:dyDescent="0.2">
      <c r="A720" s="35">
        <v>4</v>
      </c>
      <c r="B720" s="41" t="s">
        <v>1209</v>
      </c>
      <c r="C720" s="35"/>
      <c r="D720" s="35"/>
      <c r="E720" s="35"/>
      <c r="F720" s="35"/>
    </row>
    <row r="721" spans="1:6" ht="25.5" x14ac:dyDescent="0.2">
      <c r="A721" s="35">
        <v>5</v>
      </c>
      <c r="B721" s="41" t="s">
        <v>1210</v>
      </c>
      <c r="C721" s="35"/>
      <c r="D721" s="35"/>
      <c r="E721" s="35"/>
      <c r="F721" s="35"/>
    </row>
    <row r="722" spans="1:6" ht="25.5" x14ac:dyDescent="0.2">
      <c r="A722" s="35">
        <v>6</v>
      </c>
      <c r="B722" s="41" t="s">
        <v>1211</v>
      </c>
      <c r="C722" s="35"/>
      <c r="D722" s="35"/>
      <c r="E722" s="35"/>
      <c r="F722" s="35"/>
    </row>
    <row r="723" spans="1:6" x14ac:dyDescent="0.2">
      <c r="A723" s="35"/>
      <c r="B723" s="35"/>
      <c r="C723" s="35"/>
      <c r="D723" s="35"/>
      <c r="E723" s="35"/>
      <c r="F723" s="35"/>
    </row>
    <row r="724" spans="1:6" x14ac:dyDescent="0.2">
      <c r="A724" s="36" t="s">
        <v>63</v>
      </c>
      <c r="B724" s="37"/>
      <c r="C724" s="35"/>
      <c r="D724" s="35"/>
      <c r="E724" s="35"/>
      <c r="F724" s="35"/>
    </row>
    <row r="725" spans="1:6" ht="25.5" x14ac:dyDescent="0.2">
      <c r="A725" s="35">
        <v>1</v>
      </c>
      <c r="B725" s="41" t="s">
        <v>1212</v>
      </c>
      <c r="C725" s="35"/>
      <c r="D725" s="35"/>
      <c r="E725" s="35"/>
      <c r="F725" s="35"/>
    </row>
    <row r="726" spans="1:6" x14ac:dyDescent="0.2">
      <c r="A726" s="35">
        <v>2</v>
      </c>
      <c r="B726" s="41" t="s">
        <v>1213</v>
      </c>
      <c r="C726" s="35"/>
      <c r="D726" s="35"/>
      <c r="E726" s="35"/>
      <c r="F726" s="35"/>
    </row>
    <row r="727" spans="1:6" x14ac:dyDescent="0.2">
      <c r="A727" s="35">
        <v>3</v>
      </c>
      <c r="B727" s="41" t="s">
        <v>1214</v>
      </c>
      <c r="C727" s="35"/>
      <c r="D727" s="35"/>
      <c r="E727" s="35"/>
      <c r="F727" s="35"/>
    </row>
    <row r="728" spans="1:6" x14ac:dyDescent="0.2">
      <c r="A728" s="35">
        <v>4</v>
      </c>
      <c r="B728" s="41" t="s">
        <v>1215</v>
      </c>
      <c r="C728" s="35"/>
      <c r="D728" s="35"/>
      <c r="E728" s="35"/>
      <c r="F728" s="35"/>
    </row>
    <row r="729" spans="1:6" x14ac:dyDescent="0.2">
      <c r="A729" s="35"/>
      <c r="B729" s="35"/>
      <c r="C729" s="35"/>
      <c r="D729" s="35"/>
      <c r="E729" s="35"/>
      <c r="F729" s="35"/>
    </row>
    <row r="730" spans="1:6" x14ac:dyDescent="0.2">
      <c r="A730" s="36" t="s">
        <v>65</v>
      </c>
      <c r="B730" s="37"/>
      <c r="C730" s="35"/>
      <c r="D730" s="35"/>
      <c r="E730" s="35"/>
      <c r="F730" s="35"/>
    </row>
    <row r="731" spans="1:6" ht="25.5" x14ac:dyDescent="0.2">
      <c r="A731" s="35">
        <v>1</v>
      </c>
      <c r="B731" s="41" t="s">
        <v>1216</v>
      </c>
      <c r="C731" s="35"/>
      <c r="D731" s="35"/>
      <c r="E731" s="35"/>
      <c r="F731" s="35"/>
    </row>
    <row r="732" spans="1:6" x14ac:dyDescent="0.2">
      <c r="A732" s="35">
        <v>2</v>
      </c>
      <c r="B732" s="41" t="s">
        <v>1217</v>
      </c>
      <c r="C732" s="35"/>
      <c r="D732" s="35"/>
      <c r="E732" s="35"/>
      <c r="F732" s="35"/>
    </row>
    <row r="733" spans="1:6" ht="25.5" x14ac:dyDescent="0.2">
      <c r="A733" s="35">
        <v>3</v>
      </c>
      <c r="B733" s="41" t="s">
        <v>1218</v>
      </c>
      <c r="C733" s="35"/>
      <c r="D733" s="35"/>
      <c r="E733" s="35"/>
      <c r="F733" s="35"/>
    </row>
    <row r="734" spans="1:6" x14ac:dyDescent="0.2">
      <c r="A734" s="35">
        <v>4</v>
      </c>
      <c r="B734" s="41" t="s">
        <v>1219</v>
      </c>
      <c r="C734" s="35"/>
      <c r="D734" s="35"/>
      <c r="E734" s="35"/>
      <c r="F734" s="35"/>
    </row>
    <row r="735" spans="1:6" ht="25.5" x14ac:dyDescent="0.2">
      <c r="A735" s="35">
        <v>5</v>
      </c>
      <c r="B735" s="41" t="s">
        <v>1220</v>
      </c>
      <c r="C735" s="35"/>
      <c r="D735" s="35"/>
      <c r="E735" s="35"/>
      <c r="F735" s="35"/>
    </row>
    <row r="736" spans="1:6" x14ac:dyDescent="0.2">
      <c r="A736" s="35"/>
      <c r="B736" s="35"/>
      <c r="C736" s="35"/>
      <c r="D736" s="35"/>
      <c r="E736" s="35"/>
      <c r="F736" s="35"/>
    </row>
    <row r="737" spans="1:6" x14ac:dyDescent="0.2">
      <c r="A737" s="36" t="s">
        <v>69</v>
      </c>
      <c r="B737" s="37"/>
      <c r="C737" s="35"/>
      <c r="D737" s="35"/>
      <c r="E737" s="35"/>
      <c r="F737" s="35"/>
    </row>
    <row r="738" spans="1:6" ht="25.5" x14ac:dyDescent="0.2">
      <c r="A738" s="35">
        <v>1</v>
      </c>
      <c r="B738" s="41" t="s">
        <v>1221</v>
      </c>
      <c r="C738" s="35"/>
      <c r="D738" s="35"/>
      <c r="E738" s="35"/>
      <c r="F738" s="35"/>
    </row>
    <row r="739" spans="1:6" ht="38.25" x14ac:dyDescent="0.2">
      <c r="A739" s="35">
        <v>2</v>
      </c>
      <c r="B739" s="41" t="s">
        <v>1222</v>
      </c>
      <c r="C739" s="35"/>
      <c r="D739" s="35"/>
      <c r="E739" s="35"/>
      <c r="F739" s="35"/>
    </row>
    <row r="740" spans="1:6" ht="25.5" x14ac:dyDescent="0.2">
      <c r="A740" s="35">
        <v>3</v>
      </c>
      <c r="B740" s="41" t="s">
        <v>1223</v>
      </c>
      <c r="C740" s="35"/>
      <c r="D740" s="35"/>
      <c r="E740" s="35"/>
      <c r="F740" s="35"/>
    </row>
    <row r="741" spans="1:6" ht="25.5" x14ac:dyDescent="0.2">
      <c r="A741" s="35">
        <v>4</v>
      </c>
      <c r="B741" s="41" t="s">
        <v>1224</v>
      </c>
      <c r="C741" s="35"/>
      <c r="D741" s="35"/>
      <c r="E741" s="35"/>
      <c r="F741" s="35"/>
    </row>
    <row r="742" spans="1:6" ht="25.5" x14ac:dyDescent="0.2">
      <c r="A742" s="35">
        <v>5</v>
      </c>
      <c r="B742" s="41" t="s">
        <v>1225</v>
      </c>
      <c r="C742" s="35"/>
      <c r="D742" s="35"/>
      <c r="E742" s="35"/>
      <c r="F742" s="35"/>
    </row>
    <row r="743" spans="1:6" ht="25.5" x14ac:dyDescent="0.2">
      <c r="A743" s="35">
        <v>6</v>
      </c>
      <c r="B743" s="41" t="s">
        <v>1226</v>
      </c>
      <c r="C743" s="35"/>
      <c r="D743" s="35"/>
      <c r="E743" s="35"/>
      <c r="F743" s="35"/>
    </row>
    <row r="744" spans="1:6" ht="25.5" x14ac:dyDescent="0.2">
      <c r="A744" s="35">
        <v>7</v>
      </c>
      <c r="B744" s="41" t="s">
        <v>1227</v>
      </c>
      <c r="C744" s="35"/>
      <c r="D744" s="35"/>
      <c r="E744" s="35"/>
      <c r="F744" s="35"/>
    </row>
    <row r="745" spans="1:6" ht="38.25" x14ac:dyDescent="0.2">
      <c r="A745" s="35">
        <v>8</v>
      </c>
      <c r="B745" s="41" t="s">
        <v>1228</v>
      </c>
      <c r="C745" s="35"/>
      <c r="D745" s="35"/>
      <c r="E745" s="35"/>
      <c r="F745" s="35"/>
    </row>
    <row r="746" spans="1:6" ht="25.5" x14ac:dyDescent="0.2">
      <c r="A746" s="35">
        <v>9</v>
      </c>
      <c r="B746" s="41" t="s">
        <v>1229</v>
      </c>
      <c r="C746" s="35"/>
      <c r="D746" s="35"/>
      <c r="E746" s="35"/>
      <c r="F746" s="35"/>
    </row>
    <row r="747" spans="1:6" ht="25.5" x14ac:dyDescent="0.2">
      <c r="A747" s="35">
        <v>10</v>
      </c>
      <c r="B747" s="41" t="s">
        <v>1230</v>
      </c>
      <c r="C747" s="35"/>
      <c r="D747" s="35"/>
      <c r="E747" s="35"/>
      <c r="F747" s="35"/>
    </row>
    <row r="748" spans="1:6" ht="25.5" x14ac:dyDescent="0.2">
      <c r="A748" s="35">
        <v>11</v>
      </c>
      <c r="B748" s="41" t="s">
        <v>1231</v>
      </c>
      <c r="C748" s="35"/>
      <c r="D748" s="35"/>
      <c r="E748" s="35"/>
      <c r="F748" s="35"/>
    </row>
    <row r="749" spans="1:6" ht="38.25" x14ac:dyDescent="0.2">
      <c r="A749" s="35">
        <v>12</v>
      </c>
      <c r="B749" s="41" t="s">
        <v>1232</v>
      </c>
      <c r="C749" s="35"/>
      <c r="D749" s="35"/>
      <c r="E749" s="35"/>
      <c r="F749" s="35"/>
    </row>
    <row r="750" spans="1:6" ht="51" x14ac:dyDescent="0.2">
      <c r="A750" s="35">
        <v>13</v>
      </c>
      <c r="B750" s="41" t="s">
        <v>1233</v>
      </c>
      <c r="C750" s="35"/>
      <c r="D750" s="35"/>
      <c r="E750" s="35"/>
      <c r="F750" s="35"/>
    </row>
    <row r="751" spans="1:6" ht="38.25" x14ac:dyDescent="0.2">
      <c r="A751" s="35">
        <v>14</v>
      </c>
      <c r="B751" s="41" t="s">
        <v>1234</v>
      </c>
      <c r="C751" s="35"/>
      <c r="D751" s="35"/>
      <c r="E751" s="35"/>
      <c r="F751" s="35"/>
    </row>
    <row r="752" spans="1:6" ht="38.25" x14ac:dyDescent="0.2">
      <c r="A752" s="35">
        <v>15</v>
      </c>
      <c r="B752" s="41" t="s">
        <v>1235</v>
      </c>
      <c r="C752" s="35"/>
      <c r="D752" s="35"/>
      <c r="E752" s="35"/>
      <c r="F752" s="35"/>
    </row>
    <row r="753" spans="1:6" ht="25.5" x14ac:dyDescent="0.2">
      <c r="A753" s="35">
        <v>16</v>
      </c>
      <c r="B753" s="41" t="s">
        <v>1236</v>
      </c>
      <c r="C753" s="35"/>
      <c r="D753" s="35"/>
      <c r="E753" s="35"/>
      <c r="F753" s="35"/>
    </row>
    <row r="754" spans="1:6" x14ac:dyDescent="0.2">
      <c r="A754" s="35"/>
      <c r="B754" s="35"/>
      <c r="C754" s="35"/>
      <c r="D754" s="35"/>
      <c r="E754" s="35"/>
      <c r="F754" s="35"/>
    </row>
    <row r="755" spans="1:6" x14ac:dyDescent="0.2">
      <c r="A755" s="36" t="s">
        <v>72</v>
      </c>
      <c r="B755" s="37"/>
      <c r="C755" s="35"/>
      <c r="D755" s="35"/>
      <c r="E755" s="35"/>
      <c r="F755" s="35"/>
    </row>
    <row r="756" spans="1:6" ht="25.5" x14ac:dyDescent="0.2">
      <c r="A756" s="35">
        <v>1</v>
      </c>
      <c r="B756" s="41" t="s">
        <v>1237</v>
      </c>
      <c r="C756" s="35"/>
      <c r="D756" s="35"/>
      <c r="E756" s="35"/>
      <c r="F756" s="35"/>
    </row>
    <row r="757" spans="1:6" ht="25.5" x14ac:dyDescent="0.2">
      <c r="A757" s="35">
        <v>2</v>
      </c>
      <c r="B757" s="41" t="s">
        <v>1238</v>
      </c>
      <c r="C757" s="35"/>
      <c r="D757" s="35"/>
      <c r="E757" s="35"/>
      <c r="F757" s="35"/>
    </row>
    <row r="758" spans="1:6" x14ac:dyDescent="0.2">
      <c r="A758" s="35">
        <v>3</v>
      </c>
      <c r="B758" s="41" t="s">
        <v>1239</v>
      </c>
      <c r="C758" s="35"/>
      <c r="D758" s="35"/>
      <c r="E758" s="35"/>
      <c r="F758" s="35"/>
    </row>
    <row r="759" spans="1:6" ht="25.5" x14ac:dyDescent="0.2">
      <c r="A759" s="35">
        <v>4</v>
      </c>
      <c r="B759" s="41" t="s">
        <v>1240</v>
      </c>
      <c r="C759" s="35"/>
      <c r="D759" s="35"/>
      <c r="E759" s="35"/>
      <c r="F759" s="35"/>
    </row>
    <row r="760" spans="1:6" ht="38.25" x14ac:dyDescent="0.2">
      <c r="A760" s="35">
        <v>5</v>
      </c>
      <c r="B760" s="41" t="s">
        <v>1241</v>
      </c>
      <c r="C760" s="35"/>
      <c r="D760" s="35"/>
      <c r="E760" s="35"/>
      <c r="F760" s="35"/>
    </row>
    <row r="761" spans="1:6" x14ac:dyDescent="0.2">
      <c r="A761" s="35">
        <v>6</v>
      </c>
      <c r="B761" s="41" t="s">
        <v>1242</v>
      </c>
      <c r="C761" s="35"/>
      <c r="D761" s="35"/>
      <c r="E761" s="35"/>
      <c r="F761" s="35"/>
    </row>
    <row r="762" spans="1:6" x14ac:dyDescent="0.2">
      <c r="A762" s="35"/>
      <c r="B762" s="35"/>
      <c r="C762" s="35"/>
      <c r="D762" s="35"/>
      <c r="E762" s="35"/>
      <c r="F762" s="35"/>
    </row>
    <row r="763" spans="1:6" x14ac:dyDescent="0.2">
      <c r="A763" s="36" t="s">
        <v>75</v>
      </c>
      <c r="B763" s="37"/>
      <c r="C763" s="35"/>
      <c r="D763" s="35"/>
      <c r="E763" s="35"/>
      <c r="F763" s="35"/>
    </row>
    <row r="764" spans="1:6" ht="25.5" x14ac:dyDescent="0.2">
      <c r="A764" s="35">
        <v>1</v>
      </c>
      <c r="B764" s="41" t="s">
        <v>1243</v>
      </c>
      <c r="C764" s="35"/>
      <c r="D764" s="35"/>
      <c r="E764" s="35"/>
      <c r="F764" s="35"/>
    </row>
    <row r="765" spans="1:6" ht="25.5" x14ac:dyDescent="0.2">
      <c r="A765" s="35">
        <v>2</v>
      </c>
      <c r="B765" s="41" t="s">
        <v>1244</v>
      </c>
      <c r="C765" s="35"/>
      <c r="D765" s="35"/>
      <c r="E765" s="35"/>
      <c r="F765" s="35"/>
    </row>
    <row r="766" spans="1:6" ht="25.5" x14ac:dyDescent="0.2">
      <c r="A766" s="35">
        <v>3</v>
      </c>
      <c r="B766" s="41" t="s">
        <v>1245</v>
      </c>
      <c r="C766" s="35"/>
      <c r="D766" s="35"/>
      <c r="E766" s="35"/>
      <c r="F766" s="35"/>
    </row>
    <row r="767" spans="1:6" ht="25.5" x14ac:dyDescent="0.2">
      <c r="A767" s="35">
        <v>4</v>
      </c>
      <c r="B767" s="41" t="s">
        <v>1246</v>
      </c>
      <c r="C767" s="35"/>
      <c r="D767" s="35"/>
      <c r="E767" s="35"/>
      <c r="F767" s="35"/>
    </row>
    <row r="768" spans="1:6" ht="25.5" x14ac:dyDescent="0.2">
      <c r="A768" s="35">
        <v>5</v>
      </c>
      <c r="B768" s="41" t="s">
        <v>1247</v>
      </c>
      <c r="C768" s="35"/>
      <c r="D768" s="35"/>
      <c r="E768" s="35"/>
      <c r="F768" s="35"/>
    </row>
    <row r="769" spans="1:6" ht="25.5" x14ac:dyDescent="0.2">
      <c r="A769" s="35">
        <v>6</v>
      </c>
      <c r="B769" s="41" t="s">
        <v>1248</v>
      </c>
      <c r="C769" s="35"/>
      <c r="D769" s="35"/>
      <c r="E769" s="35"/>
      <c r="F769" s="35"/>
    </row>
    <row r="770" spans="1:6" ht="38.25" x14ac:dyDescent="0.2">
      <c r="A770" s="35">
        <v>7</v>
      </c>
      <c r="B770" s="41" t="s">
        <v>1249</v>
      </c>
      <c r="C770" s="35"/>
      <c r="D770" s="35"/>
      <c r="E770" s="35"/>
      <c r="F770" s="35"/>
    </row>
    <row r="771" spans="1:6" ht="25.5" x14ac:dyDescent="0.2">
      <c r="A771" s="35">
        <v>8</v>
      </c>
      <c r="B771" s="41" t="s">
        <v>1250</v>
      </c>
      <c r="C771" s="35"/>
      <c r="D771" s="35"/>
      <c r="E771" s="35"/>
      <c r="F771" s="35"/>
    </row>
    <row r="772" spans="1:6" x14ac:dyDescent="0.2">
      <c r="A772" s="35"/>
      <c r="B772" s="35"/>
      <c r="C772" s="35"/>
      <c r="D772" s="35"/>
      <c r="E772" s="35"/>
      <c r="F772" s="35"/>
    </row>
    <row r="773" spans="1:6" x14ac:dyDescent="0.2">
      <c r="A773" s="36" t="s">
        <v>78</v>
      </c>
      <c r="B773" s="37"/>
      <c r="C773" s="35"/>
      <c r="D773" s="35"/>
      <c r="E773" s="35"/>
      <c r="F773" s="35"/>
    </row>
    <row r="774" spans="1:6" x14ac:dyDescent="0.2">
      <c r="A774" s="35">
        <v>1</v>
      </c>
      <c r="B774" s="41" t="s">
        <v>1251</v>
      </c>
      <c r="C774" s="35"/>
      <c r="D774" s="35"/>
      <c r="E774" s="35"/>
      <c r="F774" s="35"/>
    </row>
    <row r="775" spans="1:6" x14ac:dyDescent="0.2">
      <c r="A775" s="35">
        <v>2</v>
      </c>
      <c r="B775" s="41" t="s">
        <v>1252</v>
      </c>
      <c r="C775" s="35"/>
      <c r="D775" s="35"/>
      <c r="E775" s="35"/>
      <c r="F775" s="35"/>
    </row>
    <row r="776" spans="1:6" ht="25.5" x14ac:dyDescent="0.2">
      <c r="A776" s="35">
        <v>3</v>
      </c>
      <c r="B776" s="41" t="s">
        <v>1253</v>
      </c>
      <c r="C776" s="35"/>
      <c r="D776" s="35"/>
      <c r="E776" s="35"/>
      <c r="F776" s="35"/>
    </row>
    <row r="777" spans="1:6" ht="25.5" x14ac:dyDescent="0.2">
      <c r="A777" s="35">
        <v>4</v>
      </c>
      <c r="B777" s="41" t="s">
        <v>1254</v>
      </c>
      <c r="C777" s="35"/>
      <c r="D777" s="35"/>
      <c r="E777" s="35"/>
      <c r="F777" s="35"/>
    </row>
    <row r="778" spans="1:6" ht="25.5" x14ac:dyDescent="0.2">
      <c r="A778" s="35">
        <v>5</v>
      </c>
      <c r="B778" s="41" t="s">
        <v>1255</v>
      </c>
      <c r="C778" s="35"/>
      <c r="D778" s="35"/>
      <c r="E778" s="35"/>
      <c r="F778" s="35"/>
    </row>
    <row r="779" spans="1:6" x14ac:dyDescent="0.2">
      <c r="A779" s="35"/>
      <c r="B779" s="35"/>
      <c r="C779" s="35"/>
      <c r="D779" s="35"/>
      <c r="E779" s="35"/>
      <c r="F779" s="35"/>
    </row>
    <row r="780" spans="1:6" x14ac:dyDescent="0.2">
      <c r="A780" s="36" t="s">
        <v>80</v>
      </c>
      <c r="B780" s="37"/>
      <c r="C780" s="35"/>
      <c r="D780" s="35"/>
      <c r="E780" s="35"/>
      <c r="F780" s="35"/>
    </row>
    <row r="781" spans="1:6" ht="25.5" x14ac:dyDescent="0.2">
      <c r="A781" s="35">
        <v>1</v>
      </c>
      <c r="B781" s="41" t="s">
        <v>1256</v>
      </c>
      <c r="C781" s="35"/>
      <c r="D781" s="35"/>
      <c r="E781" s="35"/>
      <c r="F781" s="35"/>
    </row>
    <row r="782" spans="1:6" ht="38.25" x14ac:dyDescent="0.2">
      <c r="A782" s="35">
        <v>2</v>
      </c>
      <c r="B782" s="41" t="s">
        <v>1257</v>
      </c>
      <c r="C782" s="35"/>
      <c r="D782" s="35"/>
      <c r="E782" s="35"/>
      <c r="F782" s="35"/>
    </row>
    <row r="783" spans="1:6" ht="25.5" x14ac:dyDescent="0.2">
      <c r="A783" s="35">
        <v>3</v>
      </c>
      <c r="B783" s="41" t="s">
        <v>1258</v>
      </c>
      <c r="C783" s="35"/>
      <c r="D783" s="35"/>
      <c r="E783" s="35"/>
      <c r="F783" s="35"/>
    </row>
    <row r="784" spans="1:6" ht="38.25" x14ac:dyDescent="0.2">
      <c r="A784" s="35">
        <v>4</v>
      </c>
      <c r="B784" s="41" t="s">
        <v>1259</v>
      </c>
      <c r="C784" s="35"/>
      <c r="D784" s="35"/>
      <c r="E784" s="35"/>
      <c r="F784" s="35"/>
    </row>
    <row r="785" spans="1:6" ht="38.25" x14ac:dyDescent="0.2">
      <c r="A785" s="35">
        <v>5</v>
      </c>
      <c r="B785" s="41" t="s">
        <v>1260</v>
      </c>
      <c r="C785" s="35"/>
      <c r="D785" s="35"/>
      <c r="E785" s="35"/>
      <c r="F785" s="35"/>
    </row>
    <row r="786" spans="1:6" ht="38.25" x14ac:dyDescent="0.2">
      <c r="A786" s="35">
        <v>6</v>
      </c>
      <c r="B786" s="41" t="s">
        <v>1261</v>
      </c>
      <c r="C786" s="35"/>
      <c r="D786" s="35"/>
      <c r="E786" s="35"/>
      <c r="F786" s="35"/>
    </row>
    <row r="787" spans="1:6" ht="25.5" x14ac:dyDescent="0.2">
      <c r="A787" s="35">
        <v>7</v>
      </c>
      <c r="B787" s="41" t="s">
        <v>1262</v>
      </c>
      <c r="C787" s="35"/>
      <c r="D787" s="35"/>
      <c r="E787" s="35"/>
      <c r="F787" s="35"/>
    </row>
    <row r="788" spans="1:6" ht="25.5" x14ac:dyDescent="0.2">
      <c r="A788" s="35">
        <v>8</v>
      </c>
      <c r="B788" s="41" t="s">
        <v>1263</v>
      </c>
      <c r="C788" s="35"/>
      <c r="D788" s="35"/>
      <c r="E788" s="35"/>
      <c r="F788" s="35"/>
    </row>
    <row r="789" spans="1:6" ht="25.5" x14ac:dyDescent="0.2">
      <c r="A789" s="35">
        <v>9</v>
      </c>
      <c r="B789" s="41" t="s">
        <v>1264</v>
      </c>
      <c r="C789" s="35"/>
      <c r="D789" s="35"/>
      <c r="E789" s="35"/>
      <c r="F789" s="35"/>
    </row>
    <row r="790" spans="1:6" x14ac:dyDescent="0.2">
      <c r="A790" s="35"/>
      <c r="B790" s="35"/>
      <c r="C790" s="35"/>
      <c r="D790" s="35"/>
      <c r="E790" s="35"/>
      <c r="F790" s="35"/>
    </row>
    <row r="791" spans="1:6" x14ac:dyDescent="0.2">
      <c r="A791" s="36" t="s">
        <v>83</v>
      </c>
      <c r="B791" s="37"/>
      <c r="C791" s="35"/>
      <c r="D791" s="35"/>
      <c r="E791" s="35"/>
      <c r="F791" s="35"/>
    </row>
    <row r="792" spans="1:6" x14ac:dyDescent="0.2">
      <c r="A792" s="35">
        <v>1</v>
      </c>
      <c r="B792" s="41" t="s">
        <v>1265</v>
      </c>
      <c r="C792" s="35"/>
      <c r="D792" s="35"/>
      <c r="E792" s="35"/>
      <c r="F792" s="35"/>
    </row>
    <row r="793" spans="1:6" x14ac:dyDescent="0.2">
      <c r="A793" s="35">
        <v>2</v>
      </c>
      <c r="B793" s="41" t="s">
        <v>1266</v>
      </c>
      <c r="C793" s="35"/>
      <c r="D793" s="35"/>
      <c r="E793" s="35"/>
      <c r="F793" s="35"/>
    </row>
    <row r="794" spans="1:6" x14ac:dyDescent="0.2">
      <c r="A794" s="35">
        <v>3</v>
      </c>
      <c r="B794" s="41" t="s">
        <v>1267</v>
      </c>
      <c r="C794" s="35"/>
      <c r="D794" s="35"/>
      <c r="E794" s="35"/>
      <c r="F794" s="35"/>
    </row>
    <row r="795" spans="1:6" ht="25.5" x14ac:dyDescent="0.2">
      <c r="A795" s="35">
        <v>4</v>
      </c>
      <c r="B795" s="41" t="s">
        <v>1268</v>
      </c>
      <c r="C795" s="35"/>
      <c r="D795" s="35"/>
      <c r="E795" s="35"/>
      <c r="F795" s="35"/>
    </row>
    <row r="796" spans="1:6" ht="38.25" x14ac:dyDescent="0.2">
      <c r="A796" s="35">
        <v>5</v>
      </c>
      <c r="B796" s="41" t="s">
        <v>1269</v>
      </c>
      <c r="C796" s="35"/>
      <c r="D796" s="35"/>
      <c r="E796" s="35"/>
      <c r="F796" s="35"/>
    </row>
    <row r="797" spans="1:6" x14ac:dyDescent="0.2">
      <c r="A797" s="35"/>
      <c r="B797" s="35"/>
      <c r="C797" s="35"/>
      <c r="D797" s="35"/>
      <c r="E797" s="35"/>
      <c r="F797" s="35"/>
    </row>
    <row r="798" spans="1:6" x14ac:dyDescent="0.2">
      <c r="A798" s="36" t="s">
        <v>85</v>
      </c>
      <c r="B798" s="37"/>
      <c r="C798" s="35"/>
      <c r="D798" s="35"/>
      <c r="E798" s="35"/>
      <c r="F798" s="35"/>
    </row>
    <row r="799" spans="1:6" x14ac:dyDescent="0.2">
      <c r="A799" s="35">
        <v>1</v>
      </c>
      <c r="B799" s="41" t="s">
        <v>1270</v>
      </c>
      <c r="C799" s="35"/>
      <c r="D799" s="35"/>
      <c r="E799" s="35"/>
      <c r="F799" s="35"/>
    </row>
    <row r="800" spans="1:6" x14ac:dyDescent="0.2">
      <c r="A800" s="35">
        <v>2</v>
      </c>
      <c r="B800" s="41" t="s">
        <v>1271</v>
      </c>
      <c r="C800" s="35"/>
      <c r="D800" s="35"/>
      <c r="E800" s="35"/>
      <c r="F800" s="35"/>
    </row>
    <row r="801" spans="1:6" x14ac:dyDescent="0.2">
      <c r="A801" s="35">
        <v>3</v>
      </c>
      <c r="B801" s="41" t="s">
        <v>1272</v>
      </c>
      <c r="C801" s="35"/>
      <c r="D801" s="35"/>
      <c r="E801" s="35"/>
      <c r="F801" s="35"/>
    </row>
    <row r="802" spans="1:6" x14ac:dyDescent="0.2">
      <c r="A802" s="35">
        <v>4</v>
      </c>
      <c r="B802" s="41" t="s">
        <v>1273</v>
      </c>
      <c r="C802" s="35"/>
      <c r="D802" s="35"/>
      <c r="E802" s="35"/>
      <c r="F802" s="35"/>
    </row>
    <row r="803" spans="1:6" ht="25.5" x14ac:dyDescent="0.2">
      <c r="A803" s="35">
        <v>5</v>
      </c>
      <c r="B803" s="41" t="s">
        <v>1274</v>
      </c>
      <c r="C803" s="35"/>
      <c r="D803" s="35"/>
      <c r="E803" s="35"/>
      <c r="F803" s="35"/>
    </row>
    <row r="804" spans="1:6" x14ac:dyDescent="0.2">
      <c r="A804" s="35"/>
      <c r="B804" s="35"/>
      <c r="C804" s="35"/>
      <c r="D804" s="35"/>
      <c r="E804" s="35"/>
      <c r="F804" s="35"/>
    </row>
    <row r="805" spans="1:6" x14ac:dyDescent="0.2">
      <c r="A805" s="36" t="s">
        <v>87</v>
      </c>
      <c r="B805" s="37"/>
      <c r="C805" s="35"/>
      <c r="D805" s="35"/>
      <c r="E805" s="35"/>
      <c r="F805" s="35"/>
    </row>
    <row r="806" spans="1:6" x14ac:dyDescent="0.2">
      <c r="A806" s="35">
        <v>1</v>
      </c>
      <c r="B806" s="41" t="s">
        <v>1275</v>
      </c>
      <c r="C806" s="35"/>
      <c r="D806" s="35"/>
      <c r="E806" s="35"/>
      <c r="F806" s="35"/>
    </row>
    <row r="807" spans="1:6" x14ac:dyDescent="0.2">
      <c r="A807" s="35">
        <v>2</v>
      </c>
      <c r="B807" s="41" t="s">
        <v>1276</v>
      </c>
      <c r="C807" s="35"/>
      <c r="D807" s="35"/>
      <c r="E807" s="35"/>
      <c r="F807" s="35"/>
    </row>
    <row r="808" spans="1:6" ht="25.5" x14ac:dyDescent="0.2">
      <c r="A808" s="35">
        <v>3</v>
      </c>
      <c r="B808" s="41" t="s">
        <v>1277</v>
      </c>
      <c r="C808" s="35"/>
      <c r="D808" s="35"/>
      <c r="E808" s="35"/>
      <c r="F808" s="35"/>
    </row>
    <row r="809" spans="1:6" x14ac:dyDescent="0.2">
      <c r="A809" s="35">
        <v>4</v>
      </c>
      <c r="B809" s="41" t="s">
        <v>1278</v>
      </c>
      <c r="C809" s="35"/>
      <c r="D809" s="35"/>
      <c r="E809" s="35"/>
      <c r="F809" s="35"/>
    </row>
    <row r="810" spans="1:6" ht="25.5" x14ac:dyDescent="0.2">
      <c r="A810" s="35">
        <v>5</v>
      </c>
      <c r="B810" s="41" t="s">
        <v>1279</v>
      </c>
      <c r="C810" s="35"/>
      <c r="D810" s="35"/>
      <c r="E810" s="35"/>
      <c r="F810" s="35"/>
    </row>
    <row r="811" spans="1:6" x14ac:dyDescent="0.2">
      <c r="A811" s="35"/>
      <c r="B811" s="35"/>
      <c r="C811" s="35"/>
      <c r="D811" s="35"/>
      <c r="E811" s="35"/>
      <c r="F811" s="35"/>
    </row>
    <row r="812" spans="1:6" x14ac:dyDescent="0.2">
      <c r="A812" s="36" t="s">
        <v>89</v>
      </c>
      <c r="B812" s="37"/>
      <c r="C812" s="35"/>
      <c r="D812" s="35"/>
      <c r="E812" s="35"/>
      <c r="F812" s="35"/>
    </row>
    <row r="813" spans="1:6" x14ac:dyDescent="0.2">
      <c r="A813" s="35">
        <v>1</v>
      </c>
      <c r="B813" s="41" t="s">
        <v>1280</v>
      </c>
      <c r="C813" s="35"/>
      <c r="D813" s="35"/>
      <c r="E813" s="35"/>
      <c r="F813" s="35"/>
    </row>
    <row r="814" spans="1:6" x14ac:dyDescent="0.2">
      <c r="A814" s="35">
        <v>2</v>
      </c>
      <c r="B814" s="41" t="s">
        <v>1281</v>
      </c>
      <c r="C814" s="35"/>
      <c r="D814" s="35"/>
      <c r="E814" s="35"/>
      <c r="F814" s="35"/>
    </row>
    <row r="815" spans="1:6" x14ac:dyDescent="0.2">
      <c r="A815" s="35">
        <v>3</v>
      </c>
      <c r="B815" s="41" t="s">
        <v>1282</v>
      </c>
      <c r="C815" s="35"/>
      <c r="D815" s="35"/>
      <c r="E815" s="35"/>
      <c r="F815" s="35"/>
    </row>
    <row r="816" spans="1:6" ht="25.5" x14ac:dyDescent="0.2">
      <c r="A816" s="35">
        <v>4</v>
      </c>
      <c r="B816" s="41" t="s">
        <v>1283</v>
      </c>
      <c r="C816" s="35"/>
      <c r="D816" s="35"/>
      <c r="E816" s="35"/>
      <c r="F816" s="35"/>
    </row>
    <row r="817" spans="1:6" ht="25.5" x14ac:dyDescent="0.2">
      <c r="A817" s="35">
        <v>5</v>
      </c>
      <c r="B817" s="41" t="s">
        <v>1284</v>
      </c>
      <c r="C817" s="35"/>
      <c r="D817" s="35"/>
      <c r="E817" s="35"/>
      <c r="F817" s="35"/>
    </row>
    <row r="818" spans="1:6" ht="25.5" x14ac:dyDescent="0.2">
      <c r="A818" s="35">
        <v>6</v>
      </c>
      <c r="B818" s="41" t="s">
        <v>1285</v>
      </c>
      <c r="C818" s="35"/>
      <c r="D818" s="35"/>
      <c r="E818" s="35"/>
      <c r="F818" s="35"/>
    </row>
    <row r="819" spans="1:6" x14ac:dyDescent="0.2">
      <c r="A819" s="35"/>
      <c r="B819" s="35"/>
      <c r="C819" s="35"/>
      <c r="D819" s="35"/>
      <c r="E819" s="35"/>
      <c r="F819" s="35"/>
    </row>
    <row r="820" spans="1:6" x14ac:dyDescent="0.2">
      <c r="A820" s="36" t="s">
        <v>92</v>
      </c>
      <c r="B820" s="37"/>
      <c r="C820" s="35"/>
      <c r="D820" s="35"/>
      <c r="E820" s="35"/>
      <c r="F820" s="35"/>
    </row>
    <row r="821" spans="1:6" x14ac:dyDescent="0.2">
      <c r="A821" s="35">
        <v>1</v>
      </c>
      <c r="B821" s="41" t="s">
        <v>1286</v>
      </c>
      <c r="C821" s="35"/>
      <c r="D821" s="35"/>
      <c r="E821" s="35"/>
      <c r="F821" s="35"/>
    </row>
    <row r="822" spans="1:6" ht="25.5" x14ac:dyDescent="0.2">
      <c r="A822" s="35">
        <v>2</v>
      </c>
      <c r="B822" s="41" t="s">
        <v>1287</v>
      </c>
      <c r="C822" s="35"/>
      <c r="D822" s="35"/>
      <c r="E822" s="35"/>
      <c r="F822" s="35"/>
    </row>
    <row r="823" spans="1:6" ht="25.5" x14ac:dyDescent="0.2">
      <c r="A823" s="35">
        <v>3</v>
      </c>
      <c r="B823" s="41" t="s">
        <v>1288</v>
      </c>
      <c r="C823" s="35"/>
      <c r="D823" s="35"/>
      <c r="E823" s="35"/>
      <c r="F823" s="35"/>
    </row>
    <row r="824" spans="1:6" ht="38.25" x14ac:dyDescent="0.2">
      <c r="A824" s="35">
        <v>4</v>
      </c>
      <c r="B824" s="41" t="s">
        <v>1289</v>
      </c>
      <c r="C824" s="35"/>
      <c r="D824" s="35"/>
      <c r="E824" s="35"/>
      <c r="F824" s="35"/>
    </row>
    <row r="825" spans="1:6" x14ac:dyDescent="0.2">
      <c r="A825" s="35">
        <v>5</v>
      </c>
      <c r="B825" s="41" t="s">
        <v>1290</v>
      </c>
      <c r="C825" s="35"/>
      <c r="D825" s="35"/>
      <c r="E825" s="35"/>
      <c r="F825" s="35"/>
    </row>
    <row r="826" spans="1:6" x14ac:dyDescent="0.2">
      <c r="A826" s="35"/>
      <c r="B826" s="35"/>
      <c r="C826" s="35"/>
      <c r="D826" s="35"/>
      <c r="E826" s="35"/>
      <c r="F826" s="35"/>
    </row>
    <row r="827" spans="1:6" x14ac:dyDescent="0.2">
      <c r="A827" s="36" t="s">
        <v>95</v>
      </c>
      <c r="B827" s="37"/>
      <c r="C827" s="35"/>
      <c r="D827" s="35"/>
      <c r="E827" s="35"/>
      <c r="F827" s="35"/>
    </row>
    <row r="828" spans="1:6" x14ac:dyDescent="0.2">
      <c r="A828" s="35">
        <v>1</v>
      </c>
      <c r="B828" s="41" t="s">
        <v>1291</v>
      </c>
      <c r="C828" s="35"/>
      <c r="D828" s="35"/>
      <c r="E828" s="35"/>
      <c r="F828" s="35"/>
    </row>
    <row r="829" spans="1:6" x14ac:dyDescent="0.2">
      <c r="A829" s="35">
        <v>2</v>
      </c>
      <c r="B829" s="41" t="s">
        <v>1292</v>
      </c>
      <c r="C829" s="35"/>
      <c r="D829" s="35"/>
      <c r="E829" s="35"/>
      <c r="F829" s="35"/>
    </row>
    <row r="830" spans="1:6" x14ac:dyDescent="0.2">
      <c r="A830" s="35">
        <v>3</v>
      </c>
      <c r="B830" s="41" t="s">
        <v>1293</v>
      </c>
      <c r="C830" s="35"/>
      <c r="D830" s="35"/>
      <c r="E830" s="35"/>
      <c r="F830" s="35"/>
    </row>
    <row r="831" spans="1:6" x14ac:dyDescent="0.2">
      <c r="A831" s="35">
        <v>4</v>
      </c>
      <c r="B831" s="41" t="s">
        <v>1294</v>
      </c>
      <c r="C831" s="35"/>
      <c r="D831" s="35"/>
      <c r="E831" s="35"/>
      <c r="F831" s="35"/>
    </row>
    <row r="832" spans="1:6" ht="25.5" x14ac:dyDescent="0.2">
      <c r="A832" s="35">
        <v>5</v>
      </c>
      <c r="B832" s="41" t="s">
        <v>1295</v>
      </c>
      <c r="C832" s="35"/>
      <c r="D832" s="35"/>
      <c r="E832" s="35"/>
      <c r="F832" s="35"/>
    </row>
    <row r="833" spans="1:6" x14ac:dyDescent="0.2">
      <c r="A833" s="35"/>
      <c r="B833" s="35"/>
      <c r="C833" s="35"/>
      <c r="D833" s="35"/>
      <c r="E833" s="35"/>
      <c r="F833" s="35"/>
    </row>
    <row r="834" spans="1:6" x14ac:dyDescent="0.2">
      <c r="A834" s="36" t="s">
        <v>97</v>
      </c>
      <c r="B834" s="37"/>
      <c r="C834" s="35"/>
      <c r="D834" s="35"/>
      <c r="E834" s="35"/>
      <c r="F834" s="35"/>
    </row>
    <row r="835" spans="1:6" x14ac:dyDescent="0.2">
      <c r="A835" s="35">
        <v>1</v>
      </c>
      <c r="B835" s="41" t="s">
        <v>1296</v>
      </c>
      <c r="C835" s="35"/>
      <c r="D835" s="35"/>
      <c r="E835" s="35"/>
      <c r="F835" s="35"/>
    </row>
    <row r="836" spans="1:6" x14ac:dyDescent="0.2">
      <c r="A836" s="35">
        <v>2</v>
      </c>
      <c r="B836" s="41" t="s">
        <v>1297</v>
      </c>
      <c r="C836" s="35"/>
      <c r="D836" s="35"/>
      <c r="E836" s="35"/>
      <c r="F836" s="35"/>
    </row>
    <row r="837" spans="1:6" ht="25.5" x14ac:dyDescent="0.2">
      <c r="A837" s="35">
        <v>3</v>
      </c>
      <c r="B837" s="41" t="s">
        <v>1298</v>
      </c>
      <c r="C837" s="35"/>
      <c r="D837" s="35"/>
      <c r="E837" s="35"/>
      <c r="F837" s="35"/>
    </row>
    <row r="838" spans="1:6" ht="25.5" x14ac:dyDescent="0.2">
      <c r="A838" s="35">
        <v>4</v>
      </c>
      <c r="B838" s="41" t="s">
        <v>1299</v>
      </c>
      <c r="C838" s="35"/>
      <c r="D838" s="35"/>
      <c r="E838" s="35"/>
      <c r="F838" s="35"/>
    </row>
    <row r="839" spans="1:6" x14ac:dyDescent="0.2">
      <c r="A839" s="35">
        <v>5</v>
      </c>
      <c r="B839" s="41" t="s">
        <v>1300</v>
      </c>
      <c r="C839" s="35"/>
      <c r="D839" s="35"/>
      <c r="E839" s="35"/>
      <c r="F839" s="35"/>
    </row>
    <row r="840" spans="1:6" ht="25.5" x14ac:dyDescent="0.2">
      <c r="A840" s="35">
        <v>6</v>
      </c>
      <c r="B840" s="41" t="s">
        <v>1301</v>
      </c>
      <c r="C840" s="35"/>
      <c r="D840" s="35"/>
      <c r="E840" s="35"/>
      <c r="F840" s="35"/>
    </row>
    <row r="841" spans="1:6" x14ac:dyDescent="0.2">
      <c r="A841" s="35"/>
      <c r="B841" s="35"/>
      <c r="C841" s="35"/>
      <c r="D841" s="35"/>
      <c r="E841" s="35"/>
      <c r="F841" s="35"/>
    </row>
    <row r="842" spans="1:6" x14ac:dyDescent="0.2">
      <c r="A842" s="36" t="s">
        <v>99</v>
      </c>
      <c r="B842" s="37"/>
      <c r="C842" s="35"/>
      <c r="D842" s="35"/>
      <c r="E842" s="35"/>
      <c r="F842" s="35"/>
    </row>
    <row r="843" spans="1:6" x14ac:dyDescent="0.2">
      <c r="A843" s="35">
        <v>1</v>
      </c>
      <c r="B843" s="41" t="s">
        <v>1302</v>
      </c>
      <c r="C843" s="35"/>
      <c r="D843" s="35"/>
      <c r="E843" s="35"/>
      <c r="F843" s="35"/>
    </row>
    <row r="844" spans="1:6" x14ac:dyDescent="0.2">
      <c r="A844" s="35">
        <v>2</v>
      </c>
      <c r="B844" s="41" t="s">
        <v>1297</v>
      </c>
      <c r="C844" s="35"/>
      <c r="D844" s="35"/>
      <c r="E844" s="35"/>
      <c r="F844" s="35"/>
    </row>
    <row r="845" spans="1:6" ht="25.5" x14ac:dyDescent="0.2">
      <c r="A845" s="35">
        <v>3</v>
      </c>
      <c r="B845" s="41" t="s">
        <v>1298</v>
      </c>
      <c r="C845" s="35"/>
      <c r="D845" s="35"/>
      <c r="E845" s="35"/>
      <c r="F845" s="35"/>
    </row>
    <row r="846" spans="1:6" ht="25.5" x14ac:dyDescent="0.2">
      <c r="A846" s="35">
        <v>4</v>
      </c>
      <c r="B846" s="41" t="s">
        <v>1299</v>
      </c>
      <c r="C846" s="35"/>
      <c r="D846" s="35"/>
      <c r="E846" s="35"/>
      <c r="F846" s="35"/>
    </row>
    <row r="847" spans="1:6" x14ac:dyDescent="0.2">
      <c r="A847" s="35">
        <v>5</v>
      </c>
      <c r="B847" s="41" t="s">
        <v>1300</v>
      </c>
      <c r="C847" s="35"/>
      <c r="D847" s="35"/>
      <c r="E847" s="35"/>
      <c r="F847" s="35"/>
    </row>
    <row r="848" spans="1:6" ht="25.5" x14ac:dyDescent="0.2">
      <c r="A848" s="35">
        <v>6</v>
      </c>
      <c r="B848" s="41" t="s">
        <v>1301</v>
      </c>
      <c r="C848" s="35"/>
      <c r="D848" s="35"/>
      <c r="E848" s="35"/>
      <c r="F848" s="35"/>
    </row>
    <row r="849" spans="1:6" x14ac:dyDescent="0.2">
      <c r="A849" s="35"/>
      <c r="B849" s="35"/>
      <c r="C849" s="35"/>
      <c r="D849" s="35"/>
      <c r="E849" s="35"/>
      <c r="F849" s="35"/>
    </row>
    <row r="850" spans="1:6" x14ac:dyDescent="0.2">
      <c r="A850" s="36" t="s">
        <v>101</v>
      </c>
      <c r="B850" s="37"/>
      <c r="C850" s="35"/>
      <c r="D850" s="35"/>
      <c r="E850" s="35"/>
      <c r="F850" s="35"/>
    </row>
    <row r="851" spans="1:6" ht="25.5" x14ac:dyDescent="0.2">
      <c r="A851" s="35">
        <v>1</v>
      </c>
      <c r="B851" s="41" t="s">
        <v>1303</v>
      </c>
      <c r="C851" s="35"/>
      <c r="D851" s="35"/>
      <c r="E851" s="35"/>
      <c r="F851" s="35"/>
    </row>
    <row r="852" spans="1:6" ht="25.5" x14ac:dyDescent="0.2">
      <c r="A852" s="35">
        <v>2</v>
      </c>
      <c r="B852" s="41" t="s">
        <v>1304</v>
      </c>
      <c r="C852" s="35"/>
      <c r="D852" s="35"/>
      <c r="E852" s="35"/>
      <c r="F852" s="35"/>
    </row>
    <row r="853" spans="1:6" ht="25.5" x14ac:dyDescent="0.2">
      <c r="A853" s="35">
        <v>3</v>
      </c>
      <c r="B853" s="41" t="s">
        <v>1305</v>
      </c>
      <c r="C853" s="35"/>
      <c r="D853" s="35"/>
      <c r="E853" s="35"/>
      <c r="F853" s="35"/>
    </row>
    <row r="854" spans="1:6" x14ac:dyDescent="0.2">
      <c r="A854" s="35">
        <v>4</v>
      </c>
      <c r="B854" s="41" t="s">
        <v>1306</v>
      </c>
      <c r="C854" s="35"/>
      <c r="D854" s="35"/>
      <c r="E854" s="35"/>
      <c r="F854" s="35"/>
    </row>
    <row r="855" spans="1:6" ht="25.5" x14ac:dyDescent="0.2">
      <c r="A855" s="35">
        <v>5</v>
      </c>
      <c r="B855" s="41" t="s">
        <v>1307</v>
      </c>
      <c r="C855" s="35"/>
      <c r="D855" s="35"/>
      <c r="E855" s="35"/>
      <c r="F855" s="35"/>
    </row>
    <row r="856" spans="1:6" x14ac:dyDescent="0.2">
      <c r="A856" s="35"/>
      <c r="B856" s="35"/>
      <c r="C856" s="35"/>
      <c r="D856" s="35"/>
      <c r="E856" s="35"/>
      <c r="F856" s="35"/>
    </row>
    <row r="857" spans="1:6" ht="25.5" x14ac:dyDescent="0.2">
      <c r="A857" s="36" t="s">
        <v>104</v>
      </c>
      <c r="B857" s="37"/>
      <c r="C857" s="35"/>
      <c r="D857" s="35"/>
      <c r="E857" s="35"/>
      <c r="F857" s="35"/>
    </row>
    <row r="858" spans="1:6" ht="25.5" x14ac:dyDescent="0.2">
      <c r="A858" s="35">
        <v>1</v>
      </c>
      <c r="B858" s="41" t="s">
        <v>1308</v>
      </c>
      <c r="C858" s="35"/>
      <c r="D858" s="35"/>
      <c r="E858" s="35"/>
      <c r="F858" s="35"/>
    </row>
    <row r="859" spans="1:6" x14ac:dyDescent="0.2">
      <c r="A859" s="35">
        <v>2</v>
      </c>
      <c r="B859" s="41" t="s">
        <v>1309</v>
      </c>
      <c r="C859" s="35"/>
      <c r="D859" s="35"/>
      <c r="E859" s="35"/>
      <c r="F859" s="35"/>
    </row>
    <row r="860" spans="1:6" ht="25.5" x14ac:dyDescent="0.2">
      <c r="A860" s="35">
        <v>3</v>
      </c>
      <c r="B860" s="41" t="s">
        <v>1310</v>
      </c>
      <c r="C860" s="35"/>
      <c r="D860" s="35"/>
      <c r="E860" s="35"/>
      <c r="F860" s="35"/>
    </row>
    <row r="861" spans="1:6" x14ac:dyDescent="0.2">
      <c r="A861" s="35">
        <v>4</v>
      </c>
      <c r="B861" s="41" t="s">
        <v>1311</v>
      </c>
      <c r="C861" s="35"/>
      <c r="D861" s="35"/>
      <c r="E861" s="35"/>
      <c r="F861" s="35"/>
    </row>
    <row r="862" spans="1:6" x14ac:dyDescent="0.2">
      <c r="A862" s="35">
        <v>5</v>
      </c>
      <c r="B862" s="41" t="s">
        <v>1312</v>
      </c>
      <c r="C862" s="35"/>
      <c r="D862" s="35"/>
      <c r="E862" s="35"/>
      <c r="F862" s="35"/>
    </row>
    <row r="863" spans="1:6" x14ac:dyDescent="0.2">
      <c r="A863" s="35">
        <v>6</v>
      </c>
      <c r="B863" s="41" t="s">
        <v>1313</v>
      </c>
      <c r="C863" s="35"/>
      <c r="D863" s="35"/>
      <c r="E863" s="35"/>
      <c r="F863" s="35"/>
    </row>
    <row r="864" spans="1:6" x14ac:dyDescent="0.2">
      <c r="A864" s="35"/>
      <c r="B864" s="35"/>
      <c r="C864" s="35"/>
      <c r="D864" s="35"/>
      <c r="E864" s="35"/>
      <c r="F864" s="35"/>
    </row>
    <row r="865" spans="1:6" ht="25.5" x14ac:dyDescent="0.2">
      <c r="A865" s="36" t="s">
        <v>106</v>
      </c>
      <c r="B865" s="37"/>
      <c r="C865" s="35"/>
      <c r="D865" s="35"/>
      <c r="E865" s="35"/>
      <c r="F865" s="35"/>
    </row>
    <row r="866" spans="1:6" ht="25.5" x14ac:dyDescent="0.2">
      <c r="A866" s="35">
        <v>1</v>
      </c>
      <c r="B866" s="41" t="s">
        <v>1314</v>
      </c>
      <c r="C866" s="35"/>
      <c r="D866" s="35"/>
      <c r="E866" s="35"/>
      <c r="F866" s="35"/>
    </row>
    <row r="867" spans="1:6" x14ac:dyDescent="0.2">
      <c r="A867" s="35">
        <v>2</v>
      </c>
      <c r="B867" s="41" t="s">
        <v>1309</v>
      </c>
      <c r="C867" s="35"/>
      <c r="D867" s="35"/>
      <c r="E867" s="35"/>
      <c r="F867" s="35"/>
    </row>
    <row r="868" spans="1:6" ht="25.5" x14ac:dyDescent="0.2">
      <c r="A868" s="35">
        <v>3</v>
      </c>
      <c r="B868" s="41" t="s">
        <v>1310</v>
      </c>
      <c r="C868" s="35"/>
      <c r="D868" s="35"/>
      <c r="E868" s="35"/>
      <c r="F868" s="35"/>
    </row>
    <row r="869" spans="1:6" x14ac:dyDescent="0.2">
      <c r="A869" s="35">
        <v>4</v>
      </c>
      <c r="B869" s="41" t="s">
        <v>1311</v>
      </c>
      <c r="C869" s="35"/>
      <c r="D869" s="35"/>
      <c r="E869" s="35"/>
      <c r="F869" s="35"/>
    </row>
    <row r="870" spans="1:6" x14ac:dyDescent="0.2">
      <c r="A870" s="35">
        <v>5</v>
      </c>
      <c r="B870" s="41" t="s">
        <v>1312</v>
      </c>
      <c r="C870" s="35"/>
      <c r="D870" s="35"/>
      <c r="E870" s="35"/>
      <c r="F870" s="35"/>
    </row>
    <row r="871" spans="1:6" x14ac:dyDescent="0.2">
      <c r="A871" s="35">
        <v>6</v>
      </c>
      <c r="B871" s="41" t="s">
        <v>1313</v>
      </c>
      <c r="C871" s="35"/>
      <c r="D871" s="35"/>
      <c r="E871" s="35"/>
      <c r="F871" s="35"/>
    </row>
    <row r="872" spans="1:6" x14ac:dyDescent="0.2">
      <c r="A872" s="35"/>
      <c r="B872" s="35"/>
      <c r="C872" s="35"/>
      <c r="D872" s="35"/>
      <c r="E872" s="35"/>
      <c r="F872" s="35"/>
    </row>
    <row r="873" spans="1:6" ht="25.5" x14ac:dyDescent="0.2">
      <c r="A873" s="36" t="s">
        <v>108</v>
      </c>
      <c r="B873" s="37"/>
      <c r="C873" s="35"/>
      <c r="D873" s="35"/>
      <c r="E873" s="35"/>
      <c r="F873" s="35"/>
    </row>
    <row r="874" spans="1:6" ht="25.5" x14ac:dyDescent="0.2">
      <c r="A874" s="35">
        <v>1</v>
      </c>
      <c r="B874" s="41" t="s">
        <v>1315</v>
      </c>
      <c r="C874" s="35"/>
      <c r="D874" s="35"/>
      <c r="E874" s="35"/>
      <c r="F874" s="35"/>
    </row>
    <row r="875" spans="1:6" x14ac:dyDescent="0.2">
      <c r="A875" s="35">
        <v>2</v>
      </c>
      <c r="B875" s="41" t="s">
        <v>1316</v>
      </c>
      <c r="C875" s="35"/>
      <c r="D875" s="35"/>
      <c r="E875" s="35"/>
      <c r="F875" s="35"/>
    </row>
    <row r="876" spans="1:6" ht="25.5" x14ac:dyDescent="0.2">
      <c r="A876" s="35">
        <v>3</v>
      </c>
      <c r="B876" s="41" t="s">
        <v>1317</v>
      </c>
      <c r="C876" s="35"/>
      <c r="D876" s="35"/>
      <c r="E876" s="35"/>
      <c r="F876" s="35"/>
    </row>
    <row r="877" spans="1:6" ht="25.5" x14ac:dyDescent="0.2">
      <c r="A877" s="35">
        <v>4</v>
      </c>
      <c r="B877" s="41" t="s">
        <v>1318</v>
      </c>
      <c r="C877" s="35"/>
      <c r="D877" s="35"/>
      <c r="E877" s="35"/>
      <c r="F877" s="35"/>
    </row>
    <row r="878" spans="1:6" ht="25.5" x14ac:dyDescent="0.2">
      <c r="A878" s="35">
        <v>5</v>
      </c>
      <c r="B878" s="41" t="s">
        <v>1319</v>
      </c>
      <c r="C878" s="35"/>
      <c r="D878" s="35"/>
      <c r="E878" s="35"/>
      <c r="F878" s="35"/>
    </row>
    <row r="879" spans="1:6" x14ac:dyDescent="0.2">
      <c r="A879" s="35"/>
      <c r="B879" s="35"/>
      <c r="C879" s="35"/>
      <c r="D879" s="35"/>
      <c r="E879" s="35"/>
      <c r="F879" s="35"/>
    </row>
    <row r="880" spans="1:6" ht="25.5" x14ac:dyDescent="0.2">
      <c r="A880" s="36" t="s">
        <v>111</v>
      </c>
      <c r="B880" s="37"/>
      <c r="C880" s="35"/>
      <c r="D880" s="35"/>
      <c r="E880" s="35"/>
      <c r="F880" s="35"/>
    </row>
    <row r="881" spans="1:6" ht="25.5" x14ac:dyDescent="0.2">
      <c r="A881" s="35">
        <v>1</v>
      </c>
      <c r="B881" s="41" t="s">
        <v>1320</v>
      </c>
      <c r="C881" s="35"/>
      <c r="D881" s="35"/>
      <c r="E881" s="35"/>
      <c r="F881" s="35"/>
    </row>
    <row r="882" spans="1:6" x14ac:dyDescent="0.2">
      <c r="A882" s="35">
        <v>2</v>
      </c>
      <c r="B882" s="41" t="s">
        <v>1321</v>
      </c>
      <c r="C882" s="35"/>
      <c r="D882" s="35"/>
      <c r="E882" s="35"/>
      <c r="F882" s="35"/>
    </row>
    <row r="883" spans="1:6" x14ac:dyDescent="0.2">
      <c r="A883" s="35">
        <v>3</v>
      </c>
      <c r="B883" s="41" t="s">
        <v>1322</v>
      </c>
      <c r="C883" s="35"/>
      <c r="D883" s="35"/>
      <c r="E883" s="35"/>
      <c r="F883" s="35"/>
    </row>
    <row r="884" spans="1:6" x14ac:dyDescent="0.2">
      <c r="A884" s="35">
        <v>4</v>
      </c>
      <c r="B884" s="41" t="s">
        <v>1323</v>
      </c>
      <c r="C884" s="35"/>
      <c r="D884" s="35"/>
      <c r="E884" s="35"/>
      <c r="F884" s="35"/>
    </row>
    <row r="885" spans="1:6" x14ac:dyDescent="0.2">
      <c r="A885" s="35">
        <v>5</v>
      </c>
      <c r="B885" s="41" t="s">
        <v>1324</v>
      </c>
      <c r="C885" s="35"/>
      <c r="D885" s="35"/>
      <c r="E885" s="35"/>
      <c r="F885" s="35"/>
    </row>
    <row r="886" spans="1:6" x14ac:dyDescent="0.2">
      <c r="A886" s="35">
        <v>6</v>
      </c>
      <c r="B886" s="41" t="s">
        <v>1325</v>
      </c>
      <c r="C886" s="35"/>
      <c r="D886" s="35"/>
      <c r="E886" s="35"/>
      <c r="F886" s="35"/>
    </row>
    <row r="887" spans="1:6" x14ac:dyDescent="0.2">
      <c r="A887" s="35">
        <v>7</v>
      </c>
      <c r="B887" s="41" t="s">
        <v>1326</v>
      </c>
      <c r="C887" s="35"/>
      <c r="D887" s="35"/>
      <c r="E887" s="35"/>
      <c r="F887" s="35"/>
    </row>
    <row r="888" spans="1:6" x14ac:dyDescent="0.2">
      <c r="A888" s="35"/>
      <c r="B888" s="35"/>
      <c r="C888" s="35"/>
      <c r="D888" s="35"/>
      <c r="E888" s="35"/>
      <c r="F888" s="35"/>
    </row>
    <row r="889" spans="1:6" ht="25.5" x14ac:dyDescent="0.2">
      <c r="A889" s="36" t="s">
        <v>113</v>
      </c>
      <c r="B889" s="37"/>
      <c r="C889" s="35"/>
      <c r="D889" s="35"/>
      <c r="E889" s="35"/>
      <c r="F889" s="35"/>
    </row>
    <row r="890" spans="1:6" ht="25.5" x14ac:dyDescent="0.2">
      <c r="A890" s="35">
        <v>1</v>
      </c>
      <c r="B890" s="41" t="s">
        <v>1327</v>
      </c>
      <c r="C890" s="35"/>
      <c r="D890" s="35"/>
      <c r="E890" s="35"/>
      <c r="F890" s="35"/>
    </row>
    <row r="891" spans="1:6" x14ac:dyDescent="0.2">
      <c r="A891" s="35">
        <v>2</v>
      </c>
      <c r="B891" s="41" t="s">
        <v>1321</v>
      </c>
      <c r="C891" s="35"/>
      <c r="D891" s="35"/>
      <c r="E891" s="35"/>
      <c r="F891" s="35"/>
    </row>
    <row r="892" spans="1:6" x14ac:dyDescent="0.2">
      <c r="A892" s="35">
        <v>3</v>
      </c>
      <c r="B892" s="41" t="s">
        <v>1322</v>
      </c>
      <c r="C892" s="35"/>
      <c r="D892" s="35"/>
      <c r="E892" s="35"/>
      <c r="F892" s="35"/>
    </row>
    <row r="893" spans="1:6" x14ac:dyDescent="0.2">
      <c r="A893" s="35">
        <v>4</v>
      </c>
      <c r="B893" s="41" t="s">
        <v>1323</v>
      </c>
      <c r="C893" s="35"/>
      <c r="D893" s="35"/>
      <c r="E893" s="35"/>
      <c r="F893" s="35"/>
    </row>
    <row r="894" spans="1:6" x14ac:dyDescent="0.2">
      <c r="A894" s="35">
        <v>5</v>
      </c>
      <c r="B894" s="41" t="s">
        <v>1324</v>
      </c>
      <c r="C894" s="35"/>
      <c r="D894" s="35"/>
      <c r="E894" s="35"/>
      <c r="F894" s="35"/>
    </row>
    <row r="895" spans="1:6" x14ac:dyDescent="0.2">
      <c r="A895" s="35">
        <v>6</v>
      </c>
      <c r="B895" s="41" t="s">
        <v>1325</v>
      </c>
      <c r="C895" s="35"/>
      <c r="D895" s="35"/>
      <c r="E895" s="35"/>
      <c r="F895" s="35"/>
    </row>
    <row r="896" spans="1:6" x14ac:dyDescent="0.2">
      <c r="A896" s="35">
        <v>7</v>
      </c>
      <c r="B896" s="41" t="s">
        <v>1326</v>
      </c>
      <c r="C896" s="35"/>
      <c r="D896" s="35"/>
      <c r="E896" s="35"/>
      <c r="F896" s="35"/>
    </row>
    <row r="897" spans="1:6" x14ac:dyDescent="0.2">
      <c r="A897" s="35"/>
      <c r="B897" s="35"/>
      <c r="C897" s="35"/>
      <c r="D897" s="35"/>
      <c r="E897" s="35"/>
      <c r="F897" s="35"/>
    </row>
    <row r="898" spans="1:6" ht="25.5" x14ac:dyDescent="0.2">
      <c r="A898" s="36" t="s">
        <v>115</v>
      </c>
      <c r="B898" s="37"/>
      <c r="C898" s="35"/>
      <c r="D898" s="35"/>
      <c r="E898" s="35"/>
      <c r="F898" s="35"/>
    </row>
    <row r="899" spans="1:6" ht="25.5" x14ac:dyDescent="0.2">
      <c r="A899" s="35">
        <v>1</v>
      </c>
      <c r="B899" s="41" t="s">
        <v>1328</v>
      </c>
      <c r="C899" s="35"/>
      <c r="D899" s="35"/>
      <c r="E899" s="35"/>
      <c r="F899" s="35"/>
    </row>
    <row r="900" spans="1:6" ht="25.5" x14ac:dyDescent="0.2">
      <c r="A900" s="35">
        <v>2</v>
      </c>
      <c r="B900" s="41" t="s">
        <v>1329</v>
      </c>
      <c r="C900" s="35"/>
      <c r="D900" s="35"/>
      <c r="E900" s="35"/>
      <c r="F900" s="35"/>
    </row>
    <row r="901" spans="1:6" ht="25.5" x14ac:dyDescent="0.2">
      <c r="A901" s="35">
        <v>3</v>
      </c>
      <c r="B901" s="41" t="s">
        <v>1330</v>
      </c>
      <c r="C901" s="35"/>
      <c r="D901" s="35"/>
      <c r="E901" s="35"/>
      <c r="F901" s="35"/>
    </row>
    <row r="902" spans="1:6" x14ac:dyDescent="0.2">
      <c r="A902" s="35">
        <v>4</v>
      </c>
      <c r="B902" s="41" t="s">
        <v>1331</v>
      </c>
      <c r="C902" s="35"/>
      <c r="D902" s="35"/>
      <c r="E902" s="35"/>
      <c r="F902" s="35"/>
    </row>
    <row r="903" spans="1:6" x14ac:dyDescent="0.2">
      <c r="A903" s="35"/>
      <c r="B903" s="35"/>
      <c r="C903" s="35"/>
      <c r="D903" s="35"/>
      <c r="E903" s="35"/>
      <c r="F903" s="35"/>
    </row>
    <row r="904" spans="1:6" x14ac:dyDescent="0.2">
      <c r="A904" s="36" t="s">
        <v>118</v>
      </c>
      <c r="B904" s="37"/>
      <c r="C904" s="35"/>
      <c r="D904" s="35"/>
      <c r="E904" s="35"/>
      <c r="F904" s="35"/>
    </row>
    <row r="905" spans="1:6" ht="25.5" x14ac:dyDescent="0.2">
      <c r="A905" s="35">
        <v>1</v>
      </c>
      <c r="B905" s="41" t="s">
        <v>1332</v>
      </c>
      <c r="C905" s="35"/>
      <c r="D905" s="35"/>
      <c r="E905" s="35"/>
      <c r="F905" s="35"/>
    </row>
    <row r="906" spans="1:6" x14ac:dyDescent="0.2">
      <c r="A906" s="35">
        <v>2</v>
      </c>
      <c r="B906" s="41" t="s">
        <v>1333</v>
      </c>
      <c r="C906" s="35"/>
      <c r="D906" s="35"/>
      <c r="E906" s="35"/>
      <c r="F906" s="35"/>
    </row>
    <row r="907" spans="1:6" x14ac:dyDescent="0.2">
      <c r="A907" s="35">
        <v>3</v>
      </c>
      <c r="B907" s="41" t="s">
        <v>1334</v>
      </c>
      <c r="C907" s="35"/>
      <c r="D907" s="35"/>
      <c r="E907" s="35"/>
      <c r="F907" s="35"/>
    </row>
    <row r="908" spans="1:6" ht="25.5" x14ac:dyDescent="0.2">
      <c r="A908" s="35">
        <v>4</v>
      </c>
      <c r="B908" s="41" t="s">
        <v>1335</v>
      </c>
      <c r="C908" s="35"/>
      <c r="D908" s="35"/>
      <c r="E908" s="35"/>
      <c r="F908" s="35"/>
    </row>
    <row r="909" spans="1:6" x14ac:dyDescent="0.2">
      <c r="A909" s="35">
        <v>5</v>
      </c>
      <c r="B909" s="41" t="s">
        <v>1336</v>
      </c>
      <c r="C909" s="35"/>
      <c r="D909" s="35"/>
      <c r="E909" s="35"/>
      <c r="F909" s="35"/>
    </row>
    <row r="910" spans="1:6" ht="25.5" x14ac:dyDescent="0.2">
      <c r="A910" s="35">
        <v>6</v>
      </c>
      <c r="B910" s="41" t="s">
        <v>1337</v>
      </c>
      <c r="C910" s="35"/>
      <c r="D910" s="35"/>
      <c r="E910" s="35"/>
      <c r="F910" s="35"/>
    </row>
    <row r="911" spans="1:6" ht="25.5" x14ac:dyDescent="0.2">
      <c r="A911" s="35">
        <v>7</v>
      </c>
      <c r="B911" s="41" t="s">
        <v>1338</v>
      </c>
      <c r="C911" s="35"/>
      <c r="D911" s="35"/>
      <c r="E911" s="35"/>
      <c r="F911" s="35"/>
    </row>
    <row r="912" spans="1:6" x14ac:dyDescent="0.2">
      <c r="A912" s="35">
        <v>8</v>
      </c>
      <c r="B912" s="41" t="s">
        <v>1339</v>
      </c>
      <c r="C912" s="35"/>
      <c r="D912" s="35"/>
      <c r="E912" s="35"/>
      <c r="F912" s="35"/>
    </row>
    <row r="913" spans="1:6" x14ac:dyDescent="0.2">
      <c r="A913" s="35"/>
      <c r="B913" s="35"/>
      <c r="C913" s="35"/>
      <c r="D913" s="35"/>
      <c r="E913" s="35"/>
      <c r="F913" s="35"/>
    </row>
    <row r="914" spans="1:6" x14ac:dyDescent="0.2">
      <c r="A914" s="36" t="s">
        <v>121</v>
      </c>
      <c r="B914" s="37"/>
      <c r="C914" s="35"/>
      <c r="D914" s="35"/>
      <c r="E914" s="35"/>
      <c r="F914" s="35"/>
    </row>
    <row r="915" spans="1:6" x14ac:dyDescent="0.2">
      <c r="A915" s="35">
        <v>1</v>
      </c>
      <c r="B915" s="41" t="s">
        <v>1340</v>
      </c>
      <c r="C915" s="35"/>
      <c r="D915" s="35"/>
      <c r="E915" s="35"/>
      <c r="F915" s="35"/>
    </row>
    <row r="916" spans="1:6" x14ac:dyDescent="0.2">
      <c r="A916" s="35">
        <v>2</v>
      </c>
      <c r="B916" s="41" t="s">
        <v>1341</v>
      </c>
      <c r="C916" s="35"/>
      <c r="D916" s="35"/>
      <c r="E916" s="35"/>
      <c r="F916" s="35"/>
    </row>
    <row r="917" spans="1:6" x14ac:dyDescent="0.2">
      <c r="A917" s="35">
        <v>3</v>
      </c>
      <c r="B917" s="41" t="s">
        <v>1342</v>
      </c>
      <c r="C917" s="35"/>
      <c r="D917" s="35"/>
      <c r="E917" s="35"/>
      <c r="F917" s="35"/>
    </row>
    <row r="918" spans="1:6" ht="25.5" x14ac:dyDescent="0.2">
      <c r="A918" s="35">
        <v>4</v>
      </c>
      <c r="B918" s="41" t="s">
        <v>1343</v>
      </c>
      <c r="C918" s="35"/>
      <c r="D918" s="35"/>
      <c r="E918" s="35"/>
      <c r="F918" s="35"/>
    </row>
    <row r="919" spans="1:6" x14ac:dyDescent="0.2">
      <c r="A919" s="35">
        <v>5</v>
      </c>
      <c r="B919" s="41" t="s">
        <v>1344</v>
      </c>
      <c r="C919" s="35"/>
      <c r="D919" s="35"/>
      <c r="E919" s="35"/>
      <c r="F919" s="35"/>
    </row>
    <row r="920" spans="1:6" x14ac:dyDescent="0.2">
      <c r="A920" s="35">
        <v>6</v>
      </c>
      <c r="B920" s="41" t="s">
        <v>1345</v>
      </c>
      <c r="C920" s="35"/>
      <c r="D920" s="35"/>
      <c r="E920" s="35"/>
      <c r="F920" s="35"/>
    </row>
    <row r="921" spans="1:6" x14ac:dyDescent="0.2">
      <c r="A921" s="35"/>
      <c r="B921" s="35"/>
      <c r="C921" s="35"/>
      <c r="D921" s="35"/>
      <c r="E921" s="35"/>
      <c r="F921" s="35"/>
    </row>
    <row r="922" spans="1:6" x14ac:dyDescent="0.2">
      <c r="A922" s="36" t="s">
        <v>123</v>
      </c>
      <c r="B922" s="37"/>
      <c r="C922" s="35"/>
      <c r="D922" s="35"/>
      <c r="E922" s="35"/>
      <c r="F922" s="35"/>
    </row>
    <row r="923" spans="1:6" x14ac:dyDescent="0.2">
      <c r="A923" s="35">
        <v>1</v>
      </c>
      <c r="B923" s="41" t="s">
        <v>1346</v>
      </c>
      <c r="C923" s="35"/>
      <c r="D923" s="35"/>
      <c r="E923" s="35"/>
      <c r="F923" s="35"/>
    </row>
    <row r="924" spans="1:6" x14ac:dyDescent="0.2">
      <c r="A924" s="35">
        <v>2</v>
      </c>
      <c r="B924" s="41" t="s">
        <v>1341</v>
      </c>
      <c r="C924" s="35"/>
      <c r="D924" s="35"/>
      <c r="E924" s="35"/>
      <c r="F924" s="35"/>
    </row>
    <row r="925" spans="1:6" x14ac:dyDescent="0.2">
      <c r="A925" s="35">
        <v>3</v>
      </c>
      <c r="B925" s="41" t="s">
        <v>1342</v>
      </c>
      <c r="C925" s="35"/>
      <c r="D925" s="35"/>
      <c r="E925" s="35"/>
      <c r="F925" s="35"/>
    </row>
    <row r="926" spans="1:6" ht="25.5" x14ac:dyDescent="0.2">
      <c r="A926" s="35">
        <v>4</v>
      </c>
      <c r="B926" s="41" t="s">
        <v>1343</v>
      </c>
      <c r="C926" s="35"/>
      <c r="D926" s="35"/>
      <c r="E926" s="35"/>
      <c r="F926" s="35"/>
    </row>
    <row r="927" spans="1:6" x14ac:dyDescent="0.2">
      <c r="A927" s="35">
        <v>5</v>
      </c>
      <c r="B927" s="41" t="s">
        <v>1344</v>
      </c>
      <c r="C927" s="35"/>
      <c r="D927" s="35"/>
      <c r="E927" s="35"/>
      <c r="F927" s="35"/>
    </row>
    <row r="928" spans="1:6" x14ac:dyDescent="0.2">
      <c r="A928" s="35">
        <v>6</v>
      </c>
      <c r="B928" s="41" t="s">
        <v>1345</v>
      </c>
      <c r="C928" s="35"/>
      <c r="D928" s="35"/>
      <c r="E928" s="35"/>
      <c r="F928" s="35"/>
    </row>
    <row r="929" spans="1:6" x14ac:dyDescent="0.2">
      <c r="A929" s="35"/>
      <c r="B929" s="35"/>
      <c r="C929" s="35"/>
      <c r="D929" s="35"/>
      <c r="E929" s="35"/>
      <c r="F929" s="35"/>
    </row>
    <row r="930" spans="1:6" x14ac:dyDescent="0.2">
      <c r="A930" s="36" t="s">
        <v>125</v>
      </c>
      <c r="B930" s="37"/>
      <c r="C930" s="35"/>
      <c r="D930" s="35"/>
      <c r="E930" s="35"/>
      <c r="F930" s="35"/>
    </row>
    <row r="931" spans="1:6" x14ac:dyDescent="0.2">
      <c r="A931" s="35">
        <v>1</v>
      </c>
      <c r="B931" s="41" t="s">
        <v>1347</v>
      </c>
      <c r="C931" s="35"/>
      <c r="D931" s="35"/>
      <c r="E931" s="35"/>
      <c r="F931" s="35"/>
    </row>
    <row r="932" spans="1:6" x14ac:dyDescent="0.2">
      <c r="A932" s="35">
        <v>2</v>
      </c>
      <c r="B932" s="41" t="s">
        <v>1341</v>
      </c>
      <c r="C932" s="35"/>
      <c r="D932" s="35"/>
      <c r="E932" s="35"/>
      <c r="F932" s="35"/>
    </row>
    <row r="933" spans="1:6" x14ac:dyDescent="0.2">
      <c r="A933" s="35">
        <v>3</v>
      </c>
      <c r="B933" s="41" t="s">
        <v>1342</v>
      </c>
      <c r="C933" s="35"/>
      <c r="D933" s="35"/>
      <c r="E933" s="35"/>
      <c r="F933" s="35"/>
    </row>
    <row r="934" spans="1:6" ht="25.5" x14ac:dyDescent="0.2">
      <c r="A934" s="35">
        <v>4</v>
      </c>
      <c r="B934" s="41" t="s">
        <v>1343</v>
      </c>
      <c r="C934" s="35"/>
      <c r="D934" s="35"/>
      <c r="E934" s="35"/>
      <c r="F934" s="35"/>
    </row>
    <row r="935" spans="1:6" x14ac:dyDescent="0.2">
      <c r="A935" s="35">
        <v>5</v>
      </c>
      <c r="B935" s="41" t="s">
        <v>1344</v>
      </c>
      <c r="C935" s="35"/>
      <c r="D935" s="35"/>
      <c r="E935" s="35"/>
      <c r="F935" s="35"/>
    </row>
    <row r="936" spans="1:6" x14ac:dyDescent="0.2">
      <c r="A936" s="35">
        <v>6</v>
      </c>
      <c r="B936" s="41" t="s">
        <v>1345</v>
      </c>
      <c r="C936" s="35"/>
      <c r="D936" s="35"/>
      <c r="E936" s="35"/>
      <c r="F936" s="35"/>
    </row>
    <row r="937" spans="1:6" x14ac:dyDescent="0.2">
      <c r="A937" s="35"/>
      <c r="B937" s="35"/>
      <c r="C937" s="35"/>
      <c r="D937" s="35"/>
      <c r="E937" s="35"/>
      <c r="F937" s="35"/>
    </row>
    <row r="938" spans="1:6" x14ac:dyDescent="0.2">
      <c r="A938" s="36" t="s">
        <v>128</v>
      </c>
      <c r="B938" s="37"/>
      <c r="C938" s="35"/>
      <c r="D938" s="35"/>
      <c r="E938" s="35"/>
      <c r="F938" s="35"/>
    </row>
    <row r="939" spans="1:6" x14ac:dyDescent="0.2">
      <c r="A939" s="35">
        <v>1</v>
      </c>
      <c r="B939" s="41" t="s">
        <v>1348</v>
      </c>
      <c r="C939" s="35"/>
      <c r="D939" s="35"/>
      <c r="E939" s="35"/>
      <c r="F939" s="35"/>
    </row>
    <row r="940" spans="1:6" x14ac:dyDescent="0.2">
      <c r="A940" s="35">
        <v>2</v>
      </c>
      <c r="B940" s="41" t="s">
        <v>1349</v>
      </c>
      <c r="C940" s="35"/>
      <c r="D940" s="35"/>
      <c r="E940" s="35"/>
      <c r="F940" s="35"/>
    </row>
    <row r="941" spans="1:6" ht="25.5" x14ac:dyDescent="0.2">
      <c r="A941" s="35">
        <v>3</v>
      </c>
      <c r="B941" s="41" t="s">
        <v>1350</v>
      </c>
      <c r="C941" s="35"/>
      <c r="D941" s="35"/>
      <c r="E941" s="35"/>
      <c r="F941" s="35"/>
    </row>
    <row r="942" spans="1:6" ht="25.5" x14ac:dyDescent="0.2">
      <c r="A942" s="35">
        <v>4</v>
      </c>
      <c r="B942" s="41" t="s">
        <v>1351</v>
      </c>
      <c r="C942" s="35"/>
      <c r="D942" s="35"/>
      <c r="E942" s="35"/>
      <c r="F942" s="35"/>
    </row>
    <row r="943" spans="1:6" x14ac:dyDescent="0.2">
      <c r="A943" s="35">
        <v>5</v>
      </c>
      <c r="B943" s="41" t="s">
        <v>1352</v>
      </c>
      <c r="C943" s="35"/>
      <c r="D943" s="35"/>
      <c r="E943" s="35"/>
      <c r="F943" s="35"/>
    </row>
    <row r="944" spans="1:6" x14ac:dyDescent="0.2">
      <c r="A944" s="35"/>
      <c r="B944" s="35"/>
      <c r="C944" s="35"/>
      <c r="D944" s="35"/>
      <c r="E944" s="35"/>
      <c r="F944" s="35"/>
    </row>
    <row r="945" spans="1:6" x14ac:dyDescent="0.2">
      <c r="A945" s="36" t="s">
        <v>130</v>
      </c>
      <c r="B945" s="37"/>
      <c r="C945" s="35"/>
      <c r="D945" s="35"/>
      <c r="E945" s="35"/>
      <c r="F945" s="35"/>
    </row>
    <row r="946" spans="1:6" ht="25.5" x14ac:dyDescent="0.2">
      <c r="A946" s="35">
        <v>1</v>
      </c>
      <c r="B946" s="41" t="s">
        <v>1353</v>
      </c>
      <c r="C946" s="35"/>
      <c r="D946" s="35"/>
      <c r="E946" s="35"/>
      <c r="F946" s="35"/>
    </row>
    <row r="947" spans="1:6" x14ac:dyDescent="0.2">
      <c r="A947" s="35">
        <v>2</v>
      </c>
      <c r="B947" s="41" t="s">
        <v>1349</v>
      </c>
      <c r="C947" s="35"/>
      <c r="D947" s="35"/>
      <c r="E947" s="35"/>
      <c r="F947" s="35"/>
    </row>
    <row r="948" spans="1:6" ht="25.5" x14ac:dyDescent="0.2">
      <c r="A948" s="35">
        <v>3</v>
      </c>
      <c r="B948" s="41" t="s">
        <v>1350</v>
      </c>
      <c r="C948" s="35"/>
      <c r="D948" s="35"/>
      <c r="E948" s="35"/>
      <c r="F948" s="35"/>
    </row>
    <row r="949" spans="1:6" ht="25.5" x14ac:dyDescent="0.2">
      <c r="A949" s="35">
        <v>4</v>
      </c>
      <c r="B949" s="41" t="s">
        <v>1351</v>
      </c>
      <c r="C949" s="35"/>
      <c r="D949" s="35"/>
      <c r="E949" s="35"/>
      <c r="F949" s="35"/>
    </row>
    <row r="950" spans="1:6" x14ac:dyDescent="0.2">
      <c r="A950" s="35">
        <v>5</v>
      </c>
      <c r="B950" s="41" t="s">
        <v>1352</v>
      </c>
      <c r="C950" s="35"/>
      <c r="D950" s="35"/>
      <c r="E950" s="35"/>
      <c r="F950" s="35"/>
    </row>
    <row r="951" spans="1:6" x14ac:dyDescent="0.2">
      <c r="A951" s="35"/>
      <c r="B951" s="35"/>
      <c r="C951" s="35"/>
      <c r="D951" s="35"/>
      <c r="E951" s="35"/>
      <c r="F951" s="35"/>
    </row>
    <row r="952" spans="1:6" x14ac:dyDescent="0.2">
      <c r="A952" s="36" t="s">
        <v>133</v>
      </c>
      <c r="B952" s="37"/>
      <c r="C952" s="35"/>
      <c r="D952" s="35"/>
      <c r="E952" s="35"/>
      <c r="F952" s="35"/>
    </row>
    <row r="953" spans="1:6" x14ac:dyDescent="0.2">
      <c r="A953" s="35">
        <v>1</v>
      </c>
      <c r="B953" s="41" t="s">
        <v>1354</v>
      </c>
      <c r="C953" s="35"/>
      <c r="D953" s="35"/>
      <c r="E953" s="35"/>
      <c r="F953" s="35"/>
    </row>
    <row r="954" spans="1:6" x14ac:dyDescent="0.2">
      <c r="A954" s="35">
        <v>2</v>
      </c>
      <c r="B954" s="41" t="s">
        <v>1355</v>
      </c>
      <c r="C954" s="35"/>
      <c r="D954" s="35"/>
      <c r="E954" s="35"/>
      <c r="F954" s="35"/>
    </row>
    <row r="955" spans="1:6" ht="25.5" x14ac:dyDescent="0.2">
      <c r="A955" s="35">
        <v>3</v>
      </c>
      <c r="B955" s="41" t="s">
        <v>1356</v>
      </c>
      <c r="C955" s="35"/>
      <c r="D955" s="35"/>
      <c r="E955" s="35"/>
      <c r="F955" s="35"/>
    </row>
    <row r="956" spans="1:6" x14ac:dyDescent="0.2">
      <c r="A956" s="35">
        <v>4</v>
      </c>
      <c r="B956" s="41" t="s">
        <v>1357</v>
      </c>
      <c r="C956" s="35"/>
      <c r="D956" s="35"/>
      <c r="E956" s="35"/>
      <c r="F956" s="35"/>
    </row>
    <row r="957" spans="1:6" ht="25.5" x14ac:dyDescent="0.2">
      <c r="A957" s="35">
        <v>5</v>
      </c>
      <c r="B957" s="41" t="s">
        <v>1358</v>
      </c>
      <c r="C957" s="35"/>
      <c r="D957" s="35"/>
      <c r="E957" s="35"/>
      <c r="F957" s="35"/>
    </row>
    <row r="958" spans="1:6" ht="25.5" x14ac:dyDescent="0.2">
      <c r="A958" s="35">
        <v>6</v>
      </c>
      <c r="B958" s="41" t="s">
        <v>1359</v>
      </c>
      <c r="C958" s="35"/>
      <c r="D958" s="35"/>
      <c r="E958" s="35"/>
      <c r="F958" s="35"/>
    </row>
    <row r="959" spans="1:6" ht="25.5" x14ac:dyDescent="0.2">
      <c r="A959" s="35">
        <v>7</v>
      </c>
      <c r="B959" s="41" t="s">
        <v>1360</v>
      </c>
      <c r="C959" s="35"/>
      <c r="D959" s="35"/>
      <c r="E959" s="35"/>
      <c r="F959" s="35"/>
    </row>
    <row r="960" spans="1:6" x14ac:dyDescent="0.2">
      <c r="A960" s="35"/>
      <c r="B960" s="35"/>
      <c r="C960" s="35"/>
      <c r="D960" s="35"/>
      <c r="E960" s="35"/>
      <c r="F960" s="35"/>
    </row>
    <row r="961" spans="1:6" x14ac:dyDescent="0.2">
      <c r="A961" s="36" t="s">
        <v>135</v>
      </c>
      <c r="B961" s="37"/>
      <c r="C961" s="35"/>
      <c r="D961" s="35"/>
      <c r="E961" s="35"/>
      <c r="F961" s="35"/>
    </row>
    <row r="962" spans="1:6" ht="25.5" x14ac:dyDescent="0.2">
      <c r="A962" s="35">
        <v>1</v>
      </c>
      <c r="B962" s="41" t="s">
        <v>1361</v>
      </c>
      <c r="C962" s="35"/>
      <c r="D962" s="35"/>
      <c r="E962" s="35"/>
      <c r="F962" s="35"/>
    </row>
    <row r="963" spans="1:6" x14ac:dyDescent="0.2">
      <c r="A963" s="35">
        <v>2</v>
      </c>
      <c r="B963" s="41" t="s">
        <v>1362</v>
      </c>
      <c r="C963" s="35"/>
      <c r="D963" s="35"/>
      <c r="E963" s="35"/>
      <c r="F963" s="35"/>
    </row>
    <row r="964" spans="1:6" ht="25.5" x14ac:dyDescent="0.2">
      <c r="A964" s="35">
        <v>3</v>
      </c>
      <c r="B964" s="41" t="s">
        <v>1363</v>
      </c>
      <c r="C964" s="35"/>
      <c r="D964" s="35"/>
      <c r="E964" s="35"/>
      <c r="F964" s="35"/>
    </row>
    <row r="965" spans="1:6" ht="25.5" x14ac:dyDescent="0.2">
      <c r="A965" s="35">
        <v>4</v>
      </c>
      <c r="B965" s="41" t="s">
        <v>1364</v>
      </c>
      <c r="C965" s="35"/>
      <c r="D965" s="35"/>
      <c r="E965" s="35"/>
      <c r="F965" s="35"/>
    </row>
    <row r="966" spans="1:6" ht="25.5" x14ac:dyDescent="0.2">
      <c r="A966" s="35">
        <v>5</v>
      </c>
      <c r="B966" s="41" t="s">
        <v>1365</v>
      </c>
      <c r="C966" s="35"/>
      <c r="D966" s="35"/>
      <c r="E966" s="35"/>
      <c r="F966" s="35"/>
    </row>
    <row r="967" spans="1:6" ht="25.5" x14ac:dyDescent="0.2">
      <c r="A967" s="35">
        <v>6</v>
      </c>
      <c r="B967" s="41" t="s">
        <v>1366</v>
      </c>
      <c r="C967" s="35"/>
      <c r="D967" s="35"/>
      <c r="E967" s="35"/>
      <c r="F967" s="35"/>
    </row>
    <row r="968" spans="1:6" ht="25.5" x14ac:dyDescent="0.2">
      <c r="A968" s="35">
        <v>7</v>
      </c>
      <c r="B968" s="41" t="s">
        <v>1367</v>
      </c>
      <c r="C968" s="35"/>
      <c r="D968" s="35"/>
      <c r="E968" s="35"/>
      <c r="F968" s="35"/>
    </row>
    <row r="969" spans="1:6" ht="25.5" x14ac:dyDescent="0.2">
      <c r="A969" s="35">
        <v>8</v>
      </c>
      <c r="B969" s="41" t="s">
        <v>1368</v>
      </c>
      <c r="C969" s="35"/>
      <c r="D969" s="35"/>
      <c r="E969" s="35"/>
      <c r="F969" s="35"/>
    </row>
    <row r="970" spans="1:6" ht="25.5" x14ac:dyDescent="0.2">
      <c r="A970" s="35">
        <v>9</v>
      </c>
      <c r="B970" s="41" t="s">
        <v>1369</v>
      </c>
      <c r="C970" s="35"/>
      <c r="D970" s="35"/>
      <c r="E970" s="35"/>
      <c r="F970" s="35"/>
    </row>
    <row r="971" spans="1:6" x14ac:dyDescent="0.2">
      <c r="A971" s="35">
        <v>10</v>
      </c>
      <c r="B971" s="41" t="s">
        <v>1370</v>
      </c>
      <c r="C971" s="35"/>
      <c r="D971" s="35"/>
      <c r="E971" s="35"/>
      <c r="F971" s="35"/>
    </row>
    <row r="972" spans="1:6" x14ac:dyDescent="0.2">
      <c r="A972" s="35"/>
      <c r="B972" s="35"/>
      <c r="C972" s="35"/>
      <c r="D972" s="35"/>
      <c r="E972" s="35"/>
      <c r="F972" s="35"/>
    </row>
    <row r="973" spans="1:6" ht="25.5" x14ac:dyDescent="0.2">
      <c r="A973" s="36" t="s">
        <v>137</v>
      </c>
      <c r="B973" s="37"/>
      <c r="C973" s="35"/>
      <c r="D973" s="35"/>
      <c r="E973" s="35"/>
      <c r="F973" s="35"/>
    </row>
    <row r="974" spans="1:6" x14ac:dyDescent="0.2">
      <c r="A974" s="35">
        <v>1</v>
      </c>
      <c r="B974" s="41" t="s">
        <v>1371</v>
      </c>
      <c r="C974" s="35"/>
      <c r="D974" s="35"/>
      <c r="E974" s="35"/>
      <c r="F974" s="35"/>
    </row>
    <row r="975" spans="1:6" ht="25.5" x14ac:dyDescent="0.2">
      <c r="A975" s="35">
        <v>2</v>
      </c>
      <c r="B975" s="41" t="s">
        <v>1372</v>
      </c>
      <c r="C975" s="35"/>
      <c r="D975" s="35"/>
      <c r="E975" s="35"/>
      <c r="F975" s="35"/>
    </row>
    <row r="976" spans="1:6" ht="25.5" x14ac:dyDescent="0.2">
      <c r="A976" s="35">
        <v>3</v>
      </c>
      <c r="B976" s="41" t="s">
        <v>1373</v>
      </c>
      <c r="C976" s="35"/>
      <c r="D976" s="35"/>
      <c r="E976" s="35"/>
      <c r="F976" s="35"/>
    </row>
    <row r="977" spans="1:6" ht="25.5" x14ac:dyDescent="0.2">
      <c r="A977" s="35">
        <v>4</v>
      </c>
      <c r="B977" s="41" t="s">
        <v>1374</v>
      </c>
      <c r="C977" s="35"/>
      <c r="D977" s="35"/>
      <c r="E977" s="35"/>
      <c r="F977" s="35"/>
    </row>
    <row r="978" spans="1:6" ht="25.5" x14ac:dyDescent="0.2">
      <c r="A978" s="35">
        <v>5</v>
      </c>
      <c r="B978" s="41" t="s">
        <v>1375</v>
      </c>
      <c r="C978" s="35"/>
      <c r="D978" s="35"/>
      <c r="E978" s="35"/>
      <c r="F978" s="35"/>
    </row>
    <row r="979" spans="1:6" ht="25.5" x14ac:dyDescent="0.2">
      <c r="A979" s="35">
        <v>6</v>
      </c>
      <c r="B979" s="41" t="s">
        <v>1376</v>
      </c>
      <c r="C979" s="35"/>
      <c r="D979" s="35"/>
      <c r="E979" s="35"/>
      <c r="F979" s="35"/>
    </row>
    <row r="980" spans="1:6" x14ac:dyDescent="0.2">
      <c r="A980" s="35"/>
      <c r="B980" s="35"/>
      <c r="C980" s="35"/>
      <c r="D980" s="35"/>
      <c r="E980" s="35"/>
      <c r="F980" s="35"/>
    </row>
    <row r="981" spans="1:6" x14ac:dyDescent="0.2">
      <c r="A981" s="36" t="s">
        <v>139</v>
      </c>
      <c r="B981" s="37"/>
      <c r="C981" s="35"/>
      <c r="D981" s="35"/>
      <c r="E981" s="35"/>
      <c r="F981" s="35"/>
    </row>
    <row r="982" spans="1:6" ht="25.5" x14ac:dyDescent="0.2">
      <c r="A982" s="35">
        <v>1</v>
      </c>
      <c r="B982" s="41" t="s">
        <v>1377</v>
      </c>
      <c r="C982" s="35"/>
      <c r="D982" s="35"/>
      <c r="E982" s="35"/>
      <c r="F982" s="35"/>
    </row>
    <row r="983" spans="1:6" x14ac:dyDescent="0.2">
      <c r="A983" s="35">
        <v>2</v>
      </c>
      <c r="B983" s="41" t="s">
        <v>1378</v>
      </c>
      <c r="C983" s="35"/>
      <c r="D983" s="35"/>
      <c r="E983" s="35"/>
      <c r="F983" s="35"/>
    </row>
    <row r="984" spans="1:6" ht="25.5" x14ac:dyDescent="0.2">
      <c r="A984" s="35">
        <v>3</v>
      </c>
      <c r="B984" s="41" t="s">
        <v>1379</v>
      </c>
      <c r="C984" s="35"/>
      <c r="D984" s="35"/>
      <c r="E984" s="35"/>
      <c r="F984" s="35"/>
    </row>
    <row r="985" spans="1:6" ht="51" x14ac:dyDescent="0.2">
      <c r="A985" s="35">
        <v>4</v>
      </c>
      <c r="B985" s="41" t="s">
        <v>1380</v>
      </c>
      <c r="C985" s="35"/>
      <c r="D985" s="35"/>
      <c r="E985" s="35"/>
      <c r="F985" s="35"/>
    </row>
    <row r="986" spans="1:6" ht="38.25" x14ac:dyDescent="0.2">
      <c r="A986" s="35">
        <v>5</v>
      </c>
      <c r="B986" s="41" t="s">
        <v>1381</v>
      </c>
      <c r="C986" s="35"/>
      <c r="D986" s="35"/>
      <c r="E986" s="35"/>
      <c r="F986" s="35"/>
    </row>
    <row r="987" spans="1:6" ht="63.75" x14ac:dyDescent="0.2">
      <c r="A987" s="35">
        <v>6</v>
      </c>
      <c r="B987" s="41" t="s">
        <v>1382</v>
      </c>
      <c r="C987" s="35"/>
      <c r="D987" s="35"/>
      <c r="E987" s="35"/>
      <c r="F987" s="35"/>
    </row>
    <row r="988" spans="1:6" ht="25.5" x14ac:dyDescent="0.2">
      <c r="A988" s="35">
        <v>7</v>
      </c>
      <c r="B988" s="41" t="s">
        <v>1383</v>
      </c>
      <c r="C988" s="35"/>
      <c r="D988" s="35"/>
      <c r="E988" s="35"/>
      <c r="F988" s="35"/>
    </row>
    <row r="989" spans="1:6" x14ac:dyDescent="0.2">
      <c r="A989" s="35">
        <v>8</v>
      </c>
      <c r="B989" s="41" t="s">
        <v>1384</v>
      </c>
      <c r="C989" s="35"/>
      <c r="D989" s="35"/>
      <c r="E989" s="35"/>
      <c r="F989" s="35"/>
    </row>
    <row r="990" spans="1:6" ht="25.5" x14ac:dyDescent="0.2">
      <c r="A990" s="35">
        <v>9</v>
      </c>
      <c r="B990" s="41" t="s">
        <v>1385</v>
      </c>
      <c r="C990" s="35"/>
      <c r="D990" s="35"/>
      <c r="E990" s="35"/>
      <c r="F990" s="35"/>
    </row>
    <row r="991" spans="1:6" ht="25.5" x14ac:dyDescent="0.2">
      <c r="A991" s="35">
        <v>10</v>
      </c>
      <c r="B991" s="41" t="s">
        <v>1386</v>
      </c>
      <c r="C991" s="35"/>
      <c r="D991" s="35"/>
      <c r="E991" s="35"/>
      <c r="F991" s="35"/>
    </row>
    <row r="992" spans="1:6" x14ac:dyDescent="0.2">
      <c r="A992" s="35"/>
      <c r="B992" s="35"/>
      <c r="C992" s="35"/>
      <c r="D992" s="35"/>
      <c r="E992" s="35"/>
      <c r="F992" s="35"/>
    </row>
    <row r="993" spans="1:6" x14ac:dyDescent="0.2">
      <c r="A993" s="36" t="s">
        <v>142</v>
      </c>
      <c r="B993" s="37"/>
      <c r="C993" s="35"/>
      <c r="D993" s="35"/>
      <c r="E993" s="35"/>
      <c r="F993" s="35"/>
    </row>
    <row r="994" spans="1:6" ht="25.5" x14ac:dyDescent="0.2">
      <c r="A994" s="35">
        <v>1</v>
      </c>
      <c r="B994" s="41" t="s">
        <v>1387</v>
      </c>
      <c r="C994" s="35"/>
      <c r="D994" s="35"/>
      <c r="E994" s="35"/>
      <c r="F994" s="35"/>
    </row>
    <row r="995" spans="1:6" x14ac:dyDescent="0.2">
      <c r="A995" s="35">
        <v>2</v>
      </c>
      <c r="B995" s="41" t="s">
        <v>1388</v>
      </c>
      <c r="C995" s="35"/>
      <c r="D995" s="35"/>
      <c r="E995" s="35"/>
      <c r="F995" s="35"/>
    </row>
    <row r="996" spans="1:6" ht="38.25" x14ac:dyDescent="0.2">
      <c r="A996" s="35">
        <v>3</v>
      </c>
      <c r="B996" s="41" t="s">
        <v>1389</v>
      </c>
      <c r="C996" s="35"/>
      <c r="D996" s="35"/>
      <c r="E996" s="35"/>
      <c r="F996" s="35"/>
    </row>
    <row r="997" spans="1:6" ht="25.5" x14ac:dyDescent="0.2">
      <c r="A997" s="35">
        <v>4</v>
      </c>
      <c r="B997" s="41" t="s">
        <v>1390</v>
      </c>
      <c r="C997" s="35"/>
      <c r="D997" s="35"/>
      <c r="E997" s="35"/>
      <c r="F997" s="35"/>
    </row>
    <row r="998" spans="1:6" ht="38.25" x14ac:dyDescent="0.2">
      <c r="A998" s="35">
        <v>5</v>
      </c>
      <c r="B998" s="41" t="s">
        <v>1391</v>
      </c>
      <c r="C998" s="35"/>
      <c r="D998" s="35"/>
      <c r="E998" s="35"/>
      <c r="F998" s="35"/>
    </row>
    <row r="999" spans="1:6" ht="25.5" x14ac:dyDescent="0.2">
      <c r="A999" s="35">
        <v>6</v>
      </c>
      <c r="B999" s="41" t="s">
        <v>1392</v>
      </c>
      <c r="C999" s="35"/>
      <c r="D999" s="35"/>
      <c r="E999" s="35"/>
      <c r="F999" s="35"/>
    </row>
    <row r="1000" spans="1:6" x14ac:dyDescent="0.2">
      <c r="A1000" s="35">
        <v>7</v>
      </c>
      <c r="B1000" s="41" t="s">
        <v>1393</v>
      </c>
      <c r="C1000" s="35"/>
      <c r="D1000" s="35"/>
      <c r="E1000" s="35"/>
      <c r="F1000" s="35"/>
    </row>
    <row r="1001" spans="1:6" x14ac:dyDescent="0.2">
      <c r="A1001" s="35"/>
      <c r="B1001" s="35"/>
      <c r="C1001" s="35"/>
      <c r="D1001" s="35"/>
      <c r="E1001" s="35"/>
      <c r="F1001" s="35"/>
    </row>
    <row r="1002" spans="1:6" x14ac:dyDescent="0.2">
      <c r="A1002" s="36" t="s">
        <v>145</v>
      </c>
      <c r="B1002" s="37"/>
      <c r="C1002" s="35"/>
      <c r="D1002" s="35"/>
      <c r="E1002" s="35"/>
      <c r="F1002" s="35"/>
    </row>
    <row r="1003" spans="1:6" x14ac:dyDescent="0.2">
      <c r="A1003" s="35">
        <v>1</v>
      </c>
      <c r="B1003" s="41" t="s">
        <v>1394</v>
      </c>
      <c r="C1003" s="35"/>
      <c r="D1003" s="35"/>
      <c r="E1003" s="35"/>
      <c r="F1003" s="35"/>
    </row>
    <row r="1004" spans="1:6" x14ac:dyDescent="0.2">
      <c r="A1004" s="35">
        <v>2</v>
      </c>
      <c r="B1004" s="41" t="s">
        <v>1395</v>
      </c>
      <c r="C1004" s="35"/>
      <c r="D1004" s="35"/>
      <c r="E1004" s="35"/>
      <c r="F1004" s="35"/>
    </row>
    <row r="1005" spans="1:6" ht="25.5" x14ac:dyDescent="0.2">
      <c r="A1005" s="35">
        <v>3</v>
      </c>
      <c r="B1005" s="41" t="s">
        <v>1396</v>
      </c>
      <c r="C1005" s="35"/>
      <c r="D1005" s="35"/>
      <c r="E1005" s="35"/>
      <c r="F1005" s="35"/>
    </row>
    <row r="1006" spans="1:6" x14ac:dyDescent="0.2">
      <c r="A1006" s="35">
        <v>4</v>
      </c>
      <c r="B1006" s="41" t="s">
        <v>1397</v>
      </c>
      <c r="C1006" s="35"/>
      <c r="D1006" s="35"/>
      <c r="E1006" s="35"/>
      <c r="F1006" s="35"/>
    </row>
    <row r="1007" spans="1:6" x14ac:dyDescent="0.2">
      <c r="A1007" s="35">
        <v>5</v>
      </c>
      <c r="B1007" s="41" t="s">
        <v>1398</v>
      </c>
      <c r="C1007" s="35"/>
      <c r="D1007" s="35"/>
      <c r="E1007" s="35"/>
      <c r="F1007" s="35"/>
    </row>
    <row r="1008" spans="1:6" x14ac:dyDescent="0.2">
      <c r="A1008" s="35"/>
      <c r="B1008" s="35"/>
      <c r="C1008" s="35"/>
      <c r="D1008" s="35"/>
      <c r="E1008" s="35"/>
      <c r="F1008" s="35"/>
    </row>
    <row r="1009" spans="1:6" x14ac:dyDescent="0.2">
      <c r="A1009" s="36" t="s">
        <v>147</v>
      </c>
      <c r="B1009" s="37"/>
      <c r="C1009" s="35"/>
      <c r="D1009" s="35"/>
      <c r="E1009" s="35"/>
      <c r="F1009" s="35"/>
    </row>
    <row r="1010" spans="1:6" ht="25.5" x14ac:dyDescent="0.2">
      <c r="A1010" s="35">
        <v>1</v>
      </c>
      <c r="B1010" s="41" t="s">
        <v>1399</v>
      </c>
      <c r="C1010" s="35"/>
      <c r="D1010" s="35"/>
      <c r="E1010" s="35"/>
      <c r="F1010" s="35"/>
    </row>
    <row r="1011" spans="1:6" x14ac:dyDescent="0.2">
      <c r="A1011" s="35">
        <v>2</v>
      </c>
      <c r="B1011" s="41" t="s">
        <v>1400</v>
      </c>
      <c r="C1011" s="35"/>
      <c r="D1011" s="35"/>
      <c r="E1011" s="35"/>
      <c r="F1011" s="35"/>
    </row>
    <row r="1012" spans="1:6" x14ac:dyDescent="0.2">
      <c r="A1012" s="35">
        <v>3</v>
      </c>
      <c r="B1012" s="41" t="s">
        <v>1401</v>
      </c>
      <c r="C1012" s="35"/>
      <c r="D1012" s="35"/>
      <c r="E1012" s="35"/>
      <c r="F1012" s="35"/>
    </row>
    <row r="1013" spans="1:6" x14ac:dyDescent="0.2">
      <c r="A1013" s="35">
        <v>4</v>
      </c>
      <c r="B1013" s="41" t="s">
        <v>1402</v>
      </c>
      <c r="C1013" s="35"/>
      <c r="D1013" s="35"/>
      <c r="E1013" s="35"/>
      <c r="F1013" s="35"/>
    </row>
    <row r="1014" spans="1:6" x14ac:dyDescent="0.2">
      <c r="A1014" s="35">
        <v>5</v>
      </c>
      <c r="B1014" s="41" t="s">
        <v>1398</v>
      </c>
      <c r="C1014" s="35"/>
      <c r="D1014" s="35"/>
      <c r="E1014" s="35"/>
      <c r="F1014" s="35"/>
    </row>
    <row r="1015" spans="1:6" x14ac:dyDescent="0.2">
      <c r="A1015" s="35"/>
      <c r="B1015" s="35"/>
      <c r="C1015" s="35"/>
      <c r="D1015" s="35"/>
      <c r="E1015" s="35"/>
      <c r="F1015" s="35"/>
    </row>
    <row r="1016" spans="1:6" x14ac:dyDescent="0.2">
      <c r="A1016" s="36" t="s">
        <v>149</v>
      </c>
      <c r="B1016" s="37"/>
      <c r="C1016" s="35"/>
      <c r="D1016" s="35"/>
      <c r="E1016" s="35"/>
      <c r="F1016" s="35"/>
    </row>
    <row r="1017" spans="1:6" x14ac:dyDescent="0.2">
      <c r="A1017" s="35">
        <v>1</v>
      </c>
      <c r="B1017" s="41" t="s">
        <v>1403</v>
      </c>
      <c r="C1017" s="35"/>
      <c r="D1017" s="35"/>
      <c r="E1017" s="35"/>
      <c r="F1017" s="35"/>
    </row>
    <row r="1018" spans="1:6" x14ac:dyDescent="0.2">
      <c r="A1018" s="35">
        <v>2</v>
      </c>
      <c r="B1018" s="41" t="s">
        <v>1404</v>
      </c>
      <c r="C1018" s="35"/>
      <c r="D1018" s="35"/>
      <c r="E1018" s="35"/>
      <c r="F1018" s="35"/>
    </row>
    <row r="1019" spans="1:6" ht="25.5" x14ac:dyDescent="0.2">
      <c r="A1019" s="35">
        <v>3</v>
      </c>
      <c r="B1019" s="41" t="s">
        <v>1405</v>
      </c>
      <c r="C1019" s="35"/>
      <c r="D1019" s="35"/>
      <c r="E1019" s="35"/>
      <c r="F1019" s="35"/>
    </row>
    <row r="1020" spans="1:6" x14ac:dyDescent="0.2">
      <c r="A1020" s="35">
        <v>4</v>
      </c>
      <c r="B1020" s="41" t="s">
        <v>1406</v>
      </c>
      <c r="C1020" s="35"/>
      <c r="D1020" s="35"/>
      <c r="E1020" s="35"/>
      <c r="F1020" s="35"/>
    </row>
    <row r="1021" spans="1:6" x14ac:dyDescent="0.2">
      <c r="A1021" s="35">
        <v>5</v>
      </c>
      <c r="B1021" s="41" t="s">
        <v>1407</v>
      </c>
      <c r="C1021" s="35"/>
      <c r="D1021" s="35"/>
      <c r="E1021" s="35"/>
      <c r="F1021" s="35"/>
    </row>
    <row r="1022" spans="1:6" x14ac:dyDescent="0.2">
      <c r="A1022" s="35"/>
      <c r="B1022" s="35"/>
      <c r="C1022" s="35"/>
      <c r="D1022" s="35"/>
      <c r="E1022" s="35"/>
      <c r="F1022" s="35"/>
    </row>
    <row r="1023" spans="1:6" x14ac:dyDescent="0.2">
      <c r="A1023" s="36" t="s">
        <v>151</v>
      </c>
      <c r="B1023" s="37"/>
      <c r="C1023" s="35"/>
      <c r="D1023" s="35"/>
      <c r="E1023" s="35"/>
      <c r="F1023" s="35"/>
    </row>
    <row r="1024" spans="1:6" x14ac:dyDescent="0.2">
      <c r="A1024" s="35">
        <v>1</v>
      </c>
      <c r="B1024" s="41" t="s">
        <v>1408</v>
      </c>
      <c r="C1024" s="35"/>
      <c r="D1024" s="35"/>
      <c r="E1024" s="35"/>
      <c r="F1024" s="35"/>
    </row>
    <row r="1025" spans="1:6" x14ac:dyDescent="0.2">
      <c r="A1025" s="35">
        <v>2</v>
      </c>
      <c r="B1025" s="41" t="s">
        <v>1409</v>
      </c>
      <c r="C1025" s="35"/>
      <c r="D1025" s="35"/>
      <c r="E1025" s="35"/>
      <c r="F1025" s="35"/>
    </row>
    <row r="1026" spans="1:6" ht="25.5" x14ac:dyDescent="0.2">
      <c r="A1026" s="35">
        <v>3</v>
      </c>
      <c r="B1026" s="41" t="s">
        <v>1410</v>
      </c>
      <c r="C1026" s="35"/>
      <c r="D1026" s="35"/>
      <c r="E1026" s="35"/>
      <c r="F1026" s="35"/>
    </row>
    <row r="1027" spans="1:6" x14ac:dyDescent="0.2">
      <c r="A1027" s="35">
        <v>4</v>
      </c>
      <c r="B1027" s="41" t="s">
        <v>1398</v>
      </c>
      <c r="C1027" s="35"/>
      <c r="D1027" s="35"/>
      <c r="E1027" s="35"/>
      <c r="F1027" s="35"/>
    </row>
    <row r="1028" spans="1:6" x14ac:dyDescent="0.2">
      <c r="A1028" s="35"/>
      <c r="B1028" s="35"/>
      <c r="C1028" s="35"/>
      <c r="D1028" s="35"/>
      <c r="E1028" s="35"/>
      <c r="F1028" s="35"/>
    </row>
    <row r="1029" spans="1:6" x14ac:dyDescent="0.2">
      <c r="A1029" s="36" t="s">
        <v>153</v>
      </c>
      <c r="B1029" s="37"/>
      <c r="C1029" s="35"/>
      <c r="D1029" s="35"/>
      <c r="E1029" s="35"/>
      <c r="F1029" s="35"/>
    </row>
    <row r="1030" spans="1:6" ht="25.5" x14ac:dyDescent="0.2">
      <c r="A1030" s="35">
        <v>1</v>
      </c>
      <c r="B1030" s="41" t="s">
        <v>1411</v>
      </c>
      <c r="C1030" s="35"/>
      <c r="D1030" s="35"/>
      <c r="E1030" s="35"/>
      <c r="F1030" s="35"/>
    </row>
    <row r="1031" spans="1:6" x14ac:dyDescent="0.2">
      <c r="A1031" s="35">
        <v>2</v>
      </c>
      <c r="B1031" s="41" t="s">
        <v>1412</v>
      </c>
      <c r="C1031" s="35"/>
      <c r="D1031" s="35"/>
      <c r="E1031" s="35"/>
      <c r="F1031" s="35"/>
    </row>
    <row r="1032" spans="1:6" x14ac:dyDescent="0.2">
      <c r="A1032" s="35">
        <v>3</v>
      </c>
      <c r="B1032" s="41" t="s">
        <v>1413</v>
      </c>
      <c r="C1032" s="35"/>
      <c r="D1032" s="35"/>
      <c r="E1032" s="35"/>
      <c r="F1032" s="35"/>
    </row>
    <row r="1033" spans="1:6" x14ac:dyDescent="0.2">
      <c r="A1033" s="35">
        <v>4</v>
      </c>
      <c r="B1033" s="41" t="s">
        <v>1414</v>
      </c>
      <c r="C1033" s="35"/>
      <c r="D1033" s="35"/>
      <c r="E1033" s="35"/>
      <c r="F1033" s="35"/>
    </row>
    <row r="1034" spans="1:6" ht="25.5" x14ac:dyDescent="0.2">
      <c r="A1034" s="35">
        <v>5</v>
      </c>
      <c r="B1034" s="41" t="s">
        <v>1415</v>
      </c>
      <c r="C1034" s="35"/>
      <c r="D1034" s="35"/>
      <c r="E1034" s="35"/>
      <c r="F1034" s="35"/>
    </row>
    <row r="1035" spans="1:6" ht="25.5" x14ac:dyDescent="0.2">
      <c r="A1035" s="35">
        <v>6</v>
      </c>
      <c r="B1035" s="41" t="s">
        <v>1416</v>
      </c>
      <c r="C1035" s="35"/>
      <c r="D1035" s="35"/>
      <c r="E1035" s="35"/>
      <c r="F1035" s="35"/>
    </row>
    <row r="1036" spans="1:6" ht="25.5" x14ac:dyDescent="0.2">
      <c r="A1036" s="35">
        <v>7</v>
      </c>
      <c r="B1036" s="41" t="s">
        <v>1417</v>
      </c>
      <c r="C1036" s="35"/>
      <c r="D1036" s="35"/>
      <c r="E1036" s="35"/>
      <c r="F1036" s="35"/>
    </row>
    <row r="1037" spans="1:6" ht="25.5" x14ac:dyDescent="0.2">
      <c r="A1037" s="35">
        <v>8</v>
      </c>
      <c r="B1037" s="41" t="s">
        <v>1418</v>
      </c>
      <c r="C1037" s="35"/>
      <c r="D1037" s="35"/>
      <c r="E1037" s="35"/>
      <c r="F1037" s="35"/>
    </row>
    <row r="1038" spans="1:6" ht="38.25" x14ac:dyDescent="0.2">
      <c r="A1038" s="35">
        <v>9</v>
      </c>
      <c r="B1038" s="41" t="s">
        <v>1419</v>
      </c>
      <c r="C1038" s="35"/>
      <c r="D1038" s="35"/>
      <c r="E1038" s="35"/>
      <c r="F1038" s="35"/>
    </row>
    <row r="1039" spans="1:6" ht="38.25" x14ac:dyDescent="0.2">
      <c r="A1039" s="35">
        <v>10</v>
      </c>
      <c r="B1039" s="41" t="s">
        <v>1420</v>
      </c>
      <c r="C1039" s="35"/>
      <c r="D1039" s="35"/>
      <c r="E1039" s="35"/>
      <c r="F1039" s="35"/>
    </row>
    <row r="1040" spans="1:6" ht="38.25" x14ac:dyDescent="0.2">
      <c r="A1040" s="35">
        <v>11</v>
      </c>
      <c r="B1040" s="41" t="s">
        <v>1421</v>
      </c>
      <c r="C1040" s="35"/>
      <c r="D1040" s="35"/>
      <c r="E1040" s="35"/>
      <c r="F1040" s="35"/>
    </row>
    <row r="1041" spans="1:6" ht="28.5" x14ac:dyDescent="0.2">
      <c r="A1041" s="35">
        <v>12</v>
      </c>
      <c r="B1041" s="42" t="s">
        <v>1422</v>
      </c>
      <c r="C1041" s="35"/>
      <c r="D1041" s="35"/>
      <c r="E1041" s="35"/>
      <c r="F1041" s="35"/>
    </row>
    <row r="1042" spans="1:6" ht="25.5" x14ac:dyDescent="0.2">
      <c r="A1042" s="35">
        <v>13</v>
      </c>
      <c r="B1042" s="41" t="s">
        <v>1423</v>
      </c>
      <c r="C1042" s="35"/>
      <c r="D1042" s="35"/>
      <c r="E1042" s="35"/>
      <c r="F1042" s="35"/>
    </row>
    <row r="1043" spans="1:6" ht="38.25" x14ac:dyDescent="0.2">
      <c r="A1043" s="35">
        <v>14</v>
      </c>
      <c r="B1043" s="41" t="s">
        <v>1424</v>
      </c>
      <c r="C1043" s="35"/>
      <c r="D1043" s="35"/>
      <c r="E1043" s="35"/>
      <c r="F1043" s="35"/>
    </row>
    <row r="1044" spans="1:6" ht="25.5" x14ac:dyDescent="0.2">
      <c r="A1044" s="35">
        <v>15</v>
      </c>
      <c r="B1044" s="41" t="s">
        <v>1425</v>
      </c>
      <c r="C1044" s="35"/>
      <c r="D1044" s="35"/>
      <c r="E1044" s="35"/>
      <c r="F1044" s="35"/>
    </row>
    <row r="1045" spans="1:6" x14ac:dyDescent="0.2">
      <c r="A1045" s="35"/>
      <c r="B1045" s="35"/>
      <c r="C1045" s="35"/>
      <c r="D1045" s="35"/>
      <c r="E1045" s="35"/>
      <c r="F1045" s="35"/>
    </row>
    <row r="1046" spans="1:6" x14ac:dyDescent="0.2">
      <c r="A1046" s="36" t="s">
        <v>155</v>
      </c>
      <c r="B1046" s="37"/>
      <c r="C1046" s="35"/>
      <c r="D1046" s="35"/>
      <c r="E1046" s="35"/>
      <c r="F1046" s="35"/>
    </row>
    <row r="1047" spans="1:6" x14ac:dyDescent="0.2">
      <c r="A1047" s="35">
        <v>1</v>
      </c>
      <c r="B1047" s="41" t="s">
        <v>1426</v>
      </c>
      <c r="C1047" s="35"/>
      <c r="D1047" s="35"/>
      <c r="E1047" s="35"/>
      <c r="F1047" s="35"/>
    </row>
    <row r="1048" spans="1:6" x14ac:dyDescent="0.2">
      <c r="A1048" s="35">
        <v>2</v>
      </c>
      <c r="B1048" s="41" t="s">
        <v>1427</v>
      </c>
      <c r="C1048" s="35"/>
      <c r="D1048" s="35"/>
      <c r="E1048" s="35"/>
      <c r="F1048" s="35"/>
    </row>
    <row r="1049" spans="1:6" ht="25.5" x14ac:dyDescent="0.2">
      <c r="A1049" s="35">
        <v>3</v>
      </c>
      <c r="B1049" s="41" t="s">
        <v>1428</v>
      </c>
      <c r="C1049" s="35"/>
      <c r="D1049" s="35"/>
      <c r="E1049" s="35"/>
      <c r="F1049" s="35"/>
    </row>
    <row r="1050" spans="1:6" x14ac:dyDescent="0.2">
      <c r="A1050" s="35">
        <v>4</v>
      </c>
      <c r="B1050" s="41" t="s">
        <v>1429</v>
      </c>
      <c r="C1050" s="35"/>
      <c r="D1050" s="35"/>
      <c r="E1050" s="35"/>
      <c r="F1050" s="35"/>
    </row>
    <row r="1051" spans="1:6" x14ac:dyDescent="0.2">
      <c r="A1051" s="35">
        <v>5</v>
      </c>
      <c r="B1051" s="41" t="s">
        <v>1430</v>
      </c>
      <c r="C1051" s="35"/>
      <c r="D1051" s="35"/>
      <c r="E1051" s="35"/>
      <c r="F1051" s="35"/>
    </row>
    <row r="1052" spans="1:6" x14ac:dyDescent="0.2">
      <c r="A1052" s="35"/>
      <c r="B1052" s="35"/>
      <c r="C1052" s="35"/>
      <c r="D1052" s="35"/>
      <c r="E1052" s="35"/>
      <c r="F1052" s="35"/>
    </row>
    <row r="1053" spans="1:6" x14ac:dyDescent="0.2">
      <c r="A1053" s="36" t="s">
        <v>158</v>
      </c>
      <c r="B1053" s="37"/>
      <c r="C1053" s="35"/>
      <c r="D1053" s="35"/>
      <c r="E1053" s="35"/>
      <c r="F1053" s="35"/>
    </row>
    <row r="1054" spans="1:6" ht="25.5" x14ac:dyDescent="0.2">
      <c r="A1054" s="35">
        <v>1</v>
      </c>
      <c r="B1054" s="41" t="s">
        <v>1431</v>
      </c>
      <c r="C1054" s="35"/>
      <c r="D1054" s="35"/>
      <c r="E1054" s="35"/>
      <c r="F1054" s="35"/>
    </row>
    <row r="1055" spans="1:6" ht="25.5" x14ac:dyDescent="0.2">
      <c r="A1055" s="35">
        <v>2</v>
      </c>
      <c r="B1055" s="41" t="s">
        <v>1432</v>
      </c>
      <c r="C1055" s="35"/>
      <c r="D1055" s="35"/>
      <c r="E1055" s="35"/>
      <c r="F1055" s="35"/>
    </row>
    <row r="1056" spans="1:6" x14ac:dyDescent="0.2">
      <c r="A1056" s="35">
        <v>3</v>
      </c>
      <c r="B1056" s="41" t="s">
        <v>1433</v>
      </c>
      <c r="C1056" s="35"/>
      <c r="D1056" s="35"/>
      <c r="E1056" s="35"/>
      <c r="F1056" s="35"/>
    </row>
    <row r="1057" spans="1:6" ht="25.5" x14ac:dyDescent="0.2">
      <c r="A1057" s="35">
        <v>4</v>
      </c>
      <c r="B1057" s="41" t="s">
        <v>1434</v>
      </c>
      <c r="C1057" s="35"/>
      <c r="D1057" s="35"/>
      <c r="E1057" s="35"/>
      <c r="F1057" s="35"/>
    </row>
    <row r="1058" spans="1:6" ht="25.5" x14ac:dyDescent="0.2">
      <c r="A1058" s="35">
        <v>5</v>
      </c>
      <c r="B1058" s="41" t="s">
        <v>1435</v>
      </c>
      <c r="C1058" s="35"/>
      <c r="D1058" s="35"/>
      <c r="E1058" s="35"/>
      <c r="F1058" s="35"/>
    </row>
    <row r="1059" spans="1:6" x14ac:dyDescent="0.2">
      <c r="A1059" s="35"/>
      <c r="B1059" s="35"/>
      <c r="C1059" s="35"/>
      <c r="D1059" s="35"/>
      <c r="E1059" s="35"/>
      <c r="F1059" s="35"/>
    </row>
    <row r="1060" spans="1:6" ht="25.5" x14ac:dyDescent="0.2">
      <c r="A1060" s="36" t="s">
        <v>161</v>
      </c>
      <c r="B1060" s="37"/>
      <c r="C1060" s="35"/>
      <c r="D1060" s="35"/>
      <c r="E1060" s="35"/>
      <c r="F1060" s="35"/>
    </row>
    <row r="1061" spans="1:6" x14ac:dyDescent="0.2">
      <c r="A1061" s="35">
        <v>1</v>
      </c>
      <c r="B1061" s="41" t="s">
        <v>1436</v>
      </c>
      <c r="C1061" s="35"/>
      <c r="D1061" s="35"/>
      <c r="E1061" s="35"/>
      <c r="F1061" s="35"/>
    </row>
    <row r="1062" spans="1:6" x14ac:dyDescent="0.2">
      <c r="A1062" s="35">
        <v>2</v>
      </c>
      <c r="B1062" s="41" t="s">
        <v>1437</v>
      </c>
      <c r="C1062" s="35"/>
      <c r="D1062" s="35"/>
      <c r="E1062" s="35"/>
      <c r="F1062" s="35"/>
    </row>
    <row r="1063" spans="1:6" x14ac:dyDescent="0.2">
      <c r="A1063" s="35">
        <v>3</v>
      </c>
      <c r="B1063" s="41" t="s">
        <v>1438</v>
      </c>
      <c r="C1063" s="35"/>
      <c r="D1063" s="35"/>
      <c r="E1063" s="35"/>
      <c r="F1063" s="35"/>
    </row>
    <row r="1064" spans="1:6" x14ac:dyDescent="0.2">
      <c r="A1064" s="35">
        <v>4</v>
      </c>
      <c r="B1064" s="41" t="s">
        <v>1439</v>
      </c>
      <c r="C1064" s="35"/>
      <c r="D1064" s="35"/>
      <c r="E1064" s="35"/>
      <c r="F1064" s="35"/>
    </row>
    <row r="1065" spans="1:6" x14ac:dyDescent="0.2">
      <c r="A1065" s="35"/>
      <c r="B1065" s="35"/>
      <c r="C1065" s="35"/>
      <c r="D1065" s="35"/>
      <c r="E1065" s="35"/>
      <c r="F1065" s="35"/>
    </row>
    <row r="1066" spans="1:6" x14ac:dyDescent="0.2">
      <c r="A1066" s="36" t="s">
        <v>163</v>
      </c>
      <c r="B1066" s="37"/>
      <c r="C1066" s="35"/>
      <c r="D1066" s="35"/>
      <c r="E1066" s="35"/>
      <c r="F1066" s="35"/>
    </row>
    <row r="1067" spans="1:6" ht="25.5" x14ac:dyDescent="0.2">
      <c r="A1067" s="35">
        <v>1</v>
      </c>
      <c r="B1067" s="41" t="s">
        <v>1440</v>
      </c>
      <c r="C1067" s="35"/>
      <c r="D1067" s="35"/>
      <c r="E1067" s="35"/>
      <c r="F1067" s="35"/>
    </row>
    <row r="1068" spans="1:6" x14ac:dyDescent="0.2">
      <c r="A1068" s="35">
        <v>2</v>
      </c>
      <c r="B1068" s="41" t="s">
        <v>1441</v>
      </c>
      <c r="C1068" s="35"/>
      <c r="D1068" s="35"/>
      <c r="E1068" s="35"/>
      <c r="F1068" s="35"/>
    </row>
    <row r="1069" spans="1:6" x14ac:dyDescent="0.2">
      <c r="A1069" s="35">
        <v>3</v>
      </c>
      <c r="B1069" s="41" t="s">
        <v>1442</v>
      </c>
      <c r="C1069" s="35"/>
      <c r="D1069" s="35"/>
      <c r="E1069" s="35"/>
      <c r="F1069" s="35"/>
    </row>
    <row r="1070" spans="1:6" ht="25.5" x14ac:dyDescent="0.2">
      <c r="A1070" s="35">
        <v>4</v>
      </c>
      <c r="B1070" s="41" t="s">
        <v>1443</v>
      </c>
      <c r="C1070" s="35"/>
      <c r="D1070" s="35"/>
      <c r="E1070" s="35"/>
      <c r="F1070" s="35"/>
    </row>
    <row r="1071" spans="1:6" x14ac:dyDescent="0.2">
      <c r="A1071" s="35">
        <v>5</v>
      </c>
      <c r="B1071" s="41" t="s">
        <v>1444</v>
      </c>
      <c r="C1071" s="35"/>
      <c r="D1071" s="35"/>
      <c r="E1071" s="35"/>
      <c r="F1071" s="35"/>
    </row>
    <row r="1072" spans="1:6" x14ac:dyDescent="0.2">
      <c r="A1072" s="35"/>
      <c r="B1072" s="35"/>
      <c r="C1072" s="35"/>
      <c r="D1072" s="35"/>
      <c r="E1072" s="35"/>
      <c r="F1072" s="35"/>
    </row>
    <row r="1073" spans="1:6" x14ac:dyDescent="0.2">
      <c r="A1073" s="36" t="s">
        <v>166</v>
      </c>
      <c r="B1073" s="37"/>
      <c r="C1073" s="35"/>
      <c r="D1073" s="35"/>
      <c r="E1073" s="35"/>
      <c r="F1073" s="35"/>
    </row>
    <row r="1074" spans="1:6" x14ac:dyDescent="0.2">
      <c r="A1074" s="35">
        <v>1</v>
      </c>
      <c r="B1074" s="41" t="s">
        <v>1445</v>
      </c>
      <c r="C1074" s="35"/>
      <c r="D1074" s="35"/>
      <c r="E1074" s="35"/>
      <c r="F1074" s="35"/>
    </row>
    <row r="1075" spans="1:6" x14ac:dyDescent="0.2">
      <c r="A1075" s="35">
        <v>2</v>
      </c>
      <c r="B1075" s="41" t="s">
        <v>1437</v>
      </c>
      <c r="C1075" s="35"/>
      <c r="D1075" s="35"/>
      <c r="E1075" s="35"/>
      <c r="F1075" s="35"/>
    </row>
    <row r="1076" spans="1:6" x14ac:dyDescent="0.2">
      <c r="A1076" s="35">
        <v>3</v>
      </c>
      <c r="B1076" s="41" t="s">
        <v>1438</v>
      </c>
      <c r="C1076" s="35"/>
      <c r="D1076" s="35"/>
      <c r="E1076" s="35"/>
      <c r="F1076" s="35"/>
    </row>
    <row r="1077" spans="1:6" x14ac:dyDescent="0.2">
      <c r="A1077" s="35">
        <v>4</v>
      </c>
      <c r="B1077" s="41" t="s">
        <v>1439</v>
      </c>
      <c r="C1077" s="35"/>
      <c r="D1077" s="35"/>
      <c r="E1077" s="35"/>
      <c r="F1077" s="35"/>
    </row>
    <row r="1078" spans="1:6" x14ac:dyDescent="0.2">
      <c r="A1078" s="35"/>
      <c r="B1078" s="35"/>
      <c r="C1078" s="35"/>
      <c r="D1078" s="35"/>
      <c r="E1078" s="35"/>
      <c r="F1078" s="35"/>
    </row>
    <row r="1079" spans="1:6" x14ac:dyDescent="0.2">
      <c r="A1079" s="36" t="s">
        <v>168</v>
      </c>
      <c r="B1079" s="37"/>
      <c r="C1079" s="35"/>
      <c r="D1079" s="35"/>
      <c r="E1079" s="35"/>
      <c r="F1079" s="35"/>
    </row>
    <row r="1080" spans="1:6" ht="25.5" x14ac:dyDescent="0.2">
      <c r="A1080" s="35">
        <v>1</v>
      </c>
      <c r="B1080" s="41" t="s">
        <v>1446</v>
      </c>
      <c r="C1080" s="35"/>
      <c r="D1080" s="35"/>
      <c r="E1080" s="35"/>
      <c r="F1080" s="35"/>
    </row>
    <row r="1081" spans="1:6" ht="25.5" x14ac:dyDescent="0.2">
      <c r="A1081" s="35">
        <v>2</v>
      </c>
      <c r="B1081" s="41" t="s">
        <v>1447</v>
      </c>
      <c r="C1081" s="35"/>
      <c r="D1081" s="35"/>
      <c r="E1081" s="35"/>
      <c r="F1081" s="35"/>
    </row>
    <row r="1082" spans="1:6" ht="25.5" x14ac:dyDescent="0.2">
      <c r="A1082" s="35">
        <v>3</v>
      </c>
      <c r="B1082" s="41" t="s">
        <v>1448</v>
      </c>
      <c r="C1082" s="35"/>
      <c r="D1082" s="35"/>
      <c r="E1082" s="35"/>
      <c r="F1082" s="35"/>
    </row>
    <row r="1083" spans="1:6" ht="25.5" x14ac:dyDescent="0.2">
      <c r="A1083" s="35">
        <v>4</v>
      </c>
      <c r="B1083" s="41" t="s">
        <v>1449</v>
      </c>
      <c r="C1083" s="35"/>
      <c r="D1083" s="35"/>
      <c r="E1083" s="35"/>
      <c r="F1083" s="35"/>
    </row>
    <row r="1084" spans="1:6" x14ac:dyDescent="0.2">
      <c r="A1084" s="35">
        <v>5</v>
      </c>
      <c r="B1084" s="41" t="s">
        <v>1450</v>
      </c>
      <c r="C1084" s="35"/>
      <c r="D1084" s="35"/>
      <c r="E1084" s="35"/>
      <c r="F1084" s="35"/>
    </row>
    <row r="1085" spans="1:6" x14ac:dyDescent="0.2">
      <c r="A1085" s="35"/>
      <c r="B1085" s="35"/>
      <c r="C1085" s="35"/>
      <c r="D1085" s="35"/>
      <c r="E1085" s="35"/>
      <c r="F1085" s="35"/>
    </row>
    <row r="1086" spans="1:6" x14ac:dyDescent="0.2">
      <c r="A1086" s="36" t="s">
        <v>170</v>
      </c>
      <c r="B1086" s="37"/>
      <c r="C1086" s="35"/>
      <c r="D1086" s="35"/>
      <c r="E1086" s="35"/>
      <c r="F1086" s="35"/>
    </row>
    <row r="1087" spans="1:6" ht="25.5" x14ac:dyDescent="0.2">
      <c r="A1087" s="35">
        <v>1</v>
      </c>
      <c r="B1087" s="41" t="s">
        <v>1451</v>
      </c>
      <c r="C1087" s="35"/>
      <c r="D1087" s="35"/>
      <c r="E1087" s="35"/>
      <c r="F1087" s="35"/>
    </row>
    <row r="1088" spans="1:6" x14ac:dyDescent="0.2">
      <c r="A1088" s="35">
        <v>2</v>
      </c>
      <c r="B1088" s="41" t="s">
        <v>1452</v>
      </c>
      <c r="C1088" s="35"/>
      <c r="D1088" s="35"/>
      <c r="E1088" s="35"/>
      <c r="F1088" s="35"/>
    </row>
    <row r="1089" spans="1:6" x14ac:dyDescent="0.2">
      <c r="A1089" s="35">
        <v>3</v>
      </c>
      <c r="B1089" s="41" t="s">
        <v>1453</v>
      </c>
      <c r="C1089" s="35"/>
      <c r="D1089" s="35"/>
      <c r="E1089" s="35"/>
      <c r="F1089" s="35"/>
    </row>
    <row r="1090" spans="1:6" x14ac:dyDescent="0.2">
      <c r="A1090" s="35">
        <v>4</v>
      </c>
      <c r="B1090" s="41" t="s">
        <v>1454</v>
      </c>
      <c r="C1090" s="35"/>
      <c r="D1090" s="35"/>
      <c r="E1090" s="35"/>
      <c r="F1090" s="35"/>
    </row>
    <row r="1091" spans="1:6" x14ac:dyDescent="0.2">
      <c r="A1091" s="35"/>
      <c r="B1091" s="35"/>
      <c r="C1091" s="35"/>
      <c r="D1091" s="35"/>
      <c r="E1091" s="35"/>
      <c r="F1091" s="35"/>
    </row>
    <row r="1092" spans="1:6" x14ac:dyDescent="0.2">
      <c r="A1092" s="36" t="s">
        <v>173</v>
      </c>
      <c r="B1092" s="37"/>
      <c r="C1092" s="35"/>
      <c r="D1092" s="35"/>
      <c r="E1092" s="35"/>
      <c r="F1092" s="35"/>
    </row>
    <row r="1093" spans="1:6" ht="25.5" x14ac:dyDescent="0.2">
      <c r="A1093" s="35">
        <v>1</v>
      </c>
      <c r="B1093" s="41" t="s">
        <v>1455</v>
      </c>
      <c r="C1093" s="35"/>
      <c r="D1093" s="35"/>
      <c r="E1093" s="35"/>
      <c r="F1093" s="35"/>
    </row>
    <row r="1094" spans="1:6" ht="25.5" x14ac:dyDescent="0.2">
      <c r="A1094" s="35">
        <v>2</v>
      </c>
      <c r="B1094" s="41" t="s">
        <v>1456</v>
      </c>
      <c r="C1094" s="35"/>
      <c r="D1094" s="35"/>
      <c r="E1094" s="35"/>
      <c r="F1094" s="35"/>
    </row>
    <row r="1095" spans="1:6" x14ac:dyDescent="0.2">
      <c r="A1095" s="35">
        <v>3</v>
      </c>
      <c r="B1095" s="41" t="s">
        <v>1457</v>
      </c>
      <c r="C1095" s="35"/>
      <c r="D1095" s="35"/>
      <c r="E1095" s="35"/>
      <c r="F1095" s="35"/>
    </row>
    <row r="1096" spans="1:6" x14ac:dyDescent="0.2">
      <c r="A1096" s="35">
        <v>4</v>
      </c>
      <c r="B1096" s="41" t="s">
        <v>1458</v>
      </c>
      <c r="C1096" s="35"/>
      <c r="D1096" s="35"/>
      <c r="E1096" s="35"/>
      <c r="F1096" s="35"/>
    </row>
    <row r="1097" spans="1:6" x14ac:dyDescent="0.2">
      <c r="A1097" s="35"/>
      <c r="B1097" s="35"/>
      <c r="C1097" s="35"/>
      <c r="D1097" s="35"/>
      <c r="E1097" s="35"/>
      <c r="F1097" s="35"/>
    </row>
    <row r="1098" spans="1:6" x14ac:dyDescent="0.2">
      <c r="A1098" s="36" t="s">
        <v>176</v>
      </c>
      <c r="B1098" s="37"/>
      <c r="C1098" s="35"/>
      <c r="D1098" s="35"/>
      <c r="E1098" s="35"/>
      <c r="F1098" s="35"/>
    </row>
    <row r="1099" spans="1:6" ht="25.5" x14ac:dyDescent="0.2">
      <c r="A1099" s="35">
        <v>1</v>
      </c>
      <c r="B1099" s="41" t="s">
        <v>1459</v>
      </c>
      <c r="C1099" s="35"/>
      <c r="D1099" s="35"/>
      <c r="E1099" s="35"/>
      <c r="F1099" s="35"/>
    </row>
    <row r="1100" spans="1:6" ht="25.5" x14ac:dyDescent="0.2">
      <c r="A1100" s="35">
        <v>2</v>
      </c>
      <c r="B1100" s="41" t="s">
        <v>1456</v>
      </c>
      <c r="C1100" s="35"/>
      <c r="D1100" s="35"/>
      <c r="E1100" s="35"/>
      <c r="F1100" s="35"/>
    </row>
    <row r="1101" spans="1:6" x14ac:dyDescent="0.2">
      <c r="A1101" s="35">
        <v>3</v>
      </c>
      <c r="B1101" s="41" t="s">
        <v>1457</v>
      </c>
      <c r="C1101" s="35"/>
      <c r="D1101" s="35"/>
      <c r="E1101" s="35"/>
      <c r="F1101" s="35"/>
    </row>
    <row r="1102" spans="1:6" x14ac:dyDescent="0.2">
      <c r="A1102" s="35">
        <v>4</v>
      </c>
      <c r="B1102" s="41" t="s">
        <v>1458</v>
      </c>
      <c r="C1102" s="35"/>
      <c r="D1102" s="35"/>
      <c r="E1102" s="35"/>
      <c r="F1102" s="35"/>
    </row>
    <row r="1103" spans="1:6" x14ac:dyDescent="0.2">
      <c r="A1103" s="35"/>
      <c r="B1103" s="35"/>
      <c r="C1103" s="35"/>
      <c r="D1103" s="35"/>
      <c r="E1103" s="35"/>
      <c r="F1103" s="35"/>
    </row>
    <row r="1104" spans="1:6" x14ac:dyDescent="0.2">
      <c r="A1104" s="36" t="s">
        <v>179</v>
      </c>
      <c r="B1104" s="37"/>
      <c r="C1104" s="35"/>
      <c r="D1104" s="35"/>
      <c r="E1104" s="35"/>
      <c r="F1104" s="35"/>
    </row>
    <row r="1105" spans="1:6" ht="25.5" x14ac:dyDescent="0.2">
      <c r="A1105" s="35">
        <v>1</v>
      </c>
      <c r="B1105" s="41" t="s">
        <v>1460</v>
      </c>
      <c r="C1105" s="35"/>
      <c r="D1105" s="35"/>
      <c r="E1105" s="35"/>
      <c r="F1105" s="35"/>
    </row>
    <row r="1106" spans="1:6" x14ac:dyDescent="0.2">
      <c r="A1106" s="35">
        <v>2</v>
      </c>
      <c r="B1106" s="41" t="s">
        <v>1461</v>
      </c>
      <c r="C1106" s="35"/>
      <c r="D1106" s="35"/>
      <c r="E1106" s="35"/>
      <c r="F1106" s="35"/>
    </row>
    <row r="1107" spans="1:6" x14ac:dyDescent="0.2">
      <c r="A1107" s="35">
        <v>3</v>
      </c>
      <c r="B1107" s="41" t="s">
        <v>1462</v>
      </c>
      <c r="C1107" s="35"/>
      <c r="D1107" s="35"/>
      <c r="E1107" s="35"/>
      <c r="F1107" s="35"/>
    </row>
    <row r="1108" spans="1:6" ht="25.5" x14ac:dyDescent="0.2">
      <c r="A1108" s="35">
        <v>4</v>
      </c>
      <c r="B1108" s="41" t="s">
        <v>1463</v>
      </c>
      <c r="C1108" s="35"/>
      <c r="D1108" s="35"/>
      <c r="E1108" s="35"/>
      <c r="F1108" s="35"/>
    </row>
    <row r="1109" spans="1:6" ht="25.5" x14ac:dyDescent="0.2">
      <c r="A1109" s="35">
        <v>5</v>
      </c>
      <c r="B1109" s="41" t="s">
        <v>1464</v>
      </c>
      <c r="C1109" s="35"/>
      <c r="D1109" s="35"/>
      <c r="E1109" s="35"/>
      <c r="F1109" s="35"/>
    </row>
    <row r="1110" spans="1:6" x14ac:dyDescent="0.2">
      <c r="A1110" s="35"/>
      <c r="B1110" s="35"/>
      <c r="C1110" s="35"/>
      <c r="D1110" s="35"/>
      <c r="E1110" s="35"/>
      <c r="F1110" s="35"/>
    </row>
    <row r="1111" spans="1:6" x14ac:dyDescent="0.2">
      <c r="A1111" s="36" t="s">
        <v>182</v>
      </c>
      <c r="B1111" s="37"/>
      <c r="C1111" s="35"/>
      <c r="D1111" s="35"/>
      <c r="E1111" s="35"/>
      <c r="F1111" s="35"/>
    </row>
    <row r="1112" spans="1:6" x14ac:dyDescent="0.2">
      <c r="A1112" s="35">
        <v>1</v>
      </c>
      <c r="B1112" s="41" t="s">
        <v>1465</v>
      </c>
      <c r="C1112" s="35"/>
      <c r="D1112" s="35"/>
      <c r="E1112" s="35"/>
      <c r="F1112" s="35"/>
    </row>
    <row r="1113" spans="1:6" ht="25.5" x14ac:dyDescent="0.2">
      <c r="A1113" s="35">
        <v>2</v>
      </c>
      <c r="B1113" s="41" t="s">
        <v>1456</v>
      </c>
      <c r="C1113" s="35"/>
      <c r="D1113" s="35"/>
      <c r="E1113" s="35"/>
      <c r="F1113" s="35"/>
    </row>
    <row r="1114" spans="1:6" x14ac:dyDescent="0.2">
      <c r="A1114" s="35">
        <v>3</v>
      </c>
      <c r="B1114" s="41" t="s">
        <v>1457</v>
      </c>
      <c r="C1114" s="35"/>
      <c r="D1114" s="35"/>
      <c r="E1114" s="35"/>
      <c r="F1114" s="35"/>
    </row>
    <row r="1115" spans="1:6" x14ac:dyDescent="0.2">
      <c r="A1115" s="35">
        <v>4</v>
      </c>
      <c r="B1115" s="41" t="s">
        <v>1458</v>
      </c>
      <c r="C1115" s="35"/>
      <c r="D1115" s="35"/>
      <c r="E1115" s="35"/>
      <c r="F1115" s="35"/>
    </row>
    <row r="1116" spans="1:6" x14ac:dyDescent="0.2">
      <c r="A1116" s="35"/>
      <c r="B1116" s="35"/>
      <c r="C1116" s="35"/>
      <c r="D1116" s="35"/>
      <c r="E1116" s="35"/>
      <c r="F1116" s="35"/>
    </row>
    <row r="1117" spans="1:6" ht="25.5" x14ac:dyDescent="0.2">
      <c r="A1117" s="36" t="s">
        <v>185</v>
      </c>
      <c r="B1117" s="37"/>
      <c r="C1117" s="35"/>
      <c r="D1117" s="35"/>
      <c r="E1117" s="35"/>
      <c r="F1117" s="35"/>
    </row>
    <row r="1118" spans="1:6" ht="25.5" x14ac:dyDescent="0.2">
      <c r="A1118" s="35">
        <v>1</v>
      </c>
      <c r="B1118" s="41" t="s">
        <v>1466</v>
      </c>
      <c r="C1118" s="35"/>
      <c r="D1118" s="35"/>
      <c r="E1118" s="35"/>
      <c r="F1118" s="35"/>
    </row>
    <row r="1119" spans="1:6" ht="25.5" x14ac:dyDescent="0.2">
      <c r="A1119" s="35">
        <v>2</v>
      </c>
      <c r="B1119" s="41" t="s">
        <v>1456</v>
      </c>
      <c r="C1119" s="35"/>
      <c r="D1119" s="35"/>
      <c r="E1119" s="35"/>
      <c r="F1119" s="35"/>
    </row>
    <row r="1120" spans="1:6" x14ac:dyDescent="0.2">
      <c r="A1120" s="35">
        <v>3</v>
      </c>
      <c r="B1120" s="41" t="s">
        <v>1457</v>
      </c>
      <c r="C1120" s="35"/>
      <c r="D1120" s="35"/>
      <c r="E1120" s="35"/>
      <c r="F1120" s="35"/>
    </row>
    <row r="1121" spans="1:6" x14ac:dyDescent="0.2">
      <c r="A1121" s="35">
        <v>4</v>
      </c>
      <c r="B1121" s="41" t="s">
        <v>1458</v>
      </c>
      <c r="C1121" s="35"/>
      <c r="D1121" s="35"/>
      <c r="E1121" s="35"/>
      <c r="F1121" s="35"/>
    </row>
    <row r="1122" spans="1:6" x14ac:dyDescent="0.2">
      <c r="A1122" s="35"/>
      <c r="B1122" s="35"/>
      <c r="C1122" s="35"/>
      <c r="D1122" s="35"/>
      <c r="E1122" s="35"/>
      <c r="F1122" s="35"/>
    </row>
    <row r="1123" spans="1:6" x14ac:dyDescent="0.2">
      <c r="A1123" s="36" t="s">
        <v>188</v>
      </c>
      <c r="B1123" s="37"/>
      <c r="C1123" s="35"/>
      <c r="D1123" s="35"/>
      <c r="E1123" s="35"/>
      <c r="F1123" s="35"/>
    </row>
    <row r="1124" spans="1:6" x14ac:dyDescent="0.2">
      <c r="A1124" s="35">
        <v>1</v>
      </c>
      <c r="B1124" s="41" t="s">
        <v>1467</v>
      </c>
      <c r="C1124" s="35"/>
      <c r="D1124" s="35"/>
      <c r="E1124" s="35"/>
      <c r="F1124" s="35"/>
    </row>
    <row r="1125" spans="1:6" ht="25.5" x14ac:dyDescent="0.2">
      <c r="A1125" s="35">
        <v>2</v>
      </c>
      <c r="B1125" s="41" t="s">
        <v>1456</v>
      </c>
      <c r="C1125" s="35"/>
      <c r="D1125" s="35"/>
      <c r="E1125" s="35"/>
      <c r="F1125" s="35"/>
    </row>
    <row r="1126" spans="1:6" x14ac:dyDescent="0.2">
      <c r="A1126" s="35">
        <v>3</v>
      </c>
      <c r="B1126" s="41" t="s">
        <v>1457</v>
      </c>
      <c r="C1126" s="35"/>
      <c r="D1126" s="35"/>
      <c r="E1126" s="35"/>
      <c r="F1126" s="35"/>
    </row>
    <row r="1127" spans="1:6" x14ac:dyDescent="0.2">
      <c r="A1127" s="35">
        <v>4</v>
      </c>
      <c r="B1127" s="41" t="s">
        <v>1458</v>
      </c>
      <c r="C1127" s="35"/>
      <c r="D1127" s="35"/>
      <c r="E1127" s="35"/>
      <c r="F1127" s="35"/>
    </row>
    <row r="1128" spans="1:6" x14ac:dyDescent="0.2">
      <c r="A1128" s="35"/>
      <c r="B1128" s="35"/>
      <c r="C1128" s="35"/>
      <c r="D1128" s="35"/>
      <c r="E1128" s="35"/>
      <c r="F1128" s="35"/>
    </row>
    <row r="1129" spans="1:6" x14ac:dyDescent="0.2">
      <c r="A1129" s="36" t="s">
        <v>191</v>
      </c>
      <c r="B1129" s="37"/>
      <c r="C1129" s="35"/>
      <c r="D1129" s="35"/>
      <c r="E1129" s="35"/>
      <c r="F1129" s="35"/>
    </row>
    <row r="1130" spans="1:6" ht="25.5" x14ac:dyDescent="0.2">
      <c r="A1130" s="35">
        <v>1</v>
      </c>
      <c r="B1130" s="41" t="s">
        <v>1468</v>
      </c>
      <c r="C1130" s="35"/>
      <c r="D1130" s="35"/>
      <c r="E1130" s="35"/>
      <c r="F1130" s="35"/>
    </row>
    <row r="1131" spans="1:6" ht="25.5" x14ac:dyDescent="0.2">
      <c r="A1131" s="35">
        <v>2</v>
      </c>
      <c r="B1131" s="41" t="s">
        <v>1456</v>
      </c>
      <c r="C1131" s="35"/>
      <c r="D1131" s="35"/>
      <c r="E1131" s="35"/>
      <c r="F1131" s="35"/>
    </row>
    <row r="1132" spans="1:6" x14ac:dyDescent="0.2">
      <c r="A1132" s="35">
        <v>3</v>
      </c>
      <c r="B1132" s="41" t="s">
        <v>1457</v>
      </c>
      <c r="C1132" s="35"/>
      <c r="D1132" s="35"/>
      <c r="E1132" s="35"/>
      <c r="F1132" s="35"/>
    </row>
    <row r="1133" spans="1:6" x14ac:dyDescent="0.2">
      <c r="A1133" s="35">
        <v>4</v>
      </c>
      <c r="B1133" s="41" t="s">
        <v>1458</v>
      </c>
      <c r="C1133" s="35"/>
      <c r="D1133" s="35"/>
      <c r="E1133" s="35"/>
      <c r="F1133" s="35"/>
    </row>
    <row r="1134" spans="1:6" x14ac:dyDescent="0.2">
      <c r="A1134" s="35"/>
      <c r="B1134" s="35"/>
      <c r="C1134" s="35"/>
      <c r="D1134" s="35"/>
      <c r="E1134" s="35"/>
      <c r="F1134" s="35"/>
    </row>
    <row r="1135" spans="1:6" x14ac:dyDescent="0.2">
      <c r="A1135" s="36" t="s">
        <v>194</v>
      </c>
      <c r="B1135" s="37"/>
      <c r="C1135" s="35"/>
      <c r="D1135" s="35"/>
      <c r="E1135" s="35"/>
      <c r="F1135" s="35"/>
    </row>
    <row r="1136" spans="1:6" x14ac:dyDescent="0.2">
      <c r="A1136" s="35">
        <v>1</v>
      </c>
      <c r="B1136" s="41" t="s">
        <v>1469</v>
      </c>
      <c r="C1136" s="35"/>
      <c r="D1136" s="35"/>
      <c r="E1136" s="35"/>
      <c r="F1136" s="35"/>
    </row>
    <row r="1137" spans="1:6" ht="25.5" x14ac:dyDescent="0.2">
      <c r="A1137" s="35">
        <v>2</v>
      </c>
      <c r="B1137" s="41" t="s">
        <v>1470</v>
      </c>
      <c r="C1137" s="35"/>
      <c r="D1137" s="35"/>
      <c r="E1137" s="35"/>
      <c r="F1137" s="35"/>
    </row>
    <row r="1138" spans="1:6" x14ac:dyDescent="0.2">
      <c r="A1138" s="35"/>
      <c r="B1138" s="35"/>
      <c r="C1138" s="35"/>
      <c r="D1138" s="35"/>
      <c r="E1138" s="35"/>
      <c r="F1138" s="35"/>
    </row>
    <row r="1139" spans="1:6" ht="25.5" x14ac:dyDescent="0.2">
      <c r="A1139" s="36" t="s">
        <v>197</v>
      </c>
      <c r="B1139" s="37"/>
      <c r="C1139" s="35"/>
      <c r="D1139" s="35"/>
      <c r="E1139" s="35"/>
      <c r="F1139" s="35"/>
    </row>
    <row r="1140" spans="1:6" x14ac:dyDescent="0.2">
      <c r="A1140" s="35">
        <v>1</v>
      </c>
      <c r="B1140" s="41" t="s">
        <v>1471</v>
      </c>
      <c r="C1140" s="35"/>
      <c r="D1140" s="35"/>
      <c r="E1140" s="35"/>
      <c r="F1140" s="35"/>
    </row>
    <row r="1141" spans="1:6" ht="25.5" x14ac:dyDescent="0.2">
      <c r="A1141" s="35">
        <v>2</v>
      </c>
      <c r="B1141" s="41" t="s">
        <v>1470</v>
      </c>
      <c r="C1141" s="35"/>
      <c r="D1141" s="35"/>
      <c r="E1141" s="35"/>
      <c r="F1141" s="35"/>
    </row>
    <row r="1142" spans="1:6" x14ac:dyDescent="0.2">
      <c r="A1142" s="35"/>
      <c r="B1142" s="35"/>
      <c r="C1142" s="35"/>
      <c r="D1142" s="35"/>
      <c r="E1142" s="35"/>
      <c r="F1142" s="35"/>
    </row>
    <row r="1143" spans="1:6" x14ac:dyDescent="0.2">
      <c r="A1143" s="36" t="s">
        <v>199</v>
      </c>
      <c r="B1143" s="37"/>
      <c r="C1143" s="35"/>
      <c r="D1143" s="35"/>
      <c r="E1143" s="35"/>
      <c r="F1143" s="35"/>
    </row>
    <row r="1144" spans="1:6" x14ac:dyDescent="0.2">
      <c r="A1144" s="35">
        <v>1</v>
      </c>
      <c r="B1144" s="41" t="s">
        <v>1472</v>
      </c>
      <c r="C1144" s="35"/>
      <c r="D1144" s="35"/>
      <c r="E1144" s="35"/>
      <c r="F1144" s="35"/>
    </row>
    <row r="1145" spans="1:6" ht="25.5" x14ac:dyDescent="0.2">
      <c r="A1145" s="35">
        <v>2</v>
      </c>
      <c r="B1145" s="41" t="s">
        <v>1470</v>
      </c>
      <c r="C1145" s="35"/>
      <c r="D1145" s="35"/>
      <c r="E1145" s="35"/>
      <c r="F1145" s="35"/>
    </row>
    <row r="1146" spans="1:6" x14ac:dyDescent="0.2">
      <c r="A1146" s="35"/>
      <c r="B1146" s="35"/>
      <c r="C1146" s="35"/>
      <c r="D1146" s="35"/>
      <c r="E1146" s="35"/>
      <c r="F1146" s="35"/>
    </row>
    <row r="1147" spans="1:6" x14ac:dyDescent="0.2">
      <c r="A1147" s="36" t="s">
        <v>201</v>
      </c>
      <c r="B1147" s="37"/>
      <c r="C1147" s="35"/>
      <c r="D1147" s="35"/>
      <c r="E1147" s="35"/>
      <c r="F1147" s="35"/>
    </row>
    <row r="1148" spans="1:6" x14ac:dyDescent="0.2">
      <c r="A1148" s="35">
        <v>1</v>
      </c>
      <c r="B1148" s="41" t="s">
        <v>1473</v>
      </c>
      <c r="C1148" s="35"/>
      <c r="D1148" s="35"/>
      <c r="E1148" s="35"/>
      <c r="F1148" s="35"/>
    </row>
    <row r="1149" spans="1:6" ht="25.5" x14ac:dyDescent="0.2">
      <c r="A1149" s="35">
        <v>2</v>
      </c>
      <c r="B1149" s="41" t="s">
        <v>1470</v>
      </c>
      <c r="C1149" s="35"/>
      <c r="D1149" s="35"/>
      <c r="E1149" s="35"/>
      <c r="F1149" s="35"/>
    </row>
    <row r="1150" spans="1:6" x14ac:dyDescent="0.2">
      <c r="A1150" s="35"/>
      <c r="B1150" s="35"/>
      <c r="C1150" s="35"/>
      <c r="D1150" s="35"/>
      <c r="E1150" s="35"/>
      <c r="F1150" s="35"/>
    </row>
    <row r="1151" spans="1:6" x14ac:dyDescent="0.2">
      <c r="A1151" s="36" t="s">
        <v>203</v>
      </c>
      <c r="B1151" s="37"/>
      <c r="C1151" s="35"/>
      <c r="D1151" s="35"/>
      <c r="E1151" s="35"/>
      <c r="F1151" s="35"/>
    </row>
    <row r="1152" spans="1:6" ht="25.5" x14ac:dyDescent="0.2">
      <c r="A1152" s="35">
        <v>1</v>
      </c>
      <c r="B1152" s="41" t="s">
        <v>1474</v>
      </c>
      <c r="C1152" s="35"/>
      <c r="D1152" s="35"/>
      <c r="E1152" s="35"/>
      <c r="F1152" s="35"/>
    </row>
    <row r="1153" spans="1:6" ht="25.5" x14ac:dyDescent="0.2">
      <c r="A1153" s="35">
        <v>2</v>
      </c>
      <c r="B1153" s="41" t="s">
        <v>1470</v>
      </c>
      <c r="C1153" s="35"/>
      <c r="D1153" s="35"/>
      <c r="E1153" s="35"/>
      <c r="F1153" s="35"/>
    </row>
    <row r="1154" spans="1:6" x14ac:dyDescent="0.2">
      <c r="A1154" s="35"/>
      <c r="B1154" s="35"/>
      <c r="C1154" s="35"/>
      <c r="D1154" s="35"/>
      <c r="E1154" s="35"/>
      <c r="F1154" s="35"/>
    </row>
    <row r="1155" spans="1:6" x14ac:dyDescent="0.2">
      <c r="A1155" s="36" t="s">
        <v>206</v>
      </c>
      <c r="B1155" s="37"/>
      <c r="C1155" s="35"/>
      <c r="D1155" s="35"/>
      <c r="E1155" s="35"/>
      <c r="F1155" s="35"/>
    </row>
    <row r="1156" spans="1:6" ht="25.5" x14ac:dyDescent="0.2">
      <c r="A1156" s="35">
        <v>1</v>
      </c>
      <c r="B1156" s="41" t="s">
        <v>1475</v>
      </c>
      <c r="C1156" s="35"/>
      <c r="D1156" s="35"/>
      <c r="E1156" s="35"/>
      <c r="F1156" s="35"/>
    </row>
    <row r="1157" spans="1:6" x14ac:dyDescent="0.2">
      <c r="A1157" s="35">
        <v>2</v>
      </c>
      <c r="B1157" s="41" t="s">
        <v>1476</v>
      </c>
      <c r="C1157" s="35"/>
      <c r="D1157" s="35"/>
      <c r="E1157" s="35"/>
      <c r="F1157" s="35"/>
    </row>
    <row r="1158" spans="1:6" x14ac:dyDescent="0.2">
      <c r="A1158" s="35">
        <v>3</v>
      </c>
      <c r="B1158" s="41" t="s">
        <v>1477</v>
      </c>
      <c r="C1158" s="35"/>
      <c r="D1158" s="35"/>
      <c r="E1158" s="35"/>
      <c r="F1158" s="35"/>
    </row>
    <row r="1159" spans="1:6" ht="25.5" x14ac:dyDescent="0.2">
      <c r="A1159" s="35">
        <v>4</v>
      </c>
      <c r="B1159" s="41" t="s">
        <v>1478</v>
      </c>
      <c r="C1159" s="35"/>
      <c r="D1159" s="35"/>
      <c r="E1159" s="35"/>
      <c r="F1159" s="35"/>
    </row>
    <row r="1160" spans="1:6" x14ac:dyDescent="0.2">
      <c r="A1160" s="35">
        <v>5</v>
      </c>
      <c r="B1160" s="41" t="s">
        <v>1479</v>
      </c>
      <c r="C1160" s="35"/>
      <c r="D1160" s="35"/>
      <c r="E1160" s="35"/>
      <c r="F1160" s="35"/>
    </row>
    <row r="1161" spans="1:6" ht="25.5" x14ac:dyDescent="0.2">
      <c r="A1161" s="35">
        <v>6</v>
      </c>
      <c r="B1161" s="41" t="s">
        <v>1480</v>
      </c>
      <c r="C1161" s="35"/>
      <c r="D1161" s="35"/>
      <c r="E1161" s="35"/>
      <c r="F1161" s="35"/>
    </row>
    <row r="1162" spans="1:6" ht="38.25" x14ac:dyDescent="0.2">
      <c r="A1162" s="35">
        <v>7</v>
      </c>
      <c r="B1162" s="41" t="s">
        <v>1481</v>
      </c>
      <c r="C1162" s="35"/>
      <c r="D1162" s="35"/>
      <c r="E1162" s="35"/>
      <c r="F1162" s="35"/>
    </row>
    <row r="1163" spans="1:6" ht="25.5" x14ac:dyDescent="0.2">
      <c r="A1163" s="35">
        <v>8</v>
      </c>
      <c r="B1163" s="41" t="s">
        <v>1482</v>
      </c>
      <c r="C1163" s="35"/>
      <c r="D1163" s="35"/>
      <c r="E1163" s="35"/>
      <c r="F1163" s="35"/>
    </row>
    <row r="1164" spans="1:6" x14ac:dyDescent="0.2">
      <c r="A1164" s="35"/>
      <c r="B1164" s="35"/>
      <c r="C1164" s="35"/>
      <c r="D1164" s="35"/>
      <c r="E1164" s="35"/>
      <c r="F1164" s="35"/>
    </row>
    <row r="1165" spans="1:6" x14ac:dyDescent="0.2">
      <c r="A1165" s="36" t="s">
        <v>208</v>
      </c>
      <c r="B1165" s="37"/>
      <c r="C1165" s="35"/>
      <c r="D1165" s="35"/>
      <c r="E1165" s="35"/>
      <c r="F1165" s="35"/>
    </row>
    <row r="1166" spans="1:6" ht="25.5" x14ac:dyDescent="0.2">
      <c r="A1166" s="35">
        <v>1</v>
      </c>
      <c r="B1166" s="41" t="s">
        <v>1483</v>
      </c>
      <c r="C1166" s="35"/>
      <c r="D1166" s="35"/>
      <c r="E1166" s="35"/>
      <c r="F1166" s="35"/>
    </row>
    <row r="1167" spans="1:6" x14ac:dyDescent="0.2">
      <c r="A1167" s="35">
        <v>2</v>
      </c>
      <c r="B1167" s="41" t="s">
        <v>1484</v>
      </c>
      <c r="C1167" s="35"/>
      <c r="D1167" s="35"/>
      <c r="E1167" s="35"/>
      <c r="F1167" s="35"/>
    </row>
    <row r="1168" spans="1:6" ht="25.5" x14ac:dyDescent="0.2">
      <c r="A1168" s="35">
        <v>3</v>
      </c>
      <c r="B1168" s="41" t="s">
        <v>1485</v>
      </c>
      <c r="C1168" s="35"/>
      <c r="D1168" s="35"/>
      <c r="E1168" s="35"/>
      <c r="F1168" s="35"/>
    </row>
    <row r="1169" spans="1:6" ht="25.5" x14ac:dyDescent="0.2">
      <c r="A1169" s="35">
        <v>4</v>
      </c>
      <c r="B1169" s="41" t="s">
        <v>1486</v>
      </c>
      <c r="C1169" s="35"/>
      <c r="D1169" s="35"/>
      <c r="E1169" s="35"/>
      <c r="F1169" s="35"/>
    </row>
    <row r="1170" spans="1:6" x14ac:dyDescent="0.2">
      <c r="A1170" s="35">
        <v>5</v>
      </c>
      <c r="B1170" s="41" t="s">
        <v>1487</v>
      </c>
      <c r="C1170" s="35"/>
      <c r="D1170" s="35"/>
      <c r="E1170" s="35"/>
      <c r="F1170" s="35"/>
    </row>
    <row r="1171" spans="1:6" x14ac:dyDescent="0.2">
      <c r="A1171" s="35"/>
      <c r="B1171" s="35"/>
      <c r="C1171" s="35"/>
      <c r="D1171" s="35"/>
      <c r="E1171" s="35"/>
      <c r="F1171" s="35"/>
    </row>
    <row r="1172" spans="1:6" x14ac:dyDescent="0.2">
      <c r="A1172" s="36" t="s">
        <v>210</v>
      </c>
      <c r="B1172" s="37"/>
      <c r="C1172" s="35"/>
      <c r="D1172" s="35"/>
      <c r="E1172" s="35"/>
      <c r="F1172" s="35"/>
    </row>
    <row r="1173" spans="1:6" x14ac:dyDescent="0.2">
      <c r="A1173" s="35">
        <v>1</v>
      </c>
      <c r="B1173" s="41" t="s">
        <v>1488</v>
      </c>
      <c r="C1173" s="35"/>
      <c r="D1173" s="35"/>
      <c r="E1173" s="35"/>
      <c r="F1173" s="35"/>
    </row>
    <row r="1174" spans="1:6" x14ac:dyDescent="0.2">
      <c r="A1174" s="35">
        <v>2</v>
      </c>
      <c r="B1174" s="41" t="s">
        <v>1489</v>
      </c>
      <c r="C1174" s="35"/>
      <c r="D1174" s="35"/>
      <c r="E1174" s="35"/>
      <c r="F1174" s="35"/>
    </row>
    <row r="1175" spans="1:6" ht="25.5" x14ac:dyDescent="0.2">
      <c r="A1175" s="35">
        <v>3</v>
      </c>
      <c r="B1175" s="41" t="s">
        <v>1490</v>
      </c>
      <c r="C1175" s="35"/>
      <c r="D1175" s="35"/>
      <c r="E1175" s="35"/>
      <c r="F1175" s="35"/>
    </row>
    <row r="1176" spans="1:6" x14ac:dyDescent="0.2">
      <c r="A1176" s="35">
        <v>4</v>
      </c>
      <c r="B1176" s="41" t="s">
        <v>1491</v>
      </c>
      <c r="C1176" s="35"/>
      <c r="D1176" s="35"/>
      <c r="E1176" s="35"/>
      <c r="F1176" s="35"/>
    </row>
    <row r="1177" spans="1:6" ht="25.5" x14ac:dyDescent="0.2">
      <c r="A1177" s="35">
        <v>5</v>
      </c>
      <c r="B1177" s="41" t="s">
        <v>1492</v>
      </c>
      <c r="C1177" s="35"/>
      <c r="D1177" s="35"/>
      <c r="E1177" s="35"/>
      <c r="F1177" s="35"/>
    </row>
    <row r="1178" spans="1:6" x14ac:dyDescent="0.2">
      <c r="A1178" s="35"/>
      <c r="B1178" s="35"/>
      <c r="C1178" s="35"/>
      <c r="D1178" s="35"/>
      <c r="E1178" s="35"/>
      <c r="F1178" s="35"/>
    </row>
    <row r="1179" spans="1:6" x14ac:dyDescent="0.2">
      <c r="A1179" s="36" t="s">
        <v>213</v>
      </c>
      <c r="B1179" s="37"/>
      <c r="C1179" s="35"/>
      <c r="D1179" s="35"/>
      <c r="E1179" s="35"/>
      <c r="F1179" s="35"/>
    </row>
    <row r="1180" spans="1:6" x14ac:dyDescent="0.2">
      <c r="A1180" s="35">
        <v>1</v>
      </c>
      <c r="B1180" s="41" t="s">
        <v>1493</v>
      </c>
      <c r="C1180" s="35"/>
      <c r="D1180" s="35"/>
      <c r="E1180" s="35"/>
      <c r="F1180" s="35"/>
    </row>
    <row r="1181" spans="1:6" x14ac:dyDescent="0.2">
      <c r="A1181" s="35">
        <v>2</v>
      </c>
      <c r="B1181" s="41" t="s">
        <v>1494</v>
      </c>
      <c r="C1181" s="35"/>
      <c r="D1181" s="35"/>
      <c r="E1181" s="35"/>
      <c r="F1181" s="35"/>
    </row>
    <row r="1182" spans="1:6" x14ac:dyDescent="0.2">
      <c r="A1182" s="35">
        <v>3</v>
      </c>
      <c r="B1182" s="41" t="s">
        <v>1495</v>
      </c>
      <c r="C1182" s="35"/>
      <c r="D1182" s="35"/>
      <c r="E1182" s="35"/>
      <c r="F1182" s="35"/>
    </row>
    <row r="1183" spans="1:6" x14ac:dyDescent="0.2">
      <c r="A1183" s="35"/>
      <c r="B1183" s="35"/>
      <c r="C1183" s="35"/>
      <c r="D1183" s="35"/>
      <c r="E1183" s="35"/>
      <c r="F1183" s="35"/>
    </row>
    <row r="1184" spans="1:6" x14ac:dyDescent="0.2">
      <c r="A1184" s="36" t="s">
        <v>215</v>
      </c>
      <c r="B1184" s="37"/>
      <c r="C1184" s="35"/>
      <c r="D1184" s="35"/>
      <c r="E1184" s="35"/>
      <c r="F1184" s="35"/>
    </row>
    <row r="1185" spans="1:6" ht="25.5" x14ac:dyDescent="0.2">
      <c r="A1185" s="35">
        <v>1</v>
      </c>
      <c r="B1185" s="41" t="s">
        <v>1496</v>
      </c>
      <c r="C1185" s="35"/>
      <c r="D1185" s="35"/>
      <c r="E1185" s="35"/>
      <c r="F1185" s="35"/>
    </row>
    <row r="1186" spans="1:6" x14ac:dyDescent="0.2">
      <c r="A1186" s="35">
        <v>2</v>
      </c>
      <c r="B1186" s="41" t="s">
        <v>1497</v>
      </c>
      <c r="C1186" s="35"/>
      <c r="D1186" s="35"/>
      <c r="E1186" s="35"/>
      <c r="F1186" s="35"/>
    </row>
    <row r="1187" spans="1:6" x14ac:dyDescent="0.2">
      <c r="A1187" s="35">
        <v>3</v>
      </c>
      <c r="B1187" s="41" t="s">
        <v>1498</v>
      </c>
      <c r="C1187" s="35"/>
      <c r="D1187" s="35"/>
      <c r="E1187" s="35"/>
      <c r="F1187" s="35"/>
    </row>
    <row r="1188" spans="1:6" x14ac:dyDescent="0.2">
      <c r="A1188" s="35">
        <v>4</v>
      </c>
      <c r="B1188" s="41" t="s">
        <v>1499</v>
      </c>
      <c r="C1188" s="35"/>
      <c r="D1188" s="35"/>
      <c r="E1188" s="35"/>
      <c r="F1188" s="35"/>
    </row>
    <row r="1189" spans="1:6" x14ac:dyDescent="0.2">
      <c r="A1189" s="35"/>
      <c r="B1189" s="35"/>
      <c r="C1189" s="35"/>
      <c r="D1189" s="35"/>
      <c r="E1189" s="35"/>
      <c r="F1189" s="35"/>
    </row>
    <row r="1190" spans="1:6" x14ac:dyDescent="0.2">
      <c r="A1190" s="36" t="s">
        <v>217</v>
      </c>
      <c r="B1190" s="37"/>
      <c r="C1190" s="35"/>
      <c r="D1190" s="35"/>
      <c r="E1190" s="35"/>
      <c r="F1190" s="35"/>
    </row>
    <row r="1191" spans="1:6" ht="25.5" x14ac:dyDescent="0.2">
      <c r="A1191" s="35">
        <v>1</v>
      </c>
      <c r="B1191" s="41" t="s">
        <v>1500</v>
      </c>
      <c r="C1191" s="35"/>
      <c r="D1191" s="35"/>
      <c r="E1191" s="35"/>
      <c r="F1191" s="35"/>
    </row>
    <row r="1192" spans="1:6" ht="25.5" x14ac:dyDescent="0.2">
      <c r="A1192" s="35">
        <v>2</v>
      </c>
      <c r="B1192" s="41" t="s">
        <v>1501</v>
      </c>
      <c r="C1192" s="35"/>
      <c r="D1192" s="35"/>
      <c r="E1192" s="35"/>
      <c r="F1192" s="35"/>
    </row>
    <row r="1193" spans="1:6" ht="25.5" x14ac:dyDescent="0.2">
      <c r="A1193" s="35">
        <v>3</v>
      </c>
      <c r="B1193" s="41" t="s">
        <v>1502</v>
      </c>
      <c r="C1193" s="35"/>
      <c r="D1193" s="35"/>
      <c r="E1193" s="35"/>
      <c r="F1193" s="35"/>
    </row>
    <row r="1194" spans="1:6" x14ac:dyDescent="0.2">
      <c r="A1194" s="35">
        <v>4</v>
      </c>
      <c r="B1194" s="41" t="s">
        <v>1503</v>
      </c>
      <c r="C1194" s="35"/>
      <c r="D1194" s="35"/>
      <c r="E1194" s="35"/>
      <c r="F1194" s="35"/>
    </row>
    <row r="1195" spans="1:6" x14ac:dyDescent="0.2">
      <c r="A1195" s="35"/>
      <c r="B1195" s="35"/>
      <c r="C1195" s="35"/>
      <c r="D1195" s="35"/>
      <c r="E1195" s="35"/>
      <c r="F1195" s="35"/>
    </row>
    <row r="1196" spans="1:6" x14ac:dyDescent="0.2">
      <c r="A1196" s="36" t="s">
        <v>219</v>
      </c>
      <c r="B1196" s="37"/>
      <c r="C1196" s="35"/>
      <c r="D1196" s="35"/>
      <c r="E1196" s="35"/>
      <c r="F1196" s="35"/>
    </row>
    <row r="1197" spans="1:6" ht="25.5" x14ac:dyDescent="0.2">
      <c r="A1197" s="35">
        <v>1</v>
      </c>
      <c r="B1197" s="41" t="s">
        <v>1504</v>
      </c>
      <c r="C1197" s="35"/>
      <c r="D1197" s="35"/>
      <c r="E1197" s="35"/>
      <c r="F1197" s="35"/>
    </row>
    <row r="1198" spans="1:6" x14ac:dyDescent="0.2">
      <c r="A1198" s="35">
        <v>2</v>
      </c>
      <c r="B1198" s="41" t="s">
        <v>1505</v>
      </c>
      <c r="C1198" s="35"/>
      <c r="D1198" s="35"/>
      <c r="E1198" s="35"/>
      <c r="F1198" s="35"/>
    </row>
    <row r="1199" spans="1:6" x14ac:dyDescent="0.2">
      <c r="A1199" s="35">
        <v>3</v>
      </c>
      <c r="B1199" s="41" t="s">
        <v>1506</v>
      </c>
      <c r="C1199" s="35"/>
      <c r="D1199" s="35"/>
      <c r="E1199" s="35"/>
      <c r="F1199" s="35"/>
    </row>
    <row r="1200" spans="1:6" x14ac:dyDescent="0.2">
      <c r="A1200" s="35">
        <v>4</v>
      </c>
      <c r="B1200" s="41" t="s">
        <v>1507</v>
      </c>
      <c r="C1200" s="35"/>
      <c r="D1200" s="35"/>
      <c r="E1200" s="35"/>
      <c r="F1200" s="35"/>
    </row>
    <row r="1201" spans="1:6" x14ac:dyDescent="0.2">
      <c r="A1201" s="35"/>
      <c r="B1201" s="35"/>
      <c r="C1201" s="35"/>
      <c r="D1201" s="35"/>
      <c r="E1201" s="35"/>
      <c r="F1201" s="35"/>
    </row>
    <row r="1202" spans="1:6" x14ac:dyDescent="0.2">
      <c r="A1202" s="36" t="s">
        <v>221</v>
      </c>
      <c r="B1202" s="37"/>
      <c r="C1202" s="35"/>
      <c r="D1202" s="35"/>
      <c r="E1202" s="35"/>
      <c r="F1202" s="35"/>
    </row>
    <row r="1203" spans="1:6" ht="25.5" x14ac:dyDescent="0.2">
      <c r="A1203" s="35">
        <v>1</v>
      </c>
      <c r="B1203" s="41" t="s">
        <v>1508</v>
      </c>
      <c r="C1203" s="35"/>
      <c r="D1203" s="35"/>
      <c r="E1203" s="35"/>
      <c r="F1203" s="35"/>
    </row>
    <row r="1204" spans="1:6" x14ac:dyDescent="0.2">
      <c r="A1204" s="35">
        <v>2</v>
      </c>
      <c r="B1204" s="41" t="s">
        <v>1509</v>
      </c>
      <c r="C1204" s="35"/>
      <c r="D1204" s="35"/>
      <c r="E1204" s="35"/>
      <c r="F1204" s="35"/>
    </row>
    <row r="1205" spans="1:6" x14ac:dyDescent="0.2">
      <c r="A1205" s="35">
        <v>3</v>
      </c>
      <c r="B1205" s="41" t="s">
        <v>1510</v>
      </c>
      <c r="C1205" s="35"/>
      <c r="D1205" s="35"/>
      <c r="E1205" s="35"/>
      <c r="F1205" s="35"/>
    </row>
    <row r="1206" spans="1:6" x14ac:dyDescent="0.2">
      <c r="A1206" s="35">
        <v>4</v>
      </c>
      <c r="B1206" s="41" t="s">
        <v>1511</v>
      </c>
      <c r="C1206" s="35"/>
      <c r="D1206" s="35"/>
      <c r="E1206" s="35"/>
      <c r="F1206" s="35"/>
    </row>
    <row r="1207" spans="1:6" x14ac:dyDescent="0.2">
      <c r="A1207" s="35"/>
      <c r="B1207" s="35"/>
      <c r="C1207" s="35"/>
      <c r="D1207" s="35"/>
      <c r="E1207" s="35"/>
      <c r="F1207" s="35"/>
    </row>
    <row r="1208" spans="1:6" x14ac:dyDescent="0.2">
      <c r="A1208" s="36" t="s">
        <v>224</v>
      </c>
      <c r="B1208" s="37"/>
      <c r="C1208" s="35"/>
      <c r="D1208" s="35"/>
      <c r="E1208" s="35"/>
      <c r="F1208" s="35"/>
    </row>
    <row r="1209" spans="1:6" x14ac:dyDescent="0.2">
      <c r="A1209" s="35">
        <v>1</v>
      </c>
      <c r="B1209" s="41" t="s">
        <v>1512</v>
      </c>
      <c r="C1209" s="35"/>
      <c r="D1209" s="35"/>
      <c r="E1209" s="35"/>
      <c r="F1209" s="35"/>
    </row>
    <row r="1210" spans="1:6" x14ac:dyDescent="0.2">
      <c r="A1210" s="35">
        <v>2</v>
      </c>
      <c r="B1210" s="41" t="s">
        <v>1513</v>
      </c>
      <c r="C1210" s="35"/>
      <c r="D1210" s="35"/>
      <c r="E1210" s="35"/>
      <c r="F1210" s="35"/>
    </row>
    <row r="1211" spans="1:6" ht="25.5" x14ac:dyDescent="0.2">
      <c r="A1211" s="35">
        <v>3</v>
      </c>
      <c r="B1211" s="41" t="s">
        <v>1514</v>
      </c>
      <c r="C1211" s="35"/>
      <c r="D1211" s="35"/>
      <c r="E1211" s="35"/>
      <c r="F1211" s="35"/>
    </row>
    <row r="1212" spans="1:6" x14ac:dyDescent="0.2">
      <c r="A1212" s="35">
        <v>4</v>
      </c>
      <c r="B1212" s="41" t="s">
        <v>1515</v>
      </c>
      <c r="C1212" s="35"/>
      <c r="D1212" s="35"/>
      <c r="E1212" s="35"/>
      <c r="F1212" s="35"/>
    </row>
    <row r="1213" spans="1:6" x14ac:dyDescent="0.2">
      <c r="A1213" s="35"/>
      <c r="B1213" s="35"/>
      <c r="C1213" s="35"/>
      <c r="D1213" s="35"/>
      <c r="E1213" s="35"/>
      <c r="F1213" s="35"/>
    </row>
    <row r="1214" spans="1:6" x14ac:dyDescent="0.2">
      <c r="A1214" s="36" t="s">
        <v>226</v>
      </c>
      <c r="B1214" s="37"/>
      <c r="C1214" s="35"/>
      <c r="D1214" s="35"/>
      <c r="E1214" s="35"/>
      <c r="F1214" s="35"/>
    </row>
    <row r="1215" spans="1:6" x14ac:dyDescent="0.2">
      <c r="A1215" s="35">
        <v>1</v>
      </c>
      <c r="B1215" s="41" t="s">
        <v>1516</v>
      </c>
      <c r="C1215" s="35"/>
      <c r="D1215" s="35"/>
      <c r="E1215" s="35"/>
      <c r="F1215" s="35"/>
    </row>
    <row r="1216" spans="1:6" x14ac:dyDescent="0.2">
      <c r="A1216" s="35">
        <v>2</v>
      </c>
      <c r="B1216" s="41" t="s">
        <v>1517</v>
      </c>
      <c r="C1216" s="35"/>
      <c r="D1216" s="35"/>
      <c r="E1216" s="35"/>
      <c r="F1216" s="35"/>
    </row>
    <row r="1217" spans="1:6" x14ac:dyDescent="0.2">
      <c r="A1217" s="35">
        <v>3</v>
      </c>
      <c r="B1217" s="41" t="s">
        <v>1518</v>
      </c>
      <c r="C1217" s="35"/>
      <c r="D1217" s="35"/>
      <c r="E1217" s="35"/>
      <c r="F1217" s="35"/>
    </row>
    <row r="1218" spans="1:6" x14ac:dyDescent="0.2">
      <c r="A1218" s="35"/>
      <c r="B1218" s="35"/>
      <c r="C1218" s="35"/>
      <c r="D1218" s="35"/>
      <c r="E1218" s="35"/>
      <c r="F1218" s="35"/>
    </row>
    <row r="1219" spans="1:6" x14ac:dyDescent="0.2">
      <c r="A1219" s="36" t="s">
        <v>228</v>
      </c>
      <c r="B1219" s="37"/>
      <c r="C1219" s="35"/>
      <c r="D1219" s="35"/>
      <c r="E1219" s="35"/>
      <c r="F1219" s="35"/>
    </row>
    <row r="1220" spans="1:6" x14ac:dyDescent="0.2">
      <c r="A1220" s="35">
        <v>1</v>
      </c>
      <c r="B1220" s="41" t="s">
        <v>1519</v>
      </c>
      <c r="C1220" s="35"/>
      <c r="D1220" s="35"/>
      <c r="E1220" s="35"/>
      <c r="F1220" s="35"/>
    </row>
    <row r="1221" spans="1:6" x14ac:dyDescent="0.2">
      <c r="A1221" s="35">
        <v>2</v>
      </c>
      <c r="B1221" s="41" t="s">
        <v>1520</v>
      </c>
      <c r="C1221" s="35"/>
      <c r="D1221" s="35"/>
      <c r="E1221" s="35"/>
      <c r="F1221" s="35"/>
    </row>
    <row r="1222" spans="1:6" x14ac:dyDescent="0.2">
      <c r="A1222" s="35">
        <v>3</v>
      </c>
      <c r="B1222" s="41" t="s">
        <v>1521</v>
      </c>
      <c r="C1222" s="35"/>
      <c r="D1222" s="35"/>
      <c r="E1222" s="35"/>
      <c r="F1222" s="35"/>
    </row>
    <row r="1223" spans="1:6" x14ac:dyDescent="0.2">
      <c r="A1223" s="35"/>
      <c r="B1223" s="35"/>
      <c r="C1223" s="35"/>
      <c r="D1223" s="35"/>
      <c r="E1223" s="35"/>
      <c r="F1223" s="35"/>
    </row>
    <row r="1224" spans="1:6" x14ac:dyDescent="0.2">
      <c r="A1224" s="36" t="s">
        <v>230</v>
      </c>
      <c r="B1224" s="37"/>
      <c r="C1224" s="35"/>
      <c r="D1224" s="35"/>
      <c r="E1224" s="35"/>
      <c r="F1224" s="35"/>
    </row>
    <row r="1225" spans="1:6" ht="25.5" x14ac:dyDescent="0.2">
      <c r="A1225" s="35">
        <v>1</v>
      </c>
      <c r="B1225" s="41" t="s">
        <v>1522</v>
      </c>
      <c r="C1225" s="35"/>
      <c r="D1225" s="35"/>
      <c r="E1225" s="35"/>
      <c r="F1225" s="35"/>
    </row>
    <row r="1226" spans="1:6" x14ac:dyDescent="0.2">
      <c r="A1226" s="35">
        <v>2</v>
      </c>
      <c r="B1226" s="41" t="s">
        <v>1523</v>
      </c>
      <c r="C1226" s="35"/>
      <c r="D1226" s="35"/>
      <c r="E1226" s="35"/>
      <c r="F1226" s="35"/>
    </row>
    <row r="1227" spans="1:6" x14ac:dyDescent="0.2">
      <c r="A1227" s="35">
        <v>3</v>
      </c>
      <c r="B1227" s="41" t="s">
        <v>1524</v>
      </c>
      <c r="C1227" s="35"/>
      <c r="D1227" s="35"/>
      <c r="E1227" s="35"/>
      <c r="F1227" s="35"/>
    </row>
    <row r="1228" spans="1:6" ht="25.5" x14ac:dyDescent="0.2">
      <c r="A1228" s="35">
        <v>4</v>
      </c>
      <c r="B1228" s="41" t="s">
        <v>1525</v>
      </c>
      <c r="C1228" s="35"/>
      <c r="D1228" s="35"/>
      <c r="E1228" s="35"/>
      <c r="F1228" s="35"/>
    </row>
    <row r="1229" spans="1:6" ht="25.5" x14ac:dyDescent="0.2">
      <c r="A1229" s="35">
        <v>5</v>
      </c>
      <c r="B1229" s="41" t="s">
        <v>1526</v>
      </c>
      <c r="C1229" s="35"/>
      <c r="D1229" s="35"/>
      <c r="E1229" s="35"/>
      <c r="F1229" s="35"/>
    </row>
    <row r="1230" spans="1:6" x14ac:dyDescent="0.2">
      <c r="A1230" s="35"/>
      <c r="B1230" s="35"/>
      <c r="C1230" s="35"/>
      <c r="D1230" s="35"/>
      <c r="E1230" s="35"/>
      <c r="F1230" s="35"/>
    </row>
    <row r="1231" spans="1:6" x14ac:dyDescent="0.2">
      <c r="A1231" s="36" t="s">
        <v>232</v>
      </c>
      <c r="B1231" s="37"/>
      <c r="C1231" s="35"/>
      <c r="D1231" s="35"/>
      <c r="E1231" s="35"/>
      <c r="F1231" s="35"/>
    </row>
    <row r="1232" spans="1:6" x14ac:dyDescent="0.2">
      <c r="A1232" s="35">
        <v>1</v>
      </c>
      <c r="B1232" s="41" t="s">
        <v>1527</v>
      </c>
      <c r="C1232" s="35"/>
      <c r="D1232" s="35"/>
      <c r="E1232" s="35"/>
      <c r="F1232" s="35"/>
    </row>
    <row r="1233" spans="1:6" x14ac:dyDescent="0.2">
      <c r="A1233" s="35">
        <v>2</v>
      </c>
      <c r="B1233" s="41" t="s">
        <v>1520</v>
      </c>
      <c r="C1233" s="35"/>
      <c r="D1233" s="35"/>
      <c r="E1233" s="35"/>
      <c r="F1233" s="35"/>
    </row>
    <row r="1234" spans="1:6" x14ac:dyDescent="0.2">
      <c r="A1234" s="35">
        <v>3</v>
      </c>
      <c r="B1234" s="41" t="s">
        <v>1521</v>
      </c>
      <c r="C1234" s="35"/>
      <c r="D1234" s="35"/>
      <c r="E1234" s="35"/>
      <c r="F1234" s="35"/>
    </row>
    <row r="1235" spans="1:6" x14ac:dyDescent="0.2">
      <c r="A1235" s="35"/>
      <c r="B1235" s="35"/>
      <c r="C1235" s="35"/>
      <c r="D1235" s="35"/>
      <c r="E1235" s="35"/>
      <c r="F1235" s="35"/>
    </row>
    <row r="1236" spans="1:6" x14ac:dyDescent="0.2">
      <c r="A1236" s="36" t="s">
        <v>234</v>
      </c>
      <c r="B1236" s="37"/>
      <c r="C1236" s="35"/>
      <c r="D1236" s="35"/>
      <c r="E1236" s="35"/>
      <c r="F1236" s="35"/>
    </row>
    <row r="1237" spans="1:6" x14ac:dyDescent="0.2">
      <c r="A1237" s="35">
        <v>1</v>
      </c>
      <c r="B1237" s="41" t="s">
        <v>1528</v>
      </c>
      <c r="C1237" s="35"/>
      <c r="D1237" s="35"/>
      <c r="E1237" s="35"/>
      <c r="F1237" s="35"/>
    </row>
    <row r="1238" spans="1:6" x14ac:dyDescent="0.2">
      <c r="A1238" s="35">
        <v>2</v>
      </c>
      <c r="B1238" s="41" t="s">
        <v>1529</v>
      </c>
      <c r="C1238" s="35"/>
      <c r="D1238" s="35"/>
      <c r="E1238" s="35"/>
      <c r="F1238" s="35"/>
    </row>
    <row r="1239" spans="1:6" ht="25.5" x14ac:dyDescent="0.2">
      <c r="A1239" s="35">
        <v>3</v>
      </c>
      <c r="B1239" s="41" t="s">
        <v>1530</v>
      </c>
      <c r="C1239" s="35"/>
      <c r="D1239" s="35"/>
      <c r="E1239" s="35"/>
      <c r="F1239" s="35"/>
    </row>
    <row r="1240" spans="1:6" x14ac:dyDescent="0.2">
      <c r="A1240" s="35">
        <v>4</v>
      </c>
      <c r="B1240" s="41" t="s">
        <v>1531</v>
      </c>
      <c r="C1240" s="35"/>
      <c r="D1240" s="35"/>
      <c r="E1240" s="35"/>
      <c r="F1240" s="35"/>
    </row>
    <row r="1241" spans="1:6" x14ac:dyDescent="0.2">
      <c r="A1241" s="35"/>
      <c r="B1241" s="35"/>
      <c r="C1241" s="35"/>
      <c r="D1241" s="35"/>
      <c r="E1241" s="35"/>
      <c r="F1241" s="35"/>
    </row>
    <row r="1242" spans="1:6" x14ac:dyDescent="0.2">
      <c r="A1242" s="36" t="s">
        <v>236</v>
      </c>
      <c r="B1242" s="37"/>
      <c r="C1242" s="35"/>
      <c r="D1242" s="35"/>
      <c r="E1242" s="35"/>
      <c r="F1242" s="35"/>
    </row>
    <row r="1243" spans="1:6" x14ac:dyDescent="0.2">
      <c r="A1243" s="35">
        <v>1</v>
      </c>
      <c r="B1243" s="41" t="s">
        <v>1532</v>
      </c>
      <c r="C1243" s="35"/>
      <c r="D1243" s="35"/>
      <c r="E1243" s="35"/>
      <c r="F1243" s="35"/>
    </row>
    <row r="1244" spans="1:6" x14ac:dyDescent="0.2">
      <c r="A1244" s="35">
        <v>2</v>
      </c>
      <c r="B1244" s="41" t="s">
        <v>1533</v>
      </c>
      <c r="C1244" s="35"/>
      <c r="D1244" s="35"/>
      <c r="E1244" s="35"/>
      <c r="F1244" s="35"/>
    </row>
    <row r="1245" spans="1:6" x14ac:dyDescent="0.2">
      <c r="A1245" s="35">
        <v>3</v>
      </c>
      <c r="B1245" s="41" t="s">
        <v>1534</v>
      </c>
      <c r="C1245" s="35"/>
      <c r="D1245" s="35"/>
      <c r="E1245" s="35"/>
      <c r="F1245" s="35"/>
    </row>
    <row r="1246" spans="1:6" x14ac:dyDescent="0.2">
      <c r="A1246" s="35">
        <v>4</v>
      </c>
      <c r="B1246" s="41" t="s">
        <v>1535</v>
      </c>
      <c r="C1246" s="35"/>
      <c r="D1246" s="35"/>
      <c r="E1246" s="35"/>
      <c r="F1246" s="35"/>
    </row>
    <row r="1247" spans="1:6" x14ac:dyDescent="0.2">
      <c r="A1247" s="35"/>
      <c r="B1247" s="35"/>
      <c r="C1247" s="35"/>
      <c r="D1247" s="35"/>
      <c r="E1247" s="35"/>
      <c r="F1247" s="35"/>
    </row>
    <row r="1248" spans="1:6" x14ac:dyDescent="0.2">
      <c r="A1248" s="36" t="s">
        <v>239</v>
      </c>
      <c r="B1248" s="37"/>
      <c r="C1248" s="35"/>
      <c r="D1248" s="35"/>
      <c r="E1248" s="35"/>
      <c r="F1248" s="35"/>
    </row>
    <row r="1249" spans="1:6" ht="25.5" x14ac:dyDescent="0.2">
      <c r="A1249" s="35">
        <v>1</v>
      </c>
      <c r="B1249" s="41" t="s">
        <v>1536</v>
      </c>
      <c r="C1249" s="35"/>
      <c r="D1249" s="35"/>
      <c r="E1249" s="35"/>
      <c r="F1249" s="35"/>
    </row>
    <row r="1250" spans="1:6" x14ac:dyDescent="0.2">
      <c r="A1250" s="35">
        <v>2</v>
      </c>
      <c r="B1250" s="41" t="s">
        <v>1537</v>
      </c>
      <c r="C1250" s="35"/>
      <c r="D1250" s="35"/>
      <c r="E1250" s="35"/>
      <c r="F1250" s="35"/>
    </row>
    <row r="1251" spans="1:6" ht="25.5" x14ac:dyDescent="0.2">
      <c r="A1251" s="35">
        <v>3</v>
      </c>
      <c r="B1251" s="41" t="s">
        <v>1538</v>
      </c>
      <c r="C1251" s="35"/>
      <c r="D1251" s="35"/>
      <c r="E1251" s="35"/>
      <c r="F1251" s="35"/>
    </row>
    <row r="1252" spans="1:6" x14ac:dyDescent="0.2">
      <c r="A1252" s="35">
        <v>4</v>
      </c>
      <c r="B1252" s="41" t="s">
        <v>1539</v>
      </c>
      <c r="C1252" s="35"/>
      <c r="D1252" s="35"/>
      <c r="E1252" s="35"/>
      <c r="F1252" s="35"/>
    </row>
    <row r="1253" spans="1:6" x14ac:dyDescent="0.2">
      <c r="A1253" s="35"/>
      <c r="B1253" s="35"/>
      <c r="C1253" s="35"/>
      <c r="D1253" s="35"/>
      <c r="E1253" s="35"/>
      <c r="F1253" s="35"/>
    </row>
    <row r="1254" spans="1:6" x14ac:dyDescent="0.2">
      <c r="A1254" s="36" t="s">
        <v>241</v>
      </c>
      <c r="B1254" s="37"/>
      <c r="C1254" s="35"/>
      <c r="D1254" s="35"/>
      <c r="E1254" s="35"/>
      <c r="F1254" s="35"/>
    </row>
    <row r="1255" spans="1:6" x14ac:dyDescent="0.2">
      <c r="A1255" s="35">
        <v>1</v>
      </c>
      <c r="B1255" s="41" t="s">
        <v>1540</v>
      </c>
      <c r="C1255" s="35"/>
      <c r="D1255" s="35"/>
      <c r="E1255" s="35"/>
      <c r="F1255" s="35"/>
    </row>
    <row r="1256" spans="1:6" x14ac:dyDescent="0.2">
      <c r="A1256" s="35">
        <v>2</v>
      </c>
      <c r="B1256" s="41" t="s">
        <v>1520</v>
      </c>
      <c r="C1256" s="35"/>
      <c r="D1256" s="35"/>
      <c r="E1256" s="35"/>
      <c r="F1256" s="35"/>
    </row>
    <row r="1257" spans="1:6" x14ac:dyDescent="0.2">
      <c r="A1257" s="35">
        <v>3</v>
      </c>
      <c r="B1257" s="41" t="s">
        <v>1521</v>
      </c>
      <c r="C1257" s="35"/>
      <c r="D1257" s="35"/>
      <c r="E1257" s="35"/>
      <c r="F1257" s="35"/>
    </row>
    <row r="1258" spans="1:6" x14ac:dyDescent="0.2">
      <c r="A1258" s="35"/>
      <c r="B1258" s="35"/>
      <c r="C1258" s="35"/>
      <c r="D1258" s="35"/>
      <c r="E1258" s="35"/>
      <c r="F1258" s="35"/>
    </row>
    <row r="1259" spans="1:6" x14ac:dyDescent="0.2">
      <c r="A1259" s="36" t="s">
        <v>243</v>
      </c>
      <c r="B1259" s="37"/>
      <c r="C1259" s="35"/>
      <c r="D1259" s="35"/>
      <c r="E1259" s="35"/>
      <c r="F1259" s="35"/>
    </row>
    <row r="1260" spans="1:6" ht="25.5" x14ac:dyDescent="0.2">
      <c r="A1260" s="35">
        <v>1</v>
      </c>
      <c r="B1260" s="41" t="s">
        <v>1541</v>
      </c>
      <c r="C1260" s="35"/>
      <c r="D1260" s="35"/>
      <c r="E1260" s="35"/>
      <c r="F1260" s="35"/>
    </row>
    <row r="1261" spans="1:6" x14ac:dyDescent="0.2">
      <c r="A1261" s="35">
        <v>2</v>
      </c>
      <c r="B1261" s="41" t="s">
        <v>1542</v>
      </c>
      <c r="C1261" s="35"/>
      <c r="D1261" s="35"/>
      <c r="E1261" s="35"/>
      <c r="F1261" s="35"/>
    </row>
    <row r="1262" spans="1:6" ht="25.5" x14ac:dyDescent="0.2">
      <c r="A1262" s="35">
        <v>3</v>
      </c>
      <c r="B1262" s="41" t="s">
        <v>1543</v>
      </c>
      <c r="C1262" s="35"/>
      <c r="D1262" s="35"/>
      <c r="E1262" s="35"/>
      <c r="F1262" s="35"/>
    </row>
    <row r="1263" spans="1:6" x14ac:dyDescent="0.2">
      <c r="A1263" s="35">
        <v>4</v>
      </c>
      <c r="B1263" s="41" t="s">
        <v>1544</v>
      </c>
      <c r="C1263" s="35"/>
      <c r="D1263" s="35"/>
      <c r="E1263" s="35"/>
      <c r="F1263" s="35"/>
    </row>
    <row r="1264" spans="1:6" x14ac:dyDescent="0.2">
      <c r="A1264" s="35"/>
      <c r="B1264" s="35"/>
      <c r="C1264" s="35"/>
      <c r="D1264" s="35"/>
      <c r="E1264" s="35"/>
      <c r="F1264" s="35"/>
    </row>
    <row r="1265" spans="1:6" x14ac:dyDescent="0.2">
      <c r="A1265" s="36" t="s">
        <v>246</v>
      </c>
      <c r="B1265" s="37"/>
      <c r="C1265" s="35"/>
      <c r="D1265" s="35"/>
      <c r="E1265" s="35"/>
      <c r="F1265" s="35"/>
    </row>
    <row r="1266" spans="1:6" ht="25.5" x14ac:dyDescent="0.2">
      <c r="A1266" s="35">
        <v>1</v>
      </c>
      <c r="B1266" s="41" t="s">
        <v>1545</v>
      </c>
      <c r="C1266" s="35"/>
      <c r="D1266" s="35"/>
      <c r="E1266" s="35"/>
      <c r="F1266" s="35"/>
    </row>
    <row r="1267" spans="1:6" x14ac:dyDescent="0.2">
      <c r="A1267" s="35">
        <v>2</v>
      </c>
      <c r="B1267" s="41" t="s">
        <v>1546</v>
      </c>
      <c r="C1267" s="35"/>
      <c r="D1267" s="35"/>
      <c r="E1267" s="35"/>
      <c r="F1267" s="35"/>
    </row>
    <row r="1268" spans="1:6" x14ac:dyDescent="0.2">
      <c r="A1268" s="35">
        <v>3</v>
      </c>
      <c r="B1268" s="41" t="s">
        <v>1547</v>
      </c>
      <c r="C1268" s="35"/>
      <c r="D1268" s="35"/>
      <c r="E1268" s="35"/>
      <c r="F1268" s="35"/>
    </row>
    <row r="1269" spans="1:6" x14ac:dyDescent="0.2">
      <c r="A1269" s="35">
        <v>4</v>
      </c>
      <c r="B1269" s="41" t="s">
        <v>1548</v>
      </c>
      <c r="C1269" s="35"/>
      <c r="D1269" s="35"/>
      <c r="E1269" s="35"/>
      <c r="F1269" s="35"/>
    </row>
    <row r="1270" spans="1:6" x14ac:dyDescent="0.2">
      <c r="A1270" s="35"/>
      <c r="B1270" s="35"/>
      <c r="C1270" s="35"/>
      <c r="D1270" s="35"/>
      <c r="E1270" s="35"/>
      <c r="F1270" s="35"/>
    </row>
    <row r="1271" spans="1:6" x14ac:dyDescent="0.2">
      <c r="A1271" s="36" t="s">
        <v>250</v>
      </c>
      <c r="B1271" s="37"/>
      <c r="C1271" s="35"/>
      <c r="D1271" s="35"/>
      <c r="E1271" s="35"/>
      <c r="F1271" s="35"/>
    </row>
    <row r="1272" spans="1:6" ht="25.5" x14ac:dyDescent="0.2">
      <c r="A1272" s="35">
        <v>1</v>
      </c>
      <c r="B1272" s="41" t="s">
        <v>1549</v>
      </c>
      <c r="C1272" s="35"/>
      <c r="D1272" s="35"/>
      <c r="E1272" s="35"/>
      <c r="F1272" s="35"/>
    </row>
    <row r="1273" spans="1:6" x14ac:dyDescent="0.2">
      <c r="A1273" s="35">
        <v>2</v>
      </c>
      <c r="B1273" s="41" t="s">
        <v>1546</v>
      </c>
      <c r="C1273" s="35"/>
      <c r="D1273" s="35"/>
      <c r="E1273" s="35"/>
      <c r="F1273" s="35"/>
    </row>
    <row r="1274" spans="1:6" x14ac:dyDescent="0.2">
      <c r="A1274" s="35">
        <v>3</v>
      </c>
      <c r="B1274" s="41" t="s">
        <v>1547</v>
      </c>
      <c r="C1274" s="35"/>
      <c r="D1274" s="35"/>
      <c r="E1274" s="35"/>
      <c r="F1274" s="35"/>
    </row>
    <row r="1275" spans="1:6" x14ac:dyDescent="0.2">
      <c r="A1275" s="35">
        <v>4</v>
      </c>
      <c r="B1275" s="41" t="s">
        <v>1548</v>
      </c>
      <c r="C1275" s="35"/>
      <c r="D1275" s="35"/>
      <c r="E1275" s="35"/>
      <c r="F1275" s="35"/>
    </row>
    <row r="1276" spans="1:6" x14ac:dyDescent="0.2">
      <c r="A1276" s="35"/>
      <c r="B1276" s="35"/>
      <c r="C1276" s="35"/>
      <c r="D1276" s="35"/>
      <c r="E1276" s="35"/>
      <c r="F1276" s="35"/>
    </row>
    <row r="1277" spans="1:6" x14ac:dyDescent="0.2">
      <c r="A1277" s="36" t="s">
        <v>253</v>
      </c>
      <c r="B1277" s="37"/>
      <c r="C1277" s="35"/>
      <c r="D1277" s="35"/>
      <c r="E1277" s="35"/>
      <c r="F1277" s="35"/>
    </row>
    <row r="1278" spans="1:6" x14ac:dyDescent="0.2">
      <c r="A1278" s="35">
        <v>1</v>
      </c>
      <c r="B1278" s="41" t="s">
        <v>1550</v>
      </c>
      <c r="C1278" s="35"/>
      <c r="D1278" s="35"/>
      <c r="E1278" s="35"/>
      <c r="F1278" s="35"/>
    </row>
    <row r="1279" spans="1:6" x14ac:dyDescent="0.2">
      <c r="A1279" s="35">
        <v>2</v>
      </c>
      <c r="B1279" s="41" t="s">
        <v>1546</v>
      </c>
      <c r="C1279" s="35"/>
      <c r="D1279" s="35"/>
      <c r="E1279" s="35"/>
      <c r="F1279" s="35"/>
    </row>
    <row r="1280" spans="1:6" x14ac:dyDescent="0.2">
      <c r="A1280" s="35">
        <v>3</v>
      </c>
      <c r="B1280" s="41" t="s">
        <v>1547</v>
      </c>
      <c r="C1280" s="35"/>
      <c r="D1280" s="35"/>
      <c r="E1280" s="35"/>
      <c r="F1280" s="35"/>
    </row>
    <row r="1281" spans="1:6" x14ac:dyDescent="0.2">
      <c r="A1281" s="35">
        <v>4</v>
      </c>
      <c r="B1281" s="41" t="s">
        <v>1548</v>
      </c>
      <c r="C1281" s="35"/>
      <c r="D1281" s="35"/>
      <c r="E1281" s="35"/>
      <c r="F1281" s="35"/>
    </row>
    <row r="1282" spans="1:6" x14ac:dyDescent="0.2">
      <c r="A1282" s="35"/>
      <c r="B1282" s="35"/>
      <c r="C1282" s="35"/>
      <c r="D1282" s="35"/>
      <c r="E1282" s="35"/>
      <c r="F1282" s="35"/>
    </row>
    <row r="1283" spans="1:6" x14ac:dyDescent="0.2">
      <c r="A1283" s="36" t="s">
        <v>256</v>
      </c>
      <c r="B1283" s="37"/>
      <c r="C1283" s="35"/>
      <c r="D1283" s="35"/>
      <c r="E1283" s="35"/>
      <c r="F1283" s="35"/>
    </row>
    <row r="1284" spans="1:6" ht="25.5" x14ac:dyDescent="0.2">
      <c r="A1284" s="35">
        <v>1</v>
      </c>
      <c r="B1284" s="41" t="s">
        <v>1551</v>
      </c>
      <c r="C1284" s="35"/>
      <c r="D1284" s="35"/>
      <c r="E1284" s="35"/>
      <c r="F1284" s="35"/>
    </row>
    <row r="1285" spans="1:6" x14ac:dyDescent="0.2">
      <c r="A1285" s="35">
        <v>2</v>
      </c>
      <c r="B1285" s="41" t="s">
        <v>1546</v>
      </c>
      <c r="C1285" s="35"/>
      <c r="D1285" s="35"/>
      <c r="E1285" s="35"/>
      <c r="F1285" s="35"/>
    </row>
    <row r="1286" spans="1:6" x14ac:dyDescent="0.2">
      <c r="A1286" s="35">
        <v>3</v>
      </c>
      <c r="B1286" s="41" t="s">
        <v>1547</v>
      </c>
      <c r="C1286" s="35"/>
      <c r="D1286" s="35"/>
      <c r="E1286" s="35"/>
      <c r="F1286" s="35"/>
    </row>
    <row r="1287" spans="1:6" x14ac:dyDescent="0.2">
      <c r="A1287" s="35">
        <v>4</v>
      </c>
      <c r="B1287" s="41" t="s">
        <v>1548</v>
      </c>
      <c r="C1287" s="35"/>
      <c r="D1287" s="35"/>
      <c r="E1287" s="35"/>
      <c r="F1287" s="35"/>
    </row>
    <row r="1288" spans="1:6" x14ac:dyDescent="0.2">
      <c r="A1288" s="35"/>
      <c r="B1288" s="35"/>
      <c r="C1288" s="35"/>
      <c r="D1288" s="35"/>
      <c r="E1288" s="35"/>
      <c r="F1288" s="35"/>
    </row>
    <row r="1289" spans="1:6" x14ac:dyDescent="0.2">
      <c r="A1289" s="36" t="s">
        <v>1552</v>
      </c>
      <c r="B1289" s="37"/>
      <c r="C1289" s="35"/>
      <c r="D1289" s="35"/>
      <c r="E1289" s="35"/>
      <c r="F1289" s="35"/>
    </row>
    <row r="1290" spans="1:6" x14ac:dyDescent="0.2">
      <c r="A1290" s="35">
        <v>1</v>
      </c>
      <c r="B1290" s="41" t="s">
        <v>1553</v>
      </c>
      <c r="C1290" s="35"/>
      <c r="D1290" s="35"/>
      <c r="E1290" s="35"/>
      <c r="F1290" s="35"/>
    </row>
    <row r="1291" spans="1:6" x14ac:dyDescent="0.2">
      <c r="A1291" s="35">
        <v>2</v>
      </c>
      <c r="B1291" s="41" t="s">
        <v>1554</v>
      </c>
      <c r="C1291" s="35"/>
      <c r="D1291" s="35"/>
      <c r="E1291" s="35"/>
      <c r="F1291" s="35"/>
    </row>
    <row r="1292" spans="1:6" ht="25.5" x14ac:dyDescent="0.2">
      <c r="A1292" s="35">
        <v>3</v>
      </c>
      <c r="B1292" s="41" t="s">
        <v>1555</v>
      </c>
      <c r="C1292" s="35"/>
      <c r="D1292" s="35"/>
      <c r="E1292" s="35"/>
      <c r="F1292" s="35"/>
    </row>
    <row r="1293" spans="1:6" x14ac:dyDescent="0.2">
      <c r="A1293" s="35"/>
      <c r="B1293" s="35"/>
      <c r="C1293" s="35"/>
      <c r="D1293" s="35"/>
      <c r="E1293" s="35"/>
      <c r="F1293" s="35"/>
    </row>
    <row r="1294" spans="1:6" x14ac:dyDescent="0.2">
      <c r="A1294" s="36" t="s">
        <v>1556</v>
      </c>
      <c r="B1294" s="37"/>
      <c r="C1294" s="35"/>
      <c r="D1294" s="35"/>
      <c r="E1294" s="35"/>
      <c r="F1294" s="35"/>
    </row>
    <row r="1295" spans="1:6" ht="25.5" x14ac:dyDescent="0.2">
      <c r="A1295" s="35">
        <v>1</v>
      </c>
      <c r="B1295" s="41" t="s">
        <v>1557</v>
      </c>
      <c r="C1295" s="35"/>
      <c r="D1295" s="35"/>
      <c r="E1295" s="35"/>
      <c r="F1295" s="35"/>
    </row>
    <row r="1296" spans="1:6" x14ac:dyDescent="0.2">
      <c r="A1296" s="35">
        <v>2</v>
      </c>
      <c r="B1296" s="41" t="s">
        <v>1554</v>
      </c>
      <c r="C1296" s="35"/>
      <c r="D1296" s="35"/>
      <c r="E1296" s="35"/>
      <c r="F1296" s="35"/>
    </row>
    <row r="1297" spans="1:6" ht="25.5" x14ac:dyDescent="0.2">
      <c r="A1297" s="35">
        <v>3</v>
      </c>
      <c r="B1297" s="41" t="s">
        <v>1555</v>
      </c>
      <c r="C1297" s="35"/>
      <c r="D1297" s="35"/>
      <c r="E1297" s="35"/>
      <c r="F1297" s="35"/>
    </row>
    <row r="1298" spans="1:6" x14ac:dyDescent="0.2">
      <c r="A1298" s="35"/>
      <c r="B1298" s="35"/>
      <c r="C1298" s="35"/>
      <c r="D1298" s="35"/>
      <c r="E1298" s="35"/>
      <c r="F1298" s="35"/>
    </row>
    <row r="1299" spans="1:6" x14ac:dyDescent="0.2">
      <c r="A1299" s="36" t="s">
        <v>1558</v>
      </c>
      <c r="B1299" s="37"/>
      <c r="C1299" s="35"/>
      <c r="D1299" s="35"/>
      <c r="E1299" s="35"/>
      <c r="F1299" s="35"/>
    </row>
    <row r="1300" spans="1:6" ht="25.5" x14ac:dyDescent="0.2">
      <c r="A1300" s="35">
        <v>1</v>
      </c>
      <c r="B1300" s="41" t="s">
        <v>1559</v>
      </c>
      <c r="C1300" s="35"/>
      <c r="D1300" s="35"/>
      <c r="E1300" s="35"/>
      <c r="F1300" s="35"/>
    </row>
    <row r="1301" spans="1:6" x14ac:dyDescent="0.2">
      <c r="A1301" s="35">
        <v>2</v>
      </c>
      <c r="B1301" s="41" t="s">
        <v>1560</v>
      </c>
      <c r="C1301" s="35"/>
      <c r="D1301" s="35"/>
      <c r="E1301" s="35"/>
      <c r="F1301" s="35"/>
    </row>
    <row r="1302" spans="1:6" x14ac:dyDescent="0.2">
      <c r="A1302" s="35">
        <v>3</v>
      </c>
      <c r="B1302" s="41" t="s">
        <v>1561</v>
      </c>
      <c r="C1302" s="35"/>
      <c r="D1302" s="35"/>
      <c r="E1302" s="35"/>
      <c r="F1302" s="35"/>
    </row>
    <row r="1303" spans="1:6" x14ac:dyDescent="0.2">
      <c r="A1303" s="35">
        <v>4</v>
      </c>
      <c r="B1303" s="41" t="s">
        <v>1562</v>
      </c>
      <c r="C1303" s="35"/>
      <c r="D1303" s="35"/>
      <c r="E1303" s="35"/>
      <c r="F1303" s="35"/>
    </row>
    <row r="1304" spans="1:6" ht="25.5" x14ac:dyDescent="0.2">
      <c r="A1304" s="35">
        <v>5</v>
      </c>
      <c r="B1304" s="41" t="s">
        <v>1563</v>
      </c>
      <c r="C1304" s="35"/>
      <c r="D1304" s="35"/>
      <c r="E1304" s="35"/>
      <c r="F1304" s="35"/>
    </row>
    <row r="1305" spans="1:6" x14ac:dyDescent="0.2">
      <c r="A1305" s="35"/>
      <c r="B1305" s="35"/>
      <c r="C1305" s="35"/>
      <c r="D1305" s="35"/>
      <c r="E1305" s="35"/>
      <c r="F1305" s="35"/>
    </row>
    <row r="1306" spans="1:6" x14ac:dyDescent="0.2">
      <c r="A1306" s="36" t="s">
        <v>1564</v>
      </c>
      <c r="B1306" s="37"/>
      <c r="C1306" s="35"/>
      <c r="D1306" s="35"/>
      <c r="E1306" s="35"/>
      <c r="F1306" s="35"/>
    </row>
    <row r="1307" spans="1:6" x14ac:dyDescent="0.2">
      <c r="A1307" s="35">
        <v>1</v>
      </c>
      <c r="B1307" s="41" t="s">
        <v>1565</v>
      </c>
      <c r="C1307" s="35"/>
      <c r="D1307" s="35"/>
      <c r="E1307" s="35"/>
      <c r="F1307" s="35"/>
    </row>
    <row r="1308" spans="1:6" x14ac:dyDescent="0.2">
      <c r="A1308" s="35">
        <v>2</v>
      </c>
      <c r="B1308" s="41" t="s">
        <v>1554</v>
      </c>
      <c r="C1308" s="35"/>
      <c r="D1308" s="35"/>
      <c r="E1308" s="35"/>
      <c r="F1308" s="35"/>
    </row>
    <row r="1309" spans="1:6" ht="25.5" x14ac:dyDescent="0.2">
      <c r="A1309" s="35">
        <v>3</v>
      </c>
      <c r="B1309" s="41" t="s">
        <v>1555</v>
      </c>
      <c r="C1309" s="35"/>
      <c r="D1309" s="35"/>
      <c r="E1309" s="35"/>
      <c r="F1309" s="35"/>
    </row>
    <row r="1310" spans="1:6" x14ac:dyDescent="0.2">
      <c r="A1310" s="35"/>
      <c r="B1310" s="35"/>
      <c r="C1310" s="35"/>
      <c r="D1310" s="35"/>
      <c r="E1310" s="35"/>
      <c r="F1310" s="35"/>
    </row>
    <row r="1311" spans="1:6" x14ac:dyDescent="0.2">
      <c r="A1311" s="36" t="s">
        <v>1566</v>
      </c>
      <c r="B1311" s="37"/>
      <c r="C1311" s="35"/>
      <c r="D1311" s="35"/>
      <c r="E1311" s="35"/>
      <c r="F1311" s="35"/>
    </row>
    <row r="1312" spans="1:6" x14ac:dyDescent="0.2">
      <c r="A1312" s="35">
        <v>1</v>
      </c>
      <c r="B1312" s="41" t="s">
        <v>1567</v>
      </c>
      <c r="C1312" s="35"/>
      <c r="D1312" s="35"/>
      <c r="E1312" s="35"/>
      <c r="F1312" s="35"/>
    </row>
    <row r="1313" spans="1:6" x14ac:dyDescent="0.2">
      <c r="A1313" s="35">
        <v>2</v>
      </c>
      <c r="B1313" s="41" t="s">
        <v>1554</v>
      </c>
      <c r="C1313" s="35"/>
      <c r="D1313" s="35"/>
      <c r="E1313" s="35"/>
      <c r="F1313" s="35"/>
    </row>
    <row r="1314" spans="1:6" ht="25.5" x14ac:dyDescent="0.2">
      <c r="A1314" s="35">
        <v>3</v>
      </c>
      <c r="B1314" s="41" t="s">
        <v>1555</v>
      </c>
      <c r="C1314" s="35"/>
      <c r="D1314" s="35"/>
      <c r="E1314" s="35"/>
      <c r="F1314" s="35"/>
    </row>
    <row r="1315" spans="1:6" x14ac:dyDescent="0.2">
      <c r="A1315" s="35"/>
      <c r="B1315" s="35"/>
      <c r="C1315" s="35"/>
      <c r="D1315" s="35"/>
      <c r="E1315" s="35"/>
      <c r="F1315" s="35"/>
    </row>
    <row r="1316" spans="1:6" ht="25.5" x14ac:dyDescent="0.2">
      <c r="A1316" s="36" t="s">
        <v>1568</v>
      </c>
      <c r="B1316" s="37"/>
      <c r="C1316" s="35"/>
      <c r="D1316" s="35"/>
      <c r="E1316" s="35"/>
      <c r="F1316" s="35"/>
    </row>
    <row r="1317" spans="1:6" x14ac:dyDescent="0.2">
      <c r="A1317" s="35">
        <v>1</v>
      </c>
      <c r="B1317" s="41" t="s">
        <v>1569</v>
      </c>
      <c r="C1317" s="35"/>
      <c r="D1317" s="35"/>
      <c r="E1317" s="35"/>
      <c r="F1317" s="35"/>
    </row>
    <row r="1318" spans="1:6" x14ac:dyDescent="0.2">
      <c r="A1318" s="35">
        <v>2</v>
      </c>
      <c r="B1318" s="41" t="s">
        <v>1554</v>
      </c>
      <c r="C1318" s="35"/>
      <c r="D1318" s="35"/>
      <c r="E1318" s="35"/>
      <c r="F1318" s="35"/>
    </row>
    <row r="1319" spans="1:6" ht="25.5" x14ac:dyDescent="0.2">
      <c r="A1319" s="35">
        <v>3</v>
      </c>
      <c r="B1319" s="41" t="s">
        <v>1555</v>
      </c>
      <c r="C1319" s="35"/>
      <c r="D1319" s="35"/>
      <c r="E1319" s="35"/>
      <c r="F1319" s="35"/>
    </row>
    <row r="1320" spans="1:6" x14ac:dyDescent="0.2">
      <c r="A1320" s="35"/>
      <c r="B1320" s="35"/>
      <c r="C1320" s="35"/>
      <c r="D1320" s="35"/>
      <c r="E1320" s="35"/>
      <c r="F1320" s="35"/>
    </row>
    <row r="1321" spans="1:6" x14ac:dyDescent="0.2">
      <c r="A1321" s="36" t="s">
        <v>1570</v>
      </c>
      <c r="B1321" s="37"/>
      <c r="C1321" s="35"/>
      <c r="D1321" s="35"/>
      <c r="E1321" s="35"/>
      <c r="F1321" s="35"/>
    </row>
    <row r="1322" spans="1:6" x14ac:dyDescent="0.2">
      <c r="A1322" s="35">
        <v>1</v>
      </c>
      <c r="B1322" s="41" t="s">
        <v>1571</v>
      </c>
      <c r="C1322" s="35"/>
      <c r="D1322" s="35"/>
      <c r="E1322" s="35"/>
      <c r="F1322" s="35"/>
    </row>
    <row r="1323" spans="1:6" ht="25.5" x14ac:dyDescent="0.2">
      <c r="A1323" s="35">
        <v>2</v>
      </c>
      <c r="B1323" s="41" t="s">
        <v>1572</v>
      </c>
      <c r="C1323" s="35"/>
      <c r="D1323" s="35"/>
      <c r="E1323" s="35"/>
      <c r="F1323" s="35"/>
    </row>
    <row r="1324" spans="1:6" ht="25.5" x14ac:dyDescent="0.2">
      <c r="A1324" s="35">
        <v>3</v>
      </c>
      <c r="B1324" s="41" t="s">
        <v>1573</v>
      </c>
      <c r="C1324" s="35"/>
      <c r="D1324" s="35"/>
      <c r="E1324" s="35"/>
      <c r="F1324" s="35"/>
    </row>
    <row r="1325" spans="1:6" ht="25.5" x14ac:dyDescent="0.2">
      <c r="A1325" s="35">
        <v>4</v>
      </c>
      <c r="B1325" s="41" t="s">
        <v>1574</v>
      </c>
      <c r="C1325" s="35"/>
      <c r="D1325" s="35"/>
      <c r="E1325" s="35"/>
      <c r="F1325" s="35"/>
    </row>
    <row r="1326" spans="1:6" ht="25.5" x14ac:dyDescent="0.2">
      <c r="A1326" s="35">
        <v>5</v>
      </c>
      <c r="B1326" s="41" t="s">
        <v>1575</v>
      </c>
      <c r="C1326" s="35"/>
      <c r="D1326" s="35"/>
      <c r="E1326" s="35"/>
      <c r="F1326" s="35"/>
    </row>
    <row r="1327" spans="1:6" ht="25.5" x14ac:dyDescent="0.2">
      <c r="A1327" s="35">
        <v>6</v>
      </c>
      <c r="B1327" s="41" t="s">
        <v>1576</v>
      </c>
      <c r="C1327" s="35"/>
      <c r="D1327" s="35"/>
      <c r="E1327" s="35"/>
      <c r="F1327" s="35"/>
    </row>
    <row r="1328" spans="1:6" x14ac:dyDescent="0.2">
      <c r="A1328" s="35"/>
      <c r="B1328" s="35"/>
      <c r="C1328" s="35"/>
      <c r="D1328" s="35"/>
      <c r="E1328" s="35"/>
      <c r="F1328" s="35"/>
    </row>
    <row r="1329" spans="1:6" x14ac:dyDescent="0.2">
      <c r="A1329" s="36" t="s">
        <v>1577</v>
      </c>
      <c r="B1329" s="37"/>
      <c r="C1329" s="35"/>
      <c r="D1329" s="35"/>
      <c r="E1329" s="35"/>
      <c r="F1329" s="35"/>
    </row>
    <row r="1330" spans="1:6" ht="25.5" x14ac:dyDescent="0.2">
      <c r="A1330" s="35">
        <v>1</v>
      </c>
      <c r="B1330" s="41" t="s">
        <v>1578</v>
      </c>
      <c r="C1330" s="35"/>
      <c r="D1330" s="35"/>
      <c r="E1330" s="35"/>
      <c r="F1330" s="35"/>
    </row>
    <row r="1331" spans="1:6" x14ac:dyDescent="0.2">
      <c r="A1331" s="35">
        <v>2</v>
      </c>
      <c r="B1331" s="41" t="s">
        <v>1579</v>
      </c>
      <c r="C1331" s="35"/>
      <c r="D1331" s="35"/>
      <c r="E1331" s="35"/>
      <c r="F1331" s="35"/>
    </row>
    <row r="1332" spans="1:6" ht="25.5" x14ac:dyDescent="0.2">
      <c r="A1332" s="35">
        <v>3</v>
      </c>
      <c r="B1332" s="41" t="s">
        <v>1580</v>
      </c>
      <c r="C1332" s="35"/>
      <c r="D1332" s="35"/>
      <c r="E1332" s="35"/>
      <c r="F1332" s="35"/>
    </row>
    <row r="1333" spans="1:6" ht="25.5" x14ac:dyDescent="0.2">
      <c r="A1333" s="35">
        <v>4</v>
      </c>
      <c r="B1333" s="41" t="s">
        <v>1581</v>
      </c>
      <c r="C1333" s="35"/>
      <c r="D1333" s="35"/>
      <c r="E1333" s="35"/>
      <c r="F1333" s="35"/>
    </row>
    <row r="1334" spans="1:6" x14ac:dyDescent="0.2">
      <c r="A1334" s="35">
        <v>5</v>
      </c>
      <c r="B1334" s="41" t="s">
        <v>1582</v>
      </c>
      <c r="C1334" s="35"/>
      <c r="D1334" s="35"/>
      <c r="E1334" s="35"/>
      <c r="F1334" s="35"/>
    </row>
    <row r="1335" spans="1:6" x14ac:dyDescent="0.2">
      <c r="A1335" s="35"/>
      <c r="B1335" s="35"/>
      <c r="C1335" s="35"/>
      <c r="D1335" s="35"/>
      <c r="E1335" s="35"/>
      <c r="F1335" s="35"/>
    </row>
    <row r="1336" spans="1:6" x14ac:dyDescent="0.2">
      <c r="A1336" s="36" t="s">
        <v>1583</v>
      </c>
      <c r="B1336" s="37"/>
      <c r="C1336" s="35"/>
      <c r="D1336" s="35"/>
      <c r="E1336" s="35"/>
      <c r="F1336" s="35"/>
    </row>
    <row r="1337" spans="1:6" ht="25.5" x14ac:dyDescent="0.2">
      <c r="A1337" s="35">
        <v>1</v>
      </c>
      <c r="B1337" s="41" t="s">
        <v>1584</v>
      </c>
      <c r="C1337" s="35"/>
      <c r="D1337" s="35"/>
      <c r="E1337" s="35"/>
      <c r="F1337" s="35"/>
    </row>
    <row r="1338" spans="1:6" x14ac:dyDescent="0.2">
      <c r="A1338" s="35">
        <v>2</v>
      </c>
      <c r="B1338" s="41" t="s">
        <v>1585</v>
      </c>
      <c r="C1338" s="35"/>
      <c r="D1338" s="35"/>
      <c r="E1338" s="35"/>
      <c r="F1338" s="35"/>
    </row>
    <row r="1339" spans="1:6" ht="25.5" x14ac:dyDescent="0.2">
      <c r="A1339" s="35">
        <v>3</v>
      </c>
      <c r="B1339" s="41" t="s">
        <v>1586</v>
      </c>
      <c r="C1339" s="35"/>
      <c r="D1339" s="35"/>
      <c r="E1339" s="35"/>
      <c r="F1339" s="35"/>
    </row>
    <row r="1340" spans="1:6" ht="25.5" x14ac:dyDescent="0.2">
      <c r="A1340" s="35">
        <v>4</v>
      </c>
      <c r="B1340" s="41" t="s">
        <v>1587</v>
      </c>
      <c r="C1340" s="35"/>
      <c r="D1340" s="35"/>
      <c r="E1340" s="35"/>
      <c r="F1340" s="35"/>
    </row>
    <row r="1341" spans="1:6" ht="25.5" x14ac:dyDescent="0.2">
      <c r="A1341" s="35">
        <v>5</v>
      </c>
      <c r="B1341" s="41" t="s">
        <v>1588</v>
      </c>
      <c r="C1341" s="35"/>
      <c r="D1341" s="35"/>
      <c r="E1341" s="35"/>
      <c r="F1341" s="35"/>
    </row>
    <row r="1342" spans="1:6" x14ac:dyDescent="0.2">
      <c r="A1342" s="35"/>
      <c r="B1342" s="35"/>
      <c r="C1342" s="35"/>
      <c r="D1342" s="35"/>
      <c r="E1342" s="35"/>
      <c r="F1342" s="35"/>
    </row>
    <row r="1343" spans="1:6" x14ac:dyDescent="0.2">
      <c r="A1343" s="36" t="s">
        <v>1589</v>
      </c>
      <c r="B1343" s="37"/>
      <c r="C1343" s="35"/>
      <c r="D1343" s="35"/>
      <c r="E1343" s="35"/>
      <c r="F1343" s="35"/>
    </row>
    <row r="1344" spans="1:6" x14ac:dyDescent="0.2">
      <c r="A1344" s="35">
        <v>1</v>
      </c>
      <c r="B1344" s="41" t="s">
        <v>1590</v>
      </c>
      <c r="C1344" s="35"/>
      <c r="D1344" s="35"/>
      <c r="E1344" s="35"/>
      <c r="F1344" s="35"/>
    </row>
    <row r="1345" spans="1:6" x14ac:dyDescent="0.2">
      <c r="A1345" s="35">
        <v>2</v>
      </c>
      <c r="B1345" s="41" t="s">
        <v>1554</v>
      </c>
      <c r="C1345" s="35"/>
      <c r="D1345" s="35"/>
      <c r="E1345" s="35"/>
      <c r="F1345" s="35"/>
    </row>
    <row r="1346" spans="1:6" ht="25.5" x14ac:dyDescent="0.2">
      <c r="A1346" s="35">
        <v>3</v>
      </c>
      <c r="B1346" s="41" t="s">
        <v>1555</v>
      </c>
      <c r="C1346" s="35"/>
      <c r="D1346" s="35"/>
      <c r="E1346" s="35"/>
      <c r="F1346" s="35"/>
    </row>
    <row r="1347" spans="1:6" x14ac:dyDescent="0.2">
      <c r="A1347" s="35"/>
      <c r="B1347" s="35"/>
      <c r="C1347" s="35"/>
      <c r="D1347" s="35"/>
      <c r="E1347" s="35"/>
      <c r="F1347" s="35"/>
    </row>
    <row r="1348" spans="1:6" x14ac:dyDescent="0.2">
      <c r="A1348" s="36" t="s">
        <v>1591</v>
      </c>
      <c r="B1348" s="37"/>
      <c r="C1348" s="35"/>
      <c r="D1348" s="35"/>
      <c r="E1348" s="35"/>
      <c r="F1348" s="35"/>
    </row>
    <row r="1349" spans="1:6" x14ac:dyDescent="0.2">
      <c r="A1349" s="35">
        <v>1</v>
      </c>
      <c r="B1349" s="41" t="s">
        <v>1592</v>
      </c>
      <c r="C1349" s="35"/>
      <c r="D1349" s="35"/>
      <c r="E1349" s="35"/>
      <c r="F1349" s="35"/>
    </row>
    <row r="1350" spans="1:6" x14ac:dyDescent="0.2">
      <c r="A1350" s="35">
        <v>2</v>
      </c>
      <c r="B1350" s="41" t="s">
        <v>1554</v>
      </c>
      <c r="C1350" s="35"/>
      <c r="D1350" s="35"/>
      <c r="E1350" s="35"/>
      <c r="F1350" s="35"/>
    </row>
    <row r="1351" spans="1:6" ht="25.5" x14ac:dyDescent="0.2">
      <c r="A1351" s="35">
        <v>3</v>
      </c>
      <c r="B1351" s="41" t="s">
        <v>1555</v>
      </c>
      <c r="C1351" s="35"/>
      <c r="D1351" s="35"/>
      <c r="E1351" s="35"/>
      <c r="F1351" s="35"/>
    </row>
    <row r="1352" spans="1:6" x14ac:dyDescent="0.2">
      <c r="A1352" s="35"/>
      <c r="B1352" s="35"/>
      <c r="C1352" s="35"/>
      <c r="D1352" s="35"/>
      <c r="E1352" s="35"/>
      <c r="F1352" s="35"/>
    </row>
    <row r="1353" spans="1:6" x14ac:dyDescent="0.2">
      <c r="A1353" s="36" t="s">
        <v>1593</v>
      </c>
      <c r="B1353" s="37"/>
      <c r="C1353" s="35"/>
      <c r="D1353" s="35"/>
      <c r="E1353" s="35"/>
      <c r="F1353" s="35"/>
    </row>
    <row r="1354" spans="1:6" x14ac:dyDescent="0.2">
      <c r="A1354" s="35">
        <v>1</v>
      </c>
      <c r="B1354" s="41" t="s">
        <v>1594</v>
      </c>
      <c r="C1354" s="35"/>
      <c r="D1354" s="35"/>
      <c r="E1354" s="35"/>
      <c r="F1354" s="35"/>
    </row>
    <row r="1355" spans="1:6" x14ac:dyDescent="0.2">
      <c r="A1355" s="35">
        <v>2</v>
      </c>
      <c r="B1355" s="41" t="s">
        <v>1554</v>
      </c>
      <c r="C1355" s="35"/>
      <c r="D1355" s="35"/>
      <c r="E1355" s="35"/>
      <c r="F1355" s="35"/>
    </row>
    <row r="1356" spans="1:6" ht="25.5" x14ac:dyDescent="0.2">
      <c r="A1356" s="35">
        <v>3</v>
      </c>
      <c r="B1356" s="41" t="s">
        <v>1555</v>
      </c>
      <c r="C1356" s="35"/>
      <c r="D1356" s="35"/>
      <c r="E1356" s="35"/>
      <c r="F1356" s="35"/>
    </row>
    <row r="1357" spans="1:6" x14ac:dyDescent="0.2">
      <c r="A1357" s="35"/>
      <c r="B1357" s="35"/>
      <c r="C1357" s="35"/>
      <c r="D1357" s="35"/>
      <c r="E1357" s="35"/>
      <c r="F1357" s="35"/>
    </row>
    <row r="1358" spans="1:6" ht="25.5" x14ac:dyDescent="0.2">
      <c r="A1358" s="36" t="s">
        <v>1595</v>
      </c>
      <c r="B1358" s="37"/>
      <c r="C1358" s="35"/>
      <c r="D1358" s="35"/>
      <c r="E1358" s="35"/>
      <c r="F1358" s="35"/>
    </row>
    <row r="1359" spans="1:6" x14ac:dyDescent="0.2">
      <c r="A1359" s="35">
        <v>1</v>
      </c>
      <c r="B1359" s="41" t="s">
        <v>1596</v>
      </c>
      <c r="C1359" s="35"/>
      <c r="D1359" s="35"/>
      <c r="E1359" s="35"/>
      <c r="F1359" s="35"/>
    </row>
    <row r="1360" spans="1:6" x14ac:dyDescent="0.2">
      <c r="A1360" s="35">
        <v>2</v>
      </c>
      <c r="B1360" s="41" t="s">
        <v>1554</v>
      </c>
      <c r="C1360" s="35"/>
      <c r="D1360" s="35"/>
      <c r="E1360" s="35"/>
      <c r="F1360" s="35"/>
    </row>
    <row r="1361" spans="1:6" ht="25.5" x14ac:dyDescent="0.2">
      <c r="A1361" s="35">
        <v>3</v>
      </c>
      <c r="B1361" s="41" t="s">
        <v>1555</v>
      </c>
      <c r="C1361" s="35"/>
      <c r="D1361" s="35"/>
      <c r="E1361" s="35"/>
      <c r="F1361" s="35"/>
    </row>
    <row r="1362" spans="1:6" x14ac:dyDescent="0.2">
      <c r="A1362" s="35"/>
      <c r="B1362" s="35"/>
      <c r="C1362" s="35"/>
      <c r="D1362" s="35"/>
      <c r="E1362" s="35"/>
      <c r="F1362" s="35"/>
    </row>
    <row r="1363" spans="1:6" x14ac:dyDescent="0.2">
      <c r="A1363" s="36" t="s">
        <v>347</v>
      </c>
      <c r="B1363" s="37"/>
      <c r="C1363" s="35"/>
      <c r="D1363" s="35"/>
      <c r="E1363" s="35"/>
      <c r="F1363" s="35"/>
    </row>
    <row r="1364" spans="1:6" ht="25.5" x14ac:dyDescent="0.2">
      <c r="A1364" s="35">
        <v>1</v>
      </c>
      <c r="B1364" s="41" t="s">
        <v>1597</v>
      </c>
      <c r="C1364" s="35"/>
      <c r="D1364" s="35"/>
      <c r="E1364" s="35"/>
      <c r="F1364" s="35"/>
    </row>
    <row r="1365" spans="1:6" x14ac:dyDescent="0.2">
      <c r="A1365" s="35">
        <v>2</v>
      </c>
      <c r="B1365" s="41" t="s">
        <v>1598</v>
      </c>
      <c r="C1365" s="35"/>
      <c r="D1365" s="35"/>
      <c r="E1365" s="35"/>
      <c r="F1365" s="35"/>
    </row>
    <row r="1366" spans="1:6" x14ac:dyDescent="0.2">
      <c r="A1366" s="35">
        <v>3</v>
      </c>
      <c r="B1366" s="41" t="s">
        <v>1599</v>
      </c>
      <c r="C1366" s="35"/>
      <c r="D1366" s="35"/>
      <c r="E1366" s="35"/>
      <c r="F1366" s="35"/>
    </row>
    <row r="1367" spans="1:6" ht="25.5" x14ac:dyDescent="0.2">
      <c r="A1367" s="35">
        <v>4</v>
      </c>
      <c r="B1367" s="41" t="s">
        <v>1600</v>
      </c>
      <c r="C1367" s="35"/>
      <c r="D1367" s="35"/>
      <c r="E1367" s="35"/>
      <c r="F1367" s="35"/>
    </row>
    <row r="1368" spans="1:6" x14ac:dyDescent="0.2">
      <c r="A1368" s="35">
        <v>5</v>
      </c>
      <c r="B1368" s="41" t="s">
        <v>1601</v>
      </c>
      <c r="C1368" s="35"/>
      <c r="D1368" s="35"/>
      <c r="E1368" s="35"/>
      <c r="F1368" s="35"/>
    </row>
    <row r="1369" spans="1:6" ht="25.5" x14ac:dyDescent="0.2">
      <c r="A1369" s="35">
        <v>6</v>
      </c>
      <c r="B1369" s="41" t="s">
        <v>1602</v>
      </c>
      <c r="C1369" s="35"/>
      <c r="D1369" s="35"/>
      <c r="E1369" s="35"/>
      <c r="F1369" s="35"/>
    </row>
    <row r="1370" spans="1:6" x14ac:dyDescent="0.2">
      <c r="A1370" s="35"/>
      <c r="B1370" s="35"/>
      <c r="C1370" s="35"/>
      <c r="D1370" s="35"/>
      <c r="E1370" s="35"/>
      <c r="F1370" s="35"/>
    </row>
    <row r="1371" spans="1:6" x14ac:dyDescent="0.2">
      <c r="A1371" s="36" t="s">
        <v>349</v>
      </c>
      <c r="B1371" s="37"/>
      <c r="C1371" s="35"/>
      <c r="D1371" s="35"/>
      <c r="E1371" s="35"/>
      <c r="F1371" s="35"/>
    </row>
    <row r="1372" spans="1:6" ht="25.5" x14ac:dyDescent="0.2">
      <c r="A1372" s="35">
        <v>1</v>
      </c>
      <c r="B1372" s="41" t="s">
        <v>1603</v>
      </c>
      <c r="C1372" s="35"/>
      <c r="D1372" s="35"/>
      <c r="E1372" s="35"/>
      <c r="F1372" s="35"/>
    </row>
    <row r="1373" spans="1:6" x14ac:dyDescent="0.2">
      <c r="A1373" s="35">
        <v>2</v>
      </c>
      <c r="B1373" s="41" t="s">
        <v>1604</v>
      </c>
      <c r="C1373" s="35"/>
      <c r="D1373" s="35"/>
      <c r="E1373" s="35"/>
      <c r="F1373" s="35"/>
    </row>
    <row r="1374" spans="1:6" ht="25.5" x14ac:dyDescent="0.2">
      <c r="A1374" s="35">
        <v>3</v>
      </c>
      <c r="B1374" s="41" t="s">
        <v>1605</v>
      </c>
      <c r="C1374" s="35"/>
      <c r="D1374" s="35"/>
      <c r="E1374" s="35"/>
      <c r="F1374" s="35"/>
    </row>
    <row r="1375" spans="1:6" ht="25.5" x14ac:dyDescent="0.2">
      <c r="A1375" s="35">
        <v>4</v>
      </c>
      <c r="B1375" s="41" t="s">
        <v>1606</v>
      </c>
      <c r="C1375" s="35"/>
      <c r="D1375" s="35"/>
      <c r="E1375" s="35"/>
      <c r="F1375" s="35"/>
    </row>
    <row r="1376" spans="1:6" ht="25.5" x14ac:dyDescent="0.2">
      <c r="A1376" s="35">
        <v>5</v>
      </c>
      <c r="B1376" s="41" t="s">
        <v>1607</v>
      </c>
      <c r="C1376" s="35"/>
      <c r="D1376" s="35"/>
      <c r="E1376" s="35"/>
      <c r="F1376" s="35"/>
    </row>
    <row r="1377" spans="1:6" ht="25.5" x14ac:dyDescent="0.2">
      <c r="A1377" s="35">
        <v>6</v>
      </c>
      <c r="B1377" s="41" t="s">
        <v>1608</v>
      </c>
      <c r="C1377" s="35"/>
      <c r="D1377" s="35"/>
      <c r="E1377" s="35"/>
      <c r="F1377" s="35"/>
    </row>
    <row r="1378" spans="1:6" x14ac:dyDescent="0.2">
      <c r="A1378" s="35">
        <v>7</v>
      </c>
      <c r="B1378" s="41" t="s">
        <v>1609</v>
      </c>
      <c r="C1378" s="35"/>
      <c r="D1378" s="35"/>
      <c r="E1378" s="35"/>
      <c r="F1378" s="35"/>
    </row>
    <row r="1379" spans="1:6" x14ac:dyDescent="0.2">
      <c r="A1379" s="35"/>
      <c r="B1379" s="35"/>
      <c r="C1379" s="35"/>
      <c r="D1379" s="35"/>
      <c r="E1379" s="35"/>
      <c r="F1379" s="35"/>
    </row>
    <row r="1380" spans="1:6" x14ac:dyDescent="0.2">
      <c r="A1380" s="36" t="s">
        <v>351</v>
      </c>
      <c r="B1380" s="37"/>
      <c r="C1380" s="35"/>
      <c r="D1380" s="35"/>
      <c r="E1380" s="35"/>
      <c r="F1380" s="35"/>
    </row>
    <row r="1381" spans="1:6" ht="25.5" x14ac:dyDescent="0.2">
      <c r="A1381" s="35">
        <v>1</v>
      </c>
      <c r="B1381" s="41" t="s">
        <v>1610</v>
      </c>
      <c r="C1381" s="35"/>
      <c r="D1381" s="35"/>
      <c r="E1381" s="35"/>
      <c r="F1381" s="35"/>
    </row>
    <row r="1382" spans="1:6" x14ac:dyDescent="0.2">
      <c r="A1382" s="35">
        <v>2</v>
      </c>
      <c r="B1382" s="41" t="s">
        <v>1611</v>
      </c>
      <c r="C1382" s="35"/>
      <c r="D1382" s="35"/>
      <c r="E1382" s="35"/>
      <c r="F1382" s="35"/>
    </row>
    <row r="1383" spans="1:6" ht="25.5" x14ac:dyDescent="0.2">
      <c r="A1383" s="35">
        <v>3</v>
      </c>
      <c r="B1383" s="41" t="s">
        <v>1612</v>
      </c>
      <c r="C1383" s="35"/>
      <c r="D1383" s="35"/>
      <c r="E1383" s="35"/>
      <c r="F1383" s="35"/>
    </row>
    <row r="1384" spans="1:6" ht="25.5" x14ac:dyDescent="0.2">
      <c r="A1384" s="35">
        <v>4</v>
      </c>
      <c r="B1384" s="41" t="s">
        <v>1613</v>
      </c>
      <c r="C1384" s="35"/>
      <c r="D1384" s="35"/>
      <c r="E1384" s="35"/>
      <c r="F1384" s="35"/>
    </row>
    <row r="1385" spans="1:6" x14ac:dyDescent="0.2">
      <c r="A1385" s="35">
        <v>5</v>
      </c>
      <c r="B1385" s="41" t="s">
        <v>1614</v>
      </c>
      <c r="C1385" s="35"/>
      <c r="D1385" s="35"/>
      <c r="E1385" s="35"/>
      <c r="F1385" s="35"/>
    </row>
    <row r="1386" spans="1:6" ht="25.5" x14ac:dyDescent="0.2">
      <c r="A1386" s="35">
        <v>6</v>
      </c>
      <c r="B1386" s="41" t="s">
        <v>1615</v>
      </c>
      <c r="C1386" s="35"/>
      <c r="D1386" s="35"/>
      <c r="E1386" s="35"/>
      <c r="F1386" s="35"/>
    </row>
    <row r="1387" spans="1:6" ht="25.5" x14ac:dyDescent="0.2">
      <c r="A1387" s="35">
        <v>7</v>
      </c>
      <c r="B1387" s="41" t="s">
        <v>1616</v>
      </c>
      <c r="C1387" s="35"/>
      <c r="D1387" s="35"/>
      <c r="E1387" s="35"/>
      <c r="F1387" s="35"/>
    </row>
    <row r="1388" spans="1:6" ht="25.5" x14ac:dyDescent="0.2">
      <c r="A1388" s="35">
        <v>8</v>
      </c>
      <c r="B1388" s="41" t="s">
        <v>1617</v>
      </c>
      <c r="C1388" s="35"/>
      <c r="D1388" s="35"/>
      <c r="E1388" s="35"/>
      <c r="F1388" s="35"/>
    </row>
    <row r="1389" spans="1:6" x14ac:dyDescent="0.2">
      <c r="A1389" s="35"/>
      <c r="B1389" s="35"/>
      <c r="C1389" s="35"/>
      <c r="D1389" s="35"/>
      <c r="E1389" s="35"/>
      <c r="F1389" s="35"/>
    </row>
    <row r="1390" spans="1:6" x14ac:dyDescent="0.2">
      <c r="A1390" s="36" t="s">
        <v>353</v>
      </c>
      <c r="B1390" s="37"/>
      <c r="C1390" s="35"/>
      <c r="D1390" s="35"/>
      <c r="E1390" s="35"/>
      <c r="F1390" s="35"/>
    </row>
    <row r="1391" spans="1:6" x14ac:dyDescent="0.2">
      <c r="A1391" s="35">
        <v>1</v>
      </c>
      <c r="B1391" s="41" t="s">
        <v>1618</v>
      </c>
      <c r="C1391" s="35"/>
      <c r="D1391" s="35"/>
      <c r="E1391" s="35"/>
      <c r="F1391" s="35"/>
    </row>
    <row r="1392" spans="1:6" x14ac:dyDescent="0.2">
      <c r="A1392" s="35">
        <v>2</v>
      </c>
      <c r="B1392" s="41" t="s">
        <v>1619</v>
      </c>
      <c r="C1392" s="35"/>
      <c r="D1392" s="35"/>
      <c r="E1392" s="35"/>
      <c r="F1392" s="35"/>
    </row>
    <row r="1393" spans="1:6" x14ac:dyDescent="0.2">
      <c r="A1393" s="35">
        <v>3</v>
      </c>
      <c r="B1393" s="41" t="s">
        <v>1620</v>
      </c>
      <c r="C1393" s="35"/>
      <c r="D1393" s="35"/>
      <c r="E1393" s="35"/>
      <c r="F1393" s="35"/>
    </row>
    <row r="1394" spans="1:6" x14ac:dyDescent="0.2">
      <c r="A1394" s="35">
        <v>4</v>
      </c>
      <c r="B1394" s="41" t="s">
        <v>1621</v>
      </c>
      <c r="C1394" s="35"/>
      <c r="D1394" s="35"/>
      <c r="E1394" s="35"/>
      <c r="F1394" s="35"/>
    </row>
    <row r="1395" spans="1:6" ht="25.5" x14ac:dyDescent="0.2">
      <c r="A1395" s="35">
        <v>5</v>
      </c>
      <c r="B1395" s="41" t="s">
        <v>1622</v>
      </c>
      <c r="C1395" s="35"/>
      <c r="D1395" s="35"/>
      <c r="E1395" s="35"/>
      <c r="F1395" s="35"/>
    </row>
    <row r="1396" spans="1:6" x14ac:dyDescent="0.2">
      <c r="A1396" s="35"/>
      <c r="B1396" s="35"/>
      <c r="C1396" s="35"/>
      <c r="D1396" s="35"/>
      <c r="E1396" s="35"/>
      <c r="F1396" s="35"/>
    </row>
    <row r="1397" spans="1:6" x14ac:dyDescent="0.2">
      <c r="A1397" s="36" t="s">
        <v>355</v>
      </c>
      <c r="B1397" s="37"/>
      <c r="C1397" s="35"/>
      <c r="D1397" s="35"/>
      <c r="E1397" s="35"/>
      <c r="F1397" s="35"/>
    </row>
    <row r="1398" spans="1:6" x14ac:dyDescent="0.2">
      <c r="A1398" s="35">
        <v>1</v>
      </c>
      <c r="B1398" s="41" t="s">
        <v>1623</v>
      </c>
      <c r="C1398" s="35"/>
      <c r="D1398" s="35"/>
      <c r="E1398" s="35"/>
      <c r="F1398" s="35"/>
    </row>
    <row r="1399" spans="1:6" ht="25.5" x14ac:dyDescent="0.2">
      <c r="A1399" s="35">
        <v>2</v>
      </c>
      <c r="B1399" s="41" t="s">
        <v>1624</v>
      </c>
      <c r="C1399" s="35"/>
      <c r="D1399" s="35"/>
      <c r="E1399" s="35"/>
      <c r="F1399" s="35"/>
    </row>
    <row r="1400" spans="1:6" ht="25.5" x14ac:dyDescent="0.2">
      <c r="A1400" s="35">
        <v>3</v>
      </c>
      <c r="B1400" s="41" t="s">
        <v>1625</v>
      </c>
      <c r="C1400" s="35"/>
      <c r="D1400" s="35"/>
      <c r="E1400" s="35"/>
      <c r="F1400" s="35"/>
    </row>
    <row r="1401" spans="1:6" ht="38.25" x14ac:dyDescent="0.2">
      <c r="A1401" s="35">
        <v>4</v>
      </c>
      <c r="B1401" s="41" t="s">
        <v>1626</v>
      </c>
      <c r="C1401" s="35"/>
      <c r="D1401" s="35"/>
      <c r="E1401" s="35"/>
      <c r="F1401" s="35"/>
    </row>
    <row r="1402" spans="1:6" ht="25.5" x14ac:dyDescent="0.2">
      <c r="A1402" s="35">
        <v>5</v>
      </c>
      <c r="B1402" s="41" t="s">
        <v>1627</v>
      </c>
      <c r="C1402" s="35"/>
      <c r="D1402" s="35"/>
      <c r="E1402" s="35"/>
      <c r="F1402" s="35"/>
    </row>
    <row r="1403" spans="1:6" ht="25.5" x14ac:dyDescent="0.2">
      <c r="A1403" s="35">
        <v>6</v>
      </c>
      <c r="B1403" s="41" t="s">
        <v>1628</v>
      </c>
      <c r="C1403" s="35"/>
      <c r="D1403" s="35"/>
      <c r="E1403" s="35"/>
      <c r="F1403" s="35"/>
    </row>
    <row r="1404" spans="1:6" ht="25.5" x14ac:dyDescent="0.2">
      <c r="A1404" s="35">
        <v>7</v>
      </c>
      <c r="B1404" s="41" t="s">
        <v>1629</v>
      </c>
      <c r="C1404" s="35"/>
      <c r="D1404" s="35"/>
      <c r="E1404" s="35"/>
      <c r="F1404" s="35"/>
    </row>
    <row r="1405" spans="1:6" x14ac:dyDescent="0.2">
      <c r="A1405" s="35"/>
      <c r="B1405" s="35"/>
      <c r="C1405" s="35"/>
      <c r="D1405" s="35"/>
      <c r="E1405" s="35"/>
      <c r="F1405" s="35"/>
    </row>
    <row r="1406" spans="1:6" x14ac:dyDescent="0.2">
      <c r="A1406" s="36" t="s">
        <v>357</v>
      </c>
      <c r="B1406" s="37"/>
      <c r="C1406" s="35"/>
      <c r="D1406" s="35"/>
      <c r="E1406" s="35"/>
      <c r="F1406" s="35"/>
    </row>
    <row r="1407" spans="1:6" x14ac:dyDescent="0.2">
      <c r="A1407" s="35">
        <v>1</v>
      </c>
      <c r="B1407" s="41" t="s">
        <v>1630</v>
      </c>
      <c r="C1407" s="35"/>
      <c r="D1407" s="35"/>
      <c r="E1407" s="35"/>
      <c r="F1407" s="35"/>
    </row>
    <row r="1408" spans="1:6" ht="25.5" x14ac:dyDescent="0.2">
      <c r="A1408" s="35">
        <v>2</v>
      </c>
      <c r="B1408" s="41" t="s">
        <v>1624</v>
      </c>
      <c r="C1408" s="35"/>
      <c r="D1408" s="35"/>
      <c r="E1408" s="35"/>
      <c r="F1408" s="35"/>
    </row>
    <row r="1409" spans="1:6" ht="25.5" x14ac:dyDescent="0.2">
      <c r="A1409" s="35">
        <v>3</v>
      </c>
      <c r="B1409" s="41" t="s">
        <v>1625</v>
      </c>
      <c r="C1409" s="35"/>
      <c r="D1409" s="35"/>
      <c r="E1409" s="35"/>
      <c r="F1409" s="35"/>
    </row>
    <row r="1410" spans="1:6" ht="38.25" x14ac:dyDescent="0.2">
      <c r="A1410" s="35">
        <v>4</v>
      </c>
      <c r="B1410" s="41" t="s">
        <v>1626</v>
      </c>
      <c r="C1410" s="35"/>
      <c r="D1410" s="35"/>
      <c r="E1410" s="35"/>
      <c r="F1410" s="35"/>
    </row>
    <row r="1411" spans="1:6" ht="25.5" x14ac:dyDescent="0.2">
      <c r="A1411" s="35">
        <v>5</v>
      </c>
      <c r="B1411" s="41" t="s">
        <v>1627</v>
      </c>
      <c r="C1411" s="35"/>
      <c r="D1411" s="35"/>
      <c r="E1411" s="35"/>
      <c r="F1411" s="35"/>
    </row>
    <row r="1412" spans="1:6" ht="25.5" x14ac:dyDescent="0.2">
      <c r="A1412" s="35">
        <v>6</v>
      </c>
      <c r="B1412" s="41" t="s">
        <v>1628</v>
      </c>
      <c r="C1412" s="35"/>
      <c r="D1412" s="35"/>
      <c r="E1412" s="35"/>
      <c r="F1412" s="35"/>
    </row>
    <row r="1413" spans="1:6" ht="25.5" x14ac:dyDescent="0.2">
      <c r="A1413" s="35">
        <v>7</v>
      </c>
      <c r="B1413" s="41" t="s">
        <v>1629</v>
      </c>
      <c r="C1413" s="35"/>
      <c r="D1413" s="35"/>
      <c r="E1413" s="35"/>
      <c r="F1413" s="35"/>
    </row>
    <row r="1414" spans="1:6" x14ac:dyDescent="0.2">
      <c r="A1414" s="35"/>
      <c r="B1414" s="35"/>
      <c r="C1414" s="35"/>
      <c r="D1414" s="35"/>
      <c r="E1414" s="35"/>
      <c r="F1414" s="35"/>
    </row>
    <row r="1415" spans="1:6" x14ac:dyDescent="0.2">
      <c r="A1415" s="36" t="s">
        <v>359</v>
      </c>
      <c r="B1415" s="37"/>
      <c r="C1415" s="35"/>
      <c r="D1415" s="35"/>
      <c r="E1415" s="35"/>
      <c r="F1415" s="35"/>
    </row>
    <row r="1416" spans="1:6" x14ac:dyDescent="0.2">
      <c r="A1416" s="35">
        <v>1</v>
      </c>
      <c r="B1416" s="41" t="s">
        <v>1631</v>
      </c>
      <c r="C1416" s="35"/>
      <c r="D1416" s="35"/>
      <c r="E1416" s="35"/>
      <c r="F1416" s="35"/>
    </row>
    <row r="1417" spans="1:6" ht="25.5" x14ac:dyDescent="0.2">
      <c r="A1417" s="35">
        <v>2</v>
      </c>
      <c r="B1417" s="41" t="s">
        <v>1624</v>
      </c>
      <c r="C1417" s="35"/>
      <c r="D1417" s="35"/>
      <c r="E1417" s="35"/>
      <c r="F1417" s="35"/>
    </row>
    <row r="1418" spans="1:6" ht="25.5" x14ac:dyDescent="0.2">
      <c r="A1418" s="35">
        <v>3</v>
      </c>
      <c r="B1418" s="41" t="s">
        <v>1625</v>
      </c>
      <c r="C1418" s="35"/>
      <c r="D1418" s="35"/>
      <c r="E1418" s="35"/>
      <c r="F1418" s="35"/>
    </row>
    <row r="1419" spans="1:6" ht="38.25" x14ac:dyDescent="0.2">
      <c r="A1419" s="35">
        <v>4</v>
      </c>
      <c r="B1419" s="41" t="s">
        <v>1626</v>
      </c>
      <c r="C1419" s="35"/>
      <c r="D1419" s="35"/>
      <c r="E1419" s="35"/>
      <c r="F1419" s="35"/>
    </row>
    <row r="1420" spans="1:6" ht="25.5" x14ac:dyDescent="0.2">
      <c r="A1420" s="35">
        <v>5</v>
      </c>
      <c r="B1420" s="41" t="s">
        <v>1627</v>
      </c>
      <c r="C1420" s="35"/>
      <c r="D1420" s="35"/>
      <c r="E1420" s="35"/>
      <c r="F1420" s="35"/>
    </row>
    <row r="1421" spans="1:6" ht="25.5" x14ac:dyDescent="0.2">
      <c r="A1421" s="35">
        <v>6</v>
      </c>
      <c r="B1421" s="41" t="s">
        <v>1628</v>
      </c>
      <c r="C1421" s="35"/>
      <c r="D1421" s="35"/>
      <c r="E1421" s="35"/>
      <c r="F1421" s="35"/>
    </row>
    <row r="1422" spans="1:6" ht="25.5" x14ac:dyDescent="0.2">
      <c r="A1422" s="35">
        <v>7</v>
      </c>
      <c r="B1422" s="41" t="s">
        <v>1629</v>
      </c>
      <c r="C1422" s="35"/>
      <c r="D1422" s="35"/>
      <c r="E1422" s="35"/>
      <c r="F1422" s="35"/>
    </row>
    <row r="1423" spans="1:6" x14ac:dyDescent="0.2">
      <c r="A1423" s="35"/>
      <c r="B1423" s="35"/>
      <c r="C1423" s="35"/>
      <c r="D1423" s="35"/>
      <c r="E1423" s="35"/>
      <c r="F1423" s="35"/>
    </row>
    <row r="1424" spans="1:6" x14ac:dyDescent="0.2">
      <c r="A1424" s="36" t="s">
        <v>337</v>
      </c>
      <c r="B1424" s="37"/>
      <c r="C1424" s="35"/>
      <c r="D1424" s="35"/>
      <c r="E1424" s="35"/>
      <c r="F1424" s="35"/>
    </row>
    <row r="1425" spans="1:6" x14ac:dyDescent="0.2">
      <c r="A1425" s="35">
        <v>1</v>
      </c>
      <c r="B1425" s="41" t="s">
        <v>1632</v>
      </c>
      <c r="C1425" s="35"/>
      <c r="D1425" s="35"/>
      <c r="E1425" s="35"/>
      <c r="F1425" s="35"/>
    </row>
    <row r="1426" spans="1:6" x14ac:dyDescent="0.2">
      <c r="A1426" s="35">
        <v>2</v>
      </c>
      <c r="B1426" s="41" t="s">
        <v>1633</v>
      </c>
      <c r="C1426" s="35"/>
      <c r="D1426" s="35"/>
      <c r="E1426" s="35"/>
      <c r="F1426" s="35"/>
    </row>
    <row r="1427" spans="1:6" ht="25.5" x14ac:dyDescent="0.2">
      <c r="A1427" s="35">
        <v>3</v>
      </c>
      <c r="B1427" s="41" t="s">
        <v>1634</v>
      </c>
      <c r="C1427" s="35"/>
      <c r="D1427" s="35"/>
      <c r="E1427" s="35"/>
      <c r="F1427" s="35"/>
    </row>
    <row r="1428" spans="1:6" ht="25.5" x14ac:dyDescent="0.2">
      <c r="A1428" s="35">
        <v>4</v>
      </c>
      <c r="B1428" s="41" t="s">
        <v>1635</v>
      </c>
      <c r="C1428" s="35"/>
      <c r="D1428" s="35"/>
      <c r="E1428" s="35"/>
      <c r="F1428" s="35"/>
    </row>
    <row r="1429" spans="1:6" x14ac:dyDescent="0.2">
      <c r="A1429" s="35"/>
      <c r="B1429" s="35"/>
      <c r="C1429" s="35"/>
      <c r="D1429" s="35"/>
      <c r="E1429" s="35"/>
      <c r="F1429" s="35"/>
    </row>
    <row r="1430" spans="1:6" x14ac:dyDescent="0.2">
      <c r="A1430" s="36" t="s">
        <v>339</v>
      </c>
      <c r="B1430" s="37"/>
      <c r="C1430" s="35"/>
      <c r="D1430" s="35"/>
      <c r="E1430" s="35"/>
      <c r="F1430" s="35"/>
    </row>
    <row r="1431" spans="1:6" x14ac:dyDescent="0.2">
      <c r="A1431" s="35">
        <v>1</v>
      </c>
      <c r="B1431" s="41" t="s">
        <v>1636</v>
      </c>
      <c r="C1431" s="35"/>
      <c r="D1431" s="35"/>
      <c r="E1431" s="35"/>
      <c r="F1431" s="35"/>
    </row>
    <row r="1432" spans="1:6" ht="25.5" x14ac:dyDescent="0.2">
      <c r="A1432" s="35">
        <v>2</v>
      </c>
      <c r="B1432" s="41" t="s">
        <v>1637</v>
      </c>
      <c r="C1432" s="35"/>
      <c r="D1432" s="35"/>
      <c r="E1432" s="35"/>
      <c r="F1432" s="35"/>
    </row>
    <row r="1433" spans="1:6" ht="25.5" x14ac:dyDescent="0.2">
      <c r="A1433" s="35">
        <v>3</v>
      </c>
      <c r="B1433" s="41" t="s">
        <v>1638</v>
      </c>
      <c r="C1433" s="35"/>
      <c r="D1433" s="35"/>
      <c r="E1433" s="35"/>
      <c r="F1433" s="35"/>
    </row>
    <row r="1434" spans="1:6" ht="25.5" x14ac:dyDescent="0.2">
      <c r="A1434" s="35">
        <v>4</v>
      </c>
      <c r="B1434" s="41" t="s">
        <v>1639</v>
      </c>
      <c r="C1434" s="35"/>
      <c r="D1434" s="35"/>
      <c r="E1434" s="35"/>
      <c r="F1434" s="35"/>
    </row>
    <row r="1435" spans="1:6" x14ac:dyDescent="0.2">
      <c r="A1435" s="35"/>
      <c r="B1435" s="35"/>
      <c r="C1435" s="35"/>
      <c r="D1435" s="35"/>
      <c r="E1435" s="35"/>
      <c r="F1435" s="35"/>
    </row>
    <row r="1436" spans="1:6" x14ac:dyDescent="0.2">
      <c r="A1436" s="36" t="s">
        <v>341</v>
      </c>
      <c r="B1436" s="37"/>
      <c r="C1436" s="35"/>
      <c r="D1436" s="35"/>
      <c r="E1436" s="35"/>
      <c r="F1436" s="35"/>
    </row>
    <row r="1437" spans="1:6" x14ac:dyDescent="0.2">
      <c r="A1437" s="35">
        <v>1</v>
      </c>
      <c r="B1437" s="41" t="s">
        <v>1640</v>
      </c>
      <c r="C1437" s="35"/>
      <c r="D1437" s="35"/>
      <c r="E1437" s="35"/>
      <c r="F1437" s="35"/>
    </row>
    <row r="1438" spans="1:6" x14ac:dyDescent="0.2">
      <c r="A1438" s="35">
        <v>2</v>
      </c>
      <c r="B1438" s="41" t="s">
        <v>1641</v>
      </c>
      <c r="C1438" s="35"/>
      <c r="D1438" s="35"/>
      <c r="E1438" s="35"/>
      <c r="F1438" s="35"/>
    </row>
    <row r="1439" spans="1:6" x14ac:dyDescent="0.2">
      <c r="A1439" s="35">
        <v>3</v>
      </c>
      <c r="B1439" s="41" t="s">
        <v>1642</v>
      </c>
      <c r="C1439" s="35"/>
      <c r="D1439" s="35"/>
      <c r="E1439" s="35"/>
      <c r="F1439" s="35"/>
    </row>
    <row r="1440" spans="1:6" x14ac:dyDescent="0.2">
      <c r="A1440" s="35">
        <v>4</v>
      </c>
      <c r="B1440" s="41" t="s">
        <v>1643</v>
      </c>
      <c r="C1440" s="35"/>
      <c r="D1440" s="35"/>
      <c r="E1440" s="35"/>
      <c r="F1440" s="35"/>
    </row>
    <row r="1441" spans="1:6" x14ac:dyDescent="0.2">
      <c r="A1441" s="35">
        <v>5</v>
      </c>
      <c r="B1441" s="41" t="s">
        <v>1644</v>
      </c>
      <c r="C1441" s="35"/>
      <c r="D1441" s="35"/>
      <c r="E1441" s="35"/>
      <c r="F1441" s="35"/>
    </row>
    <row r="1442" spans="1:6" x14ac:dyDescent="0.2">
      <c r="A1442" s="35"/>
      <c r="B1442" s="35"/>
      <c r="C1442" s="35"/>
      <c r="D1442" s="35"/>
      <c r="E1442" s="35"/>
      <c r="F1442" s="35"/>
    </row>
    <row r="1443" spans="1:6" x14ac:dyDescent="0.2">
      <c r="A1443" s="36" t="s">
        <v>343</v>
      </c>
      <c r="B1443" s="37"/>
      <c r="C1443" s="35"/>
      <c r="D1443" s="35"/>
      <c r="E1443" s="35"/>
      <c r="F1443" s="35"/>
    </row>
    <row r="1444" spans="1:6" x14ac:dyDescent="0.2">
      <c r="A1444" s="35">
        <v>1</v>
      </c>
      <c r="B1444" s="41" t="s">
        <v>1645</v>
      </c>
      <c r="C1444" s="35"/>
      <c r="D1444" s="35"/>
      <c r="E1444" s="35"/>
      <c r="F1444" s="35"/>
    </row>
    <row r="1445" spans="1:6" ht="25.5" x14ac:dyDescent="0.2">
      <c r="A1445" s="35">
        <v>2</v>
      </c>
      <c r="B1445" s="41" t="s">
        <v>1646</v>
      </c>
      <c r="C1445" s="35"/>
      <c r="D1445" s="35"/>
      <c r="E1445" s="35"/>
      <c r="F1445" s="35"/>
    </row>
    <row r="1446" spans="1:6" ht="25.5" x14ac:dyDescent="0.2">
      <c r="A1446" s="35">
        <v>3</v>
      </c>
      <c r="B1446" s="41" t="s">
        <v>1647</v>
      </c>
      <c r="C1446" s="35"/>
      <c r="D1446" s="35"/>
      <c r="E1446" s="35"/>
      <c r="F1446" s="35"/>
    </row>
    <row r="1447" spans="1:6" ht="25.5" x14ac:dyDescent="0.2">
      <c r="A1447" s="35">
        <v>4</v>
      </c>
      <c r="B1447" s="41" t="s">
        <v>1648</v>
      </c>
      <c r="C1447" s="35"/>
      <c r="D1447" s="35"/>
      <c r="E1447" s="35"/>
      <c r="F1447" s="35"/>
    </row>
    <row r="1448" spans="1:6" ht="25.5" x14ac:dyDescent="0.2">
      <c r="A1448" s="35">
        <v>5</v>
      </c>
      <c r="B1448" s="41" t="s">
        <v>1649</v>
      </c>
      <c r="C1448" s="35"/>
      <c r="D1448" s="35"/>
      <c r="E1448" s="35"/>
      <c r="F1448" s="35"/>
    </row>
    <row r="1449" spans="1:6" ht="25.5" x14ac:dyDescent="0.2">
      <c r="A1449" s="35">
        <v>6</v>
      </c>
      <c r="B1449" s="41" t="s">
        <v>1650</v>
      </c>
      <c r="C1449" s="35"/>
      <c r="D1449" s="35"/>
      <c r="E1449" s="35"/>
      <c r="F1449" s="35"/>
    </row>
    <row r="1450" spans="1:6" x14ac:dyDescent="0.2">
      <c r="A1450" s="35"/>
      <c r="B1450" s="35"/>
      <c r="C1450" s="35"/>
      <c r="D1450" s="35"/>
      <c r="E1450" s="35"/>
      <c r="F1450" s="35"/>
    </row>
    <row r="1451" spans="1:6" x14ac:dyDescent="0.2">
      <c r="A1451" s="36" t="s">
        <v>345</v>
      </c>
      <c r="B1451" s="37"/>
      <c r="C1451" s="35"/>
      <c r="D1451" s="35"/>
      <c r="E1451" s="35"/>
      <c r="F1451" s="35"/>
    </row>
    <row r="1452" spans="1:6" x14ac:dyDescent="0.2">
      <c r="A1452" s="35">
        <v>1</v>
      </c>
      <c r="B1452" s="41" t="s">
        <v>1651</v>
      </c>
      <c r="C1452" s="35"/>
      <c r="D1452" s="35"/>
      <c r="E1452" s="35"/>
      <c r="F1452" s="35"/>
    </row>
    <row r="1453" spans="1:6" ht="25.5" x14ac:dyDescent="0.2">
      <c r="A1453" s="35">
        <v>2</v>
      </c>
      <c r="B1453" s="41" t="s">
        <v>1646</v>
      </c>
      <c r="C1453" s="35"/>
      <c r="D1453" s="35"/>
      <c r="E1453" s="35"/>
      <c r="F1453" s="35"/>
    </row>
    <row r="1454" spans="1:6" ht="25.5" x14ac:dyDescent="0.2">
      <c r="A1454" s="35">
        <v>3</v>
      </c>
      <c r="B1454" s="41" t="s">
        <v>1647</v>
      </c>
      <c r="C1454" s="35"/>
      <c r="D1454" s="35"/>
      <c r="E1454" s="35"/>
      <c r="F1454" s="35"/>
    </row>
    <row r="1455" spans="1:6" ht="25.5" x14ac:dyDescent="0.2">
      <c r="A1455" s="35">
        <v>4</v>
      </c>
      <c r="B1455" s="41" t="s">
        <v>1648</v>
      </c>
      <c r="C1455" s="35"/>
      <c r="D1455" s="35"/>
      <c r="E1455" s="35"/>
      <c r="F1455" s="35"/>
    </row>
    <row r="1456" spans="1:6" ht="25.5" x14ac:dyDescent="0.2">
      <c r="A1456" s="35">
        <v>5</v>
      </c>
      <c r="B1456" s="41" t="s">
        <v>1649</v>
      </c>
      <c r="C1456" s="35"/>
      <c r="D1456" s="35"/>
      <c r="E1456" s="35"/>
      <c r="F1456" s="35"/>
    </row>
    <row r="1457" spans="1:6" ht="25.5" x14ac:dyDescent="0.2">
      <c r="A1457" s="35">
        <v>6</v>
      </c>
      <c r="B1457" s="41" t="s">
        <v>1650</v>
      </c>
      <c r="C1457" s="35"/>
      <c r="D1457" s="35"/>
      <c r="E1457" s="35"/>
      <c r="F1457" s="35"/>
    </row>
    <row r="1458" spans="1:6" x14ac:dyDescent="0.2">
      <c r="A1458" s="35"/>
      <c r="B1458" s="35"/>
      <c r="C1458" s="35"/>
      <c r="D1458" s="35"/>
      <c r="E1458" s="35"/>
      <c r="F1458" s="35"/>
    </row>
    <row r="1459" spans="1:6" x14ac:dyDescent="0.2">
      <c r="A1459" s="36" t="s">
        <v>472</v>
      </c>
      <c r="B1459" s="37"/>
      <c r="C1459" s="35"/>
      <c r="D1459" s="35"/>
      <c r="E1459" s="35"/>
      <c r="F1459" s="35"/>
    </row>
    <row r="1460" spans="1:6" x14ac:dyDescent="0.2">
      <c r="A1460" s="35">
        <v>1</v>
      </c>
      <c r="B1460" s="41" t="s">
        <v>1652</v>
      </c>
      <c r="C1460" s="35"/>
      <c r="D1460" s="35"/>
      <c r="E1460" s="35"/>
      <c r="F1460" s="35"/>
    </row>
    <row r="1461" spans="1:6" ht="25.5" x14ac:dyDescent="0.2">
      <c r="A1461" s="35">
        <v>2</v>
      </c>
      <c r="B1461" s="41" t="s">
        <v>1653</v>
      </c>
      <c r="C1461" s="35"/>
      <c r="D1461" s="35"/>
      <c r="E1461" s="35"/>
      <c r="F1461" s="35"/>
    </row>
    <row r="1462" spans="1:6" ht="25.5" x14ac:dyDescent="0.2">
      <c r="A1462" s="35">
        <v>3</v>
      </c>
      <c r="B1462" s="41" t="s">
        <v>1654</v>
      </c>
      <c r="C1462" s="35"/>
      <c r="D1462" s="35"/>
      <c r="E1462" s="35"/>
      <c r="F1462" s="35"/>
    </row>
    <row r="1463" spans="1:6" x14ac:dyDescent="0.2">
      <c r="A1463" s="35">
        <v>4</v>
      </c>
      <c r="B1463" s="41" t="s">
        <v>1655</v>
      </c>
      <c r="C1463" s="35"/>
      <c r="D1463" s="35"/>
      <c r="E1463" s="35"/>
      <c r="F1463" s="35"/>
    </row>
    <row r="1464" spans="1:6" x14ac:dyDescent="0.2">
      <c r="A1464" s="35"/>
      <c r="B1464" s="35"/>
      <c r="C1464" s="35"/>
      <c r="D1464" s="35"/>
      <c r="E1464" s="35"/>
      <c r="F1464" s="35"/>
    </row>
    <row r="1465" spans="1:6" x14ac:dyDescent="0.2">
      <c r="A1465" s="36" t="s">
        <v>474</v>
      </c>
      <c r="B1465" s="37"/>
      <c r="C1465" s="35"/>
      <c r="D1465" s="35"/>
      <c r="E1465" s="35"/>
      <c r="F1465" s="35"/>
    </row>
    <row r="1466" spans="1:6" ht="25.5" x14ac:dyDescent="0.2">
      <c r="A1466" s="35">
        <v>1</v>
      </c>
      <c r="B1466" s="41" t="s">
        <v>1656</v>
      </c>
      <c r="C1466" s="35"/>
      <c r="D1466" s="35"/>
      <c r="E1466" s="35"/>
      <c r="F1466" s="35"/>
    </row>
    <row r="1467" spans="1:6" x14ac:dyDescent="0.2">
      <c r="A1467" s="35">
        <v>2</v>
      </c>
      <c r="B1467" s="41" t="s">
        <v>1657</v>
      </c>
      <c r="C1467" s="35"/>
      <c r="D1467" s="35"/>
      <c r="E1467" s="35"/>
      <c r="F1467" s="35"/>
    </row>
    <row r="1468" spans="1:6" ht="14.25" x14ac:dyDescent="0.2">
      <c r="A1468" s="35">
        <v>3</v>
      </c>
      <c r="B1468" s="42" t="s">
        <v>1658</v>
      </c>
      <c r="C1468" s="35"/>
      <c r="D1468" s="35"/>
      <c r="E1468" s="35"/>
      <c r="F1468" s="35"/>
    </row>
    <row r="1469" spans="1:6" ht="25.5" x14ac:dyDescent="0.2">
      <c r="A1469" s="35">
        <v>4</v>
      </c>
      <c r="B1469" s="41" t="s">
        <v>1659</v>
      </c>
      <c r="C1469" s="35"/>
      <c r="D1469" s="35"/>
      <c r="E1469" s="35"/>
      <c r="F1469" s="35"/>
    </row>
    <row r="1470" spans="1:6" x14ac:dyDescent="0.2">
      <c r="A1470" s="35"/>
      <c r="B1470" s="35"/>
      <c r="C1470" s="35"/>
      <c r="D1470" s="35"/>
      <c r="E1470" s="35"/>
      <c r="F1470" s="35"/>
    </row>
    <row r="1471" spans="1:6" x14ac:dyDescent="0.2">
      <c r="A1471" s="36" t="s">
        <v>476</v>
      </c>
      <c r="B1471" s="37"/>
      <c r="C1471" s="35"/>
      <c r="D1471" s="35"/>
      <c r="E1471" s="35"/>
      <c r="F1471" s="35"/>
    </row>
    <row r="1472" spans="1:6" ht="25.5" x14ac:dyDescent="0.2">
      <c r="A1472" s="35">
        <v>1</v>
      </c>
      <c r="B1472" s="41" t="s">
        <v>1660</v>
      </c>
      <c r="C1472" s="35"/>
      <c r="D1472" s="35"/>
      <c r="E1472" s="35"/>
      <c r="F1472" s="35"/>
    </row>
    <row r="1473" spans="1:6" x14ac:dyDescent="0.2">
      <c r="A1473" s="35">
        <v>2</v>
      </c>
      <c r="B1473" s="41" t="s">
        <v>1661</v>
      </c>
      <c r="C1473" s="35"/>
      <c r="D1473" s="35"/>
      <c r="E1473" s="35"/>
      <c r="F1473" s="35"/>
    </row>
    <row r="1474" spans="1:6" ht="25.5" x14ac:dyDescent="0.2">
      <c r="A1474" s="35">
        <v>3</v>
      </c>
      <c r="B1474" s="41" t="s">
        <v>1662</v>
      </c>
      <c r="C1474" s="35"/>
      <c r="D1474" s="35"/>
      <c r="E1474" s="35"/>
      <c r="F1474" s="35"/>
    </row>
    <row r="1475" spans="1:6" x14ac:dyDescent="0.2">
      <c r="A1475" s="35">
        <v>4</v>
      </c>
      <c r="B1475" s="41" t="s">
        <v>1663</v>
      </c>
      <c r="C1475" s="35"/>
      <c r="D1475" s="35"/>
      <c r="E1475" s="35"/>
      <c r="F1475" s="35"/>
    </row>
    <row r="1476" spans="1:6" x14ac:dyDescent="0.2">
      <c r="A1476" s="35"/>
      <c r="B1476" s="35"/>
      <c r="C1476" s="35"/>
      <c r="D1476" s="35"/>
      <c r="E1476" s="35"/>
      <c r="F1476" s="35"/>
    </row>
    <row r="1477" spans="1:6" x14ac:dyDescent="0.2">
      <c r="A1477" s="36" t="s">
        <v>478</v>
      </c>
      <c r="B1477" s="37"/>
      <c r="C1477" s="35"/>
      <c r="D1477" s="35"/>
      <c r="E1477" s="35"/>
      <c r="F1477" s="35"/>
    </row>
    <row r="1478" spans="1:6" x14ac:dyDescent="0.2">
      <c r="A1478" s="35">
        <v>1</v>
      </c>
      <c r="B1478" s="41" t="s">
        <v>1664</v>
      </c>
      <c r="C1478" s="35"/>
      <c r="D1478" s="35"/>
      <c r="E1478" s="35"/>
      <c r="F1478" s="35"/>
    </row>
    <row r="1479" spans="1:6" x14ac:dyDescent="0.2">
      <c r="A1479" s="35">
        <v>2</v>
      </c>
      <c r="B1479" s="41" t="s">
        <v>1665</v>
      </c>
      <c r="C1479" s="35"/>
      <c r="D1479" s="35"/>
      <c r="E1479" s="35"/>
      <c r="F1479" s="35"/>
    </row>
    <row r="1480" spans="1:6" x14ac:dyDescent="0.2">
      <c r="A1480" s="35">
        <v>3</v>
      </c>
      <c r="B1480" s="41" t="s">
        <v>1666</v>
      </c>
      <c r="C1480" s="35"/>
      <c r="D1480" s="35"/>
      <c r="E1480" s="35"/>
      <c r="F1480" s="35"/>
    </row>
    <row r="1481" spans="1:6" x14ac:dyDescent="0.2">
      <c r="A1481" s="35">
        <v>4</v>
      </c>
      <c r="B1481" s="41" t="s">
        <v>1667</v>
      </c>
      <c r="C1481" s="35"/>
      <c r="D1481" s="35"/>
      <c r="E1481" s="35"/>
      <c r="F1481" s="35"/>
    </row>
    <row r="1482" spans="1:6" x14ac:dyDescent="0.2">
      <c r="A1482" s="35"/>
      <c r="B1482" s="35"/>
      <c r="C1482" s="35"/>
      <c r="D1482" s="35"/>
      <c r="E1482" s="35"/>
      <c r="F1482" s="35"/>
    </row>
    <row r="1483" spans="1:6" x14ac:dyDescent="0.2">
      <c r="A1483" s="36" t="s">
        <v>481</v>
      </c>
      <c r="B1483" s="37"/>
      <c r="C1483" s="35"/>
      <c r="D1483" s="35"/>
      <c r="E1483" s="35"/>
      <c r="F1483" s="35"/>
    </row>
    <row r="1484" spans="1:6" x14ac:dyDescent="0.2">
      <c r="A1484" s="35">
        <v>1</v>
      </c>
      <c r="B1484" s="41" t="s">
        <v>1668</v>
      </c>
      <c r="C1484" s="35"/>
      <c r="D1484" s="35"/>
      <c r="E1484" s="35"/>
      <c r="F1484" s="35"/>
    </row>
    <row r="1485" spans="1:6" x14ac:dyDescent="0.2">
      <c r="A1485" s="35">
        <v>2</v>
      </c>
      <c r="B1485" s="41" t="s">
        <v>1669</v>
      </c>
      <c r="C1485" s="35"/>
      <c r="D1485" s="35"/>
      <c r="E1485" s="35"/>
      <c r="F1485" s="35"/>
    </row>
    <row r="1486" spans="1:6" x14ac:dyDescent="0.2">
      <c r="A1486" s="35">
        <v>3</v>
      </c>
      <c r="B1486" s="41" t="s">
        <v>1670</v>
      </c>
      <c r="C1486" s="35"/>
      <c r="D1486" s="35"/>
      <c r="E1486" s="35"/>
      <c r="F1486" s="35"/>
    </row>
    <row r="1487" spans="1:6" x14ac:dyDescent="0.2">
      <c r="A1487" s="35">
        <v>4</v>
      </c>
      <c r="B1487" s="41" t="s">
        <v>1671</v>
      </c>
      <c r="C1487" s="35"/>
      <c r="D1487" s="35"/>
      <c r="E1487" s="35"/>
      <c r="F1487" s="35"/>
    </row>
    <row r="1488" spans="1:6" x14ac:dyDescent="0.2">
      <c r="A1488" s="35"/>
      <c r="B1488" s="35"/>
      <c r="C1488" s="35"/>
      <c r="D1488" s="35"/>
      <c r="E1488" s="35"/>
      <c r="F1488" s="35"/>
    </row>
    <row r="1489" spans="1:6" x14ac:dyDescent="0.2">
      <c r="A1489" s="36" t="s">
        <v>483</v>
      </c>
      <c r="B1489" s="37"/>
      <c r="C1489" s="35"/>
      <c r="D1489" s="35"/>
      <c r="E1489" s="35"/>
      <c r="F1489" s="35"/>
    </row>
    <row r="1490" spans="1:6" ht="25.5" x14ac:dyDescent="0.2">
      <c r="A1490" s="35">
        <v>1</v>
      </c>
      <c r="B1490" s="41" t="s">
        <v>1672</v>
      </c>
      <c r="C1490" s="35"/>
      <c r="D1490" s="35"/>
      <c r="E1490" s="35"/>
      <c r="F1490" s="35"/>
    </row>
    <row r="1491" spans="1:6" x14ac:dyDescent="0.2">
      <c r="A1491" s="35">
        <v>2</v>
      </c>
      <c r="B1491" s="41" t="s">
        <v>1673</v>
      </c>
      <c r="C1491" s="35"/>
      <c r="D1491" s="35"/>
      <c r="E1491" s="35"/>
      <c r="F1491" s="35"/>
    </row>
    <row r="1492" spans="1:6" x14ac:dyDescent="0.2">
      <c r="A1492" s="35">
        <v>3</v>
      </c>
      <c r="B1492" s="41" t="s">
        <v>1674</v>
      </c>
      <c r="C1492" s="35"/>
      <c r="D1492" s="35"/>
      <c r="E1492" s="35"/>
      <c r="F1492" s="35"/>
    </row>
    <row r="1493" spans="1:6" ht="25.5" x14ac:dyDescent="0.2">
      <c r="A1493" s="35">
        <v>4</v>
      </c>
      <c r="B1493" s="41" t="s">
        <v>1675</v>
      </c>
      <c r="C1493" s="35"/>
      <c r="D1493" s="35"/>
      <c r="E1493" s="35"/>
      <c r="F1493" s="35"/>
    </row>
    <row r="1494" spans="1:6" x14ac:dyDescent="0.2">
      <c r="A1494" s="35"/>
      <c r="B1494" s="35"/>
      <c r="C1494" s="35"/>
      <c r="D1494" s="35"/>
      <c r="E1494" s="35"/>
      <c r="F1494" s="35"/>
    </row>
    <row r="1495" spans="1:6" x14ac:dyDescent="0.2">
      <c r="A1495" s="36" t="s">
        <v>485</v>
      </c>
      <c r="B1495" s="37"/>
      <c r="C1495" s="35"/>
      <c r="D1495" s="35"/>
      <c r="E1495" s="35"/>
      <c r="F1495" s="35"/>
    </row>
    <row r="1496" spans="1:6" ht="25.5" x14ac:dyDescent="0.2">
      <c r="A1496" s="35">
        <v>1</v>
      </c>
      <c r="B1496" s="41" t="s">
        <v>1676</v>
      </c>
      <c r="C1496" s="35"/>
      <c r="D1496" s="35"/>
      <c r="E1496" s="35"/>
      <c r="F1496" s="35"/>
    </row>
    <row r="1497" spans="1:6" x14ac:dyDescent="0.2">
      <c r="A1497" s="35">
        <v>2</v>
      </c>
      <c r="B1497" s="41" t="s">
        <v>1677</v>
      </c>
      <c r="C1497" s="35"/>
      <c r="D1497" s="35"/>
      <c r="E1497" s="35"/>
      <c r="F1497" s="35"/>
    </row>
    <row r="1498" spans="1:6" x14ac:dyDescent="0.2">
      <c r="A1498" s="35">
        <v>3</v>
      </c>
      <c r="B1498" s="41" t="s">
        <v>1678</v>
      </c>
      <c r="C1498" s="35"/>
      <c r="D1498" s="35"/>
      <c r="E1498" s="35"/>
      <c r="F1498" s="35"/>
    </row>
    <row r="1499" spans="1:6" x14ac:dyDescent="0.2">
      <c r="A1499" s="35">
        <v>4</v>
      </c>
      <c r="B1499" s="41" t="s">
        <v>1679</v>
      </c>
      <c r="C1499" s="35"/>
      <c r="D1499" s="35"/>
      <c r="E1499" s="35"/>
      <c r="F1499" s="35"/>
    </row>
    <row r="1500" spans="1:6" x14ac:dyDescent="0.2">
      <c r="A1500" s="35">
        <v>5</v>
      </c>
      <c r="B1500" s="41" t="s">
        <v>1680</v>
      </c>
      <c r="C1500" s="35"/>
      <c r="D1500" s="35"/>
      <c r="E1500" s="35"/>
      <c r="F1500" s="35"/>
    </row>
    <row r="1501" spans="1:6" x14ac:dyDescent="0.2">
      <c r="A1501" s="35"/>
      <c r="B1501" s="35"/>
      <c r="C1501" s="35"/>
      <c r="D1501" s="35"/>
      <c r="E1501" s="35"/>
      <c r="F1501" s="35"/>
    </row>
    <row r="1502" spans="1:6" x14ac:dyDescent="0.2">
      <c r="A1502" s="36" t="s">
        <v>488</v>
      </c>
      <c r="B1502" s="37"/>
      <c r="C1502" s="35"/>
      <c r="D1502" s="35"/>
      <c r="E1502" s="35"/>
      <c r="F1502" s="35"/>
    </row>
    <row r="1503" spans="1:6" ht="25.5" x14ac:dyDescent="0.2">
      <c r="A1503" s="35">
        <v>1</v>
      </c>
      <c r="B1503" s="41" t="s">
        <v>1681</v>
      </c>
      <c r="C1503" s="35"/>
      <c r="D1503" s="35"/>
      <c r="E1503" s="35"/>
      <c r="F1503" s="35"/>
    </row>
    <row r="1504" spans="1:6" x14ac:dyDescent="0.2">
      <c r="A1504" s="35">
        <v>2</v>
      </c>
      <c r="B1504" s="41" t="s">
        <v>1682</v>
      </c>
      <c r="C1504" s="35"/>
      <c r="D1504" s="35"/>
      <c r="E1504" s="35"/>
      <c r="F1504" s="35"/>
    </row>
    <row r="1505" spans="1:6" x14ac:dyDescent="0.2">
      <c r="A1505" s="35">
        <v>3</v>
      </c>
      <c r="B1505" s="41" t="s">
        <v>1683</v>
      </c>
      <c r="C1505" s="35"/>
      <c r="D1505" s="35"/>
      <c r="E1505" s="35"/>
      <c r="F1505" s="35"/>
    </row>
    <row r="1506" spans="1:6" x14ac:dyDescent="0.2">
      <c r="A1506" s="35">
        <v>4</v>
      </c>
      <c r="B1506" s="41" t="s">
        <v>1684</v>
      </c>
      <c r="C1506" s="35"/>
      <c r="D1506" s="35"/>
      <c r="E1506" s="35"/>
      <c r="F1506" s="35"/>
    </row>
    <row r="1507" spans="1:6" x14ac:dyDescent="0.2">
      <c r="A1507" s="35"/>
      <c r="B1507" s="35"/>
      <c r="C1507" s="35"/>
      <c r="D1507" s="35"/>
      <c r="E1507" s="35"/>
      <c r="F1507" s="35"/>
    </row>
    <row r="1508" spans="1:6" x14ac:dyDescent="0.2">
      <c r="A1508" s="35"/>
      <c r="B1508" s="35"/>
      <c r="C1508" s="35"/>
      <c r="D1508" s="35"/>
      <c r="E1508" s="35"/>
      <c r="F1508" s="35"/>
    </row>
  </sheetData>
  <mergeCells count="311"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715ED-8191-4195-A0E3-56F41A0C8E8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C6CE-49C9-48CF-8077-AEF782621B44}">
  <sheetPr codeName="Лист4"/>
  <dimension ref="A1:CE871"/>
  <sheetViews>
    <sheetView tabSelected="1" topLeftCell="A46" workbookViewId="0">
      <selection activeCell="O20" sqref="O20"/>
    </sheetView>
  </sheetViews>
  <sheetFormatPr defaultColWidth="10.7109375" defaultRowHeight="15" customHeight="1" x14ac:dyDescent="0.25"/>
  <cols>
    <col min="1" max="2" width="10.7109375" customWidth="1"/>
    <col min="7" max="8" width="10.7109375" customWidth="1"/>
    <col min="29" max="30" width="10.7109375" customWidth="1"/>
    <col min="32" max="32" width="10.7109375" customWidth="1"/>
  </cols>
  <sheetData>
    <row r="1" spans="1:28" ht="15" customHeight="1" x14ac:dyDescent="0.25">
      <c r="A1" s="76">
        <v>1</v>
      </c>
      <c r="B1" s="77" t="s">
        <v>1701</v>
      </c>
      <c r="C1" s="77"/>
      <c r="D1" s="77"/>
      <c r="E1" s="77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</row>
    <row r="2" spans="1:28" ht="15" customHeight="1" x14ac:dyDescent="0.25">
      <c r="A2" s="76"/>
      <c r="B2" s="77" t="s">
        <v>1702</v>
      </c>
      <c r="C2" s="77"/>
      <c r="D2" s="77"/>
      <c r="E2" s="77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8" ht="15" customHeight="1" x14ac:dyDescent="0.25">
      <c r="A3" s="76">
        <v>4</v>
      </c>
      <c r="B3" s="77" t="s">
        <v>1703</v>
      </c>
      <c r="C3" s="77"/>
      <c r="D3" s="77"/>
      <c r="E3" s="77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</row>
    <row r="4" spans="1:28" ht="15" customHeight="1" x14ac:dyDescent="0.25">
      <c r="A4" s="76">
        <v>0.921875</v>
      </c>
      <c r="B4" s="77" t="s">
        <v>1704</v>
      </c>
      <c r="C4" s="77"/>
      <c r="D4" s="77"/>
      <c r="E4" s="77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</row>
    <row r="5" spans="1:28" ht="15" customHeight="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</row>
    <row r="6" spans="1:28" ht="15" customHeight="1" x14ac:dyDescent="0.25">
      <c r="A6" s="80" t="s">
        <v>1711</v>
      </c>
      <c r="B6" s="80" t="s">
        <v>317</v>
      </c>
      <c r="C6" s="80" t="s">
        <v>1712</v>
      </c>
      <c r="D6" s="62"/>
      <c r="E6" s="80" t="s">
        <v>1705</v>
      </c>
      <c r="F6" s="80"/>
      <c r="G6" s="80"/>
      <c r="H6" s="80"/>
      <c r="I6" s="80"/>
      <c r="J6" s="80"/>
      <c r="K6" s="80"/>
      <c r="L6" s="80"/>
      <c r="M6" s="80"/>
      <c r="N6" s="80"/>
      <c r="O6" s="62"/>
      <c r="P6" s="80" t="s">
        <v>1706</v>
      </c>
      <c r="Q6" s="80"/>
      <c r="R6" s="80"/>
      <c r="S6" s="80"/>
      <c r="T6" s="80"/>
      <c r="U6" s="80"/>
      <c r="V6" s="80"/>
      <c r="W6" s="80"/>
      <c r="X6" s="80"/>
      <c r="Y6" s="80"/>
      <c r="AA6" s="66" t="s">
        <v>1748</v>
      </c>
      <c r="AB6" s="67"/>
    </row>
    <row r="7" spans="1:28" ht="15" customHeight="1" x14ac:dyDescent="0.25">
      <c r="A7" s="80"/>
      <c r="B7" s="80"/>
      <c r="C7" s="80"/>
      <c r="D7" s="62"/>
      <c r="E7" s="80" t="s">
        <v>1707</v>
      </c>
      <c r="F7" s="80"/>
      <c r="G7" s="80" t="s">
        <v>1708</v>
      </c>
      <c r="H7" s="80"/>
      <c r="I7" s="80" t="s">
        <v>1709</v>
      </c>
      <c r="J7" s="80"/>
      <c r="K7" s="80"/>
      <c r="L7" s="80"/>
      <c r="M7" s="80" t="s">
        <v>1710</v>
      </c>
      <c r="N7" s="80"/>
      <c r="O7" s="62"/>
      <c r="P7" s="80" t="s">
        <v>1707</v>
      </c>
      <c r="Q7" s="80"/>
      <c r="R7" s="80" t="s">
        <v>1708</v>
      </c>
      <c r="S7" s="80"/>
      <c r="T7" s="80" t="s">
        <v>1709</v>
      </c>
      <c r="U7" s="80"/>
      <c r="V7" s="80"/>
      <c r="W7" s="80"/>
      <c r="X7" s="80" t="s">
        <v>1710</v>
      </c>
      <c r="Y7" s="80"/>
      <c r="AA7" s="68" t="s">
        <v>1749</v>
      </c>
      <c r="AB7" s="69" t="s">
        <v>370</v>
      </c>
    </row>
    <row r="8" spans="1:28" ht="15" customHeight="1" x14ac:dyDescent="0.25">
      <c r="A8" s="80"/>
      <c r="B8" s="80"/>
      <c r="C8" s="80"/>
      <c r="D8" s="62"/>
      <c r="E8" s="80" t="s">
        <v>1713</v>
      </c>
      <c r="F8" s="80" t="s">
        <v>1714</v>
      </c>
      <c r="G8" s="80" t="s">
        <v>1715</v>
      </c>
      <c r="H8" s="80" t="s">
        <v>1716</v>
      </c>
      <c r="I8" s="80" t="s">
        <v>1717</v>
      </c>
      <c r="J8" s="80"/>
      <c r="K8" s="80" t="s">
        <v>1718</v>
      </c>
      <c r="L8" s="80"/>
      <c r="M8" s="80" t="s">
        <v>1717</v>
      </c>
      <c r="N8" s="80" t="s">
        <v>1718</v>
      </c>
      <c r="O8" s="62"/>
      <c r="P8" s="80" t="s">
        <v>1713</v>
      </c>
      <c r="Q8" s="80" t="s">
        <v>1714</v>
      </c>
      <c r="R8" s="80" t="s">
        <v>1715</v>
      </c>
      <c r="S8" s="80" t="s">
        <v>1716</v>
      </c>
      <c r="T8" s="80" t="s">
        <v>1717</v>
      </c>
      <c r="U8" s="80"/>
      <c r="V8" s="80" t="s">
        <v>1718</v>
      </c>
      <c r="W8" s="80"/>
      <c r="X8" s="80" t="s">
        <v>1717</v>
      </c>
      <c r="Y8" s="80" t="s">
        <v>1718</v>
      </c>
      <c r="AA8" s="70" t="s">
        <v>879</v>
      </c>
      <c r="AB8" s="71" t="s">
        <v>1750</v>
      </c>
    </row>
    <row r="9" spans="1:28" ht="15" customHeight="1" x14ac:dyDescent="0.25">
      <c r="A9" s="80"/>
      <c r="B9" s="80"/>
      <c r="C9" s="80"/>
      <c r="D9" s="62"/>
      <c r="E9" s="80"/>
      <c r="F9" s="80"/>
      <c r="G9" s="80"/>
      <c r="H9" s="80"/>
      <c r="I9" s="85" t="s">
        <v>1719</v>
      </c>
      <c r="J9" s="85" t="s">
        <v>1720</v>
      </c>
      <c r="K9" s="85" t="s">
        <v>1719</v>
      </c>
      <c r="L9" s="85" t="s">
        <v>1720</v>
      </c>
      <c r="M9" s="80"/>
      <c r="N9" s="80"/>
      <c r="O9" s="62"/>
      <c r="P9" s="80"/>
      <c r="Q9" s="80"/>
      <c r="R9" s="80"/>
      <c r="S9" s="80"/>
      <c r="T9" s="85" t="s">
        <v>1719</v>
      </c>
      <c r="U9" s="85" t="s">
        <v>1720</v>
      </c>
      <c r="V9" s="85" t="s">
        <v>1719</v>
      </c>
      <c r="W9" s="85" t="s">
        <v>1720</v>
      </c>
      <c r="X9" s="80"/>
      <c r="Y9" s="80"/>
      <c r="AA9" s="72" t="s">
        <v>881</v>
      </c>
      <c r="AB9" s="71" t="s">
        <v>1751</v>
      </c>
    </row>
    <row r="10" spans="1:28" ht="15" customHeight="1" x14ac:dyDescent="0.25">
      <c r="A10" s="80"/>
      <c r="B10" s="80"/>
      <c r="C10" s="80"/>
      <c r="D10" s="62"/>
      <c r="E10" s="80"/>
      <c r="F10" s="80"/>
      <c r="G10" s="80"/>
      <c r="H10" s="80"/>
      <c r="I10" s="85" t="s">
        <v>1721</v>
      </c>
      <c r="J10" s="85" t="s">
        <v>1722</v>
      </c>
      <c r="K10" s="85" t="s">
        <v>1721</v>
      </c>
      <c r="L10" s="85" t="s">
        <v>1722</v>
      </c>
      <c r="M10" s="85" t="s">
        <v>1723</v>
      </c>
      <c r="N10" s="85" t="s">
        <v>1723</v>
      </c>
      <c r="O10" s="62"/>
      <c r="P10" s="80"/>
      <c r="Q10" s="80"/>
      <c r="R10" s="80"/>
      <c r="S10" s="80"/>
      <c r="T10" s="85" t="s">
        <v>1721</v>
      </c>
      <c r="U10" s="85" t="s">
        <v>1722</v>
      </c>
      <c r="V10" s="85" t="s">
        <v>1721</v>
      </c>
      <c r="W10" s="85" t="s">
        <v>1722</v>
      </c>
      <c r="X10" s="85" t="s">
        <v>1723</v>
      </c>
      <c r="Y10" s="85" t="s">
        <v>1723</v>
      </c>
      <c r="AA10" s="73" t="s">
        <v>883</v>
      </c>
      <c r="AB10" s="71" t="s">
        <v>1752</v>
      </c>
    </row>
    <row r="11" spans="1:28" ht="15" customHeight="1" x14ac:dyDescent="0.25">
      <c r="A11" s="81" t="s">
        <v>1724</v>
      </c>
      <c r="B11" s="81" t="s">
        <v>1725</v>
      </c>
      <c r="C11" s="81" t="s">
        <v>1726</v>
      </c>
      <c r="D11" s="60"/>
      <c r="E11" s="81" t="s">
        <v>1727</v>
      </c>
      <c r="F11" s="81" t="s">
        <v>1728</v>
      </c>
      <c r="G11" s="81" t="s">
        <v>1729</v>
      </c>
      <c r="H11" s="81" t="s">
        <v>1730</v>
      </c>
      <c r="I11" s="81" t="s">
        <v>1731</v>
      </c>
      <c r="J11" s="81" t="s">
        <v>1732</v>
      </c>
      <c r="K11" s="81" t="s">
        <v>1733</v>
      </c>
      <c r="L11" s="81" t="s">
        <v>1734</v>
      </c>
      <c r="M11" s="81" t="s">
        <v>1735</v>
      </c>
      <c r="N11" s="81" t="s">
        <v>1736</v>
      </c>
      <c r="O11" s="60"/>
      <c r="P11" s="81" t="s">
        <v>1737</v>
      </c>
      <c r="Q11" s="81" t="s">
        <v>1738</v>
      </c>
      <c r="R11" s="81" t="s">
        <v>1739</v>
      </c>
      <c r="S11" s="81" t="s">
        <v>1740</v>
      </c>
      <c r="T11" s="81" t="s">
        <v>1741</v>
      </c>
      <c r="U11" s="81" t="s">
        <v>1742</v>
      </c>
      <c r="V11" s="81" t="s">
        <v>1743</v>
      </c>
      <c r="W11" s="81" t="s">
        <v>1744</v>
      </c>
      <c r="X11" s="81" t="s">
        <v>1745</v>
      </c>
      <c r="Y11" s="81" t="s">
        <v>1746</v>
      </c>
      <c r="AA11" s="74" t="s">
        <v>885</v>
      </c>
      <c r="AB11" s="71" t="s">
        <v>1753</v>
      </c>
    </row>
    <row r="12" spans="1:28" ht="15" customHeight="1" x14ac:dyDescent="0.25">
      <c r="A12" s="68" t="s">
        <v>1747</v>
      </c>
      <c r="B12" s="68" t="s">
        <v>9</v>
      </c>
      <c r="C12" s="68" t="s">
        <v>9</v>
      </c>
      <c r="D12" s="63"/>
      <c r="E12" s="68">
        <v>1</v>
      </c>
      <c r="F12" s="68">
        <v>1</v>
      </c>
      <c r="G12" s="68">
        <v>1</v>
      </c>
      <c r="H12" s="68">
        <v>1</v>
      </c>
      <c r="I12" s="68">
        <v>1</v>
      </c>
      <c r="J12" s="68"/>
      <c r="K12" s="68">
        <v>1</v>
      </c>
      <c r="L12" s="68"/>
      <c r="M12" s="68"/>
      <c r="N12" s="68"/>
      <c r="O12" s="63"/>
      <c r="P12" s="87">
        <v>1.1393512037150992</v>
      </c>
      <c r="Q12" s="87">
        <v>1.0229214070973773</v>
      </c>
      <c r="R12" s="87">
        <v>1.051461331605966</v>
      </c>
      <c r="S12" s="87">
        <v>0.66363636363636358</v>
      </c>
      <c r="T12" s="87">
        <v>202.52945307675009</v>
      </c>
      <c r="U12" s="87"/>
      <c r="V12" s="87">
        <v>63.804511939868064</v>
      </c>
      <c r="W12" s="87"/>
      <c r="X12" s="87"/>
      <c r="Y12" s="87"/>
      <c r="AA12" s="75" t="s">
        <v>887</v>
      </c>
      <c r="AB12" s="71" t="s">
        <v>1754</v>
      </c>
    </row>
    <row r="13" spans="1:28" ht="15" customHeight="1" x14ac:dyDescent="0.25">
      <c r="A13" s="82">
        <v>1</v>
      </c>
      <c r="B13" s="83"/>
      <c r="C13" s="114" t="s">
        <v>881</v>
      </c>
      <c r="D13" s="61"/>
      <c r="E13" s="84" t="s">
        <v>879</v>
      </c>
      <c r="F13" s="84" t="s">
        <v>879</v>
      </c>
      <c r="G13" s="84" t="s">
        <v>879</v>
      </c>
      <c r="H13" s="114" t="s">
        <v>881</v>
      </c>
      <c r="I13" s="84" t="s">
        <v>879</v>
      </c>
      <c r="J13" s="86" t="s">
        <v>887</v>
      </c>
      <c r="K13" s="84" t="s">
        <v>879</v>
      </c>
      <c r="L13" s="86" t="s">
        <v>887</v>
      </c>
      <c r="M13" s="86" t="s">
        <v>887</v>
      </c>
      <c r="N13" s="86" t="s">
        <v>887</v>
      </c>
      <c r="O13" s="61"/>
      <c r="P13" s="88">
        <v>1.1393512037150992</v>
      </c>
      <c r="Q13" s="88">
        <v>1.0229214070973773</v>
      </c>
      <c r="R13" s="88">
        <v>1.051461331605966</v>
      </c>
      <c r="S13" s="88">
        <v>0.66363636363636358</v>
      </c>
      <c r="T13" s="88">
        <v>202.52945307675009</v>
      </c>
      <c r="U13" s="88"/>
      <c r="V13" s="88">
        <v>63.804511939868064</v>
      </c>
      <c r="W13" s="88"/>
      <c r="X13" s="88"/>
      <c r="Y13" s="88"/>
    </row>
    <row r="14" spans="1:28" ht="15" customHeight="1" x14ac:dyDescent="0.25">
      <c r="A14" s="82"/>
      <c r="B14" s="83"/>
      <c r="C14" s="82"/>
      <c r="D14" s="61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61"/>
      <c r="P14" s="88"/>
      <c r="Q14" s="88"/>
      <c r="R14" s="88"/>
      <c r="S14" s="88"/>
      <c r="T14" s="88"/>
      <c r="U14" s="88"/>
      <c r="V14" s="88"/>
      <c r="W14" s="88"/>
      <c r="X14" s="88"/>
      <c r="Y14" s="88"/>
    </row>
    <row r="15" spans="1:28" ht="15" customHeight="1" x14ac:dyDescent="0.25">
      <c r="A15" s="82"/>
      <c r="B15" s="83"/>
      <c r="C15" s="82"/>
      <c r="D15" s="61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61"/>
      <c r="P15" s="88"/>
      <c r="Q15" s="88"/>
      <c r="R15" s="88"/>
      <c r="S15" s="88"/>
      <c r="T15" s="88"/>
      <c r="U15" s="88"/>
      <c r="V15" s="88"/>
      <c r="W15" s="88"/>
      <c r="X15" s="88"/>
      <c r="Y15" s="88"/>
    </row>
    <row r="16" spans="1:28" ht="15" customHeight="1" x14ac:dyDescent="0.25">
      <c r="A16" s="82"/>
      <c r="B16" s="83"/>
      <c r="C16" s="82"/>
      <c r="D16" s="61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61"/>
      <c r="P16" s="88"/>
      <c r="Q16" s="88"/>
      <c r="R16" s="88"/>
      <c r="S16" s="88"/>
      <c r="T16" s="88"/>
      <c r="U16" s="88"/>
      <c r="V16" s="88"/>
      <c r="W16" s="88"/>
      <c r="X16" s="88"/>
      <c r="Y16" s="88"/>
    </row>
    <row r="17" spans="1:25" ht="15" customHeight="1" x14ac:dyDescent="0.25">
      <c r="A17" s="82"/>
      <c r="B17" s="83"/>
      <c r="C17" s="82"/>
      <c r="D17" s="61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61"/>
      <c r="P17" s="88"/>
      <c r="Q17" s="88"/>
      <c r="R17" s="88"/>
      <c r="S17" s="88"/>
      <c r="T17" s="88"/>
      <c r="U17" s="88"/>
      <c r="V17" s="88"/>
      <c r="W17" s="88"/>
      <c r="X17" s="88"/>
      <c r="Y17" s="88"/>
    </row>
    <row r="18" spans="1:25" ht="15" customHeight="1" x14ac:dyDescent="0.25">
      <c r="A18" s="82"/>
      <c r="B18" s="83"/>
      <c r="C18" s="82"/>
      <c r="D18" s="61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61"/>
      <c r="P18" s="88"/>
      <c r="Q18" s="88"/>
      <c r="R18" s="88"/>
      <c r="S18" s="88"/>
      <c r="T18" s="88"/>
      <c r="U18" s="88"/>
      <c r="V18" s="88"/>
      <c r="W18" s="88"/>
      <c r="X18" s="88"/>
      <c r="Y18" s="88"/>
    </row>
    <row r="19" spans="1:25" ht="15" customHeight="1" x14ac:dyDescent="0.25">
      <c r="A19" s="82"/>
      <c r="B19" s="83"/>
      <c r="C19" s="82"/>
      <c r="D19" s="61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61"/>
      <c r="P19" s="88"/>
      <c r="Q19" s="88"/>
      <c r="R19" s="88"/>
      <c r="S19" s="88"/>
      <c r="T19" s="88"/>
      <c r="U19" s="88"/>
      <c r="V19" s="88"/>
      <c r="W19" s="88"/>
      <c r="X19" s="88"/>
      <c r="Y19" s="88"/>
    </row>
    <row r="20" spans="1:25" ht="15" customHeight="1" x14ac:dyDescent="0.25">
      <c r="A20" s="82"/>
      <c r="B20" s="83"/>
      <c r="C20" s="82"/>
      <c r="D20" s="61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61"/>
      <c r="P20" s="88"/>
      <c r="Q20" s="88"/>
      <c r="R20" s="88"/>
      <c r="S20" s="88"/>
      <c r="T20" s="88"/>
      <c r="U20" s="88"/>
      <c r="V20" s="88"/>
      <c r="W20" s="88"/>
      <c r="X20" s="88"/>
      <c r="Y20" s="88"/>
    </row>
    <row r="21" spans="1:25" ht="15" customHeight="1" x14ac:dyDescent="0.25">
      <c r="A21" s="82"/>
      <c r="B21" s="83"/>
      <c r="C21" s="82"/>
      <c r="D21" s="61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61"/>
      <c r="P21" s="88"/>
      <c r="Q21" s="88"/>
      <c r="R21" s="88"/>
      <c r="S21" s="88"/>
      <c r="T21" s="88"/>
      <c r="U21" s="88"/>
      <c r="V21" s="88"/>
      <c r="W21" s="88"/>
      <c r="X21" s="88"/>
      <c r="Y21" s="88"/>
    </row>
    <row r="22" spans="1:25" ht="15" customHeight="1" x14ac:dyDescent="0.25">
      <c r="A22" s="82"/>
      <c r="B22" s="83"/>
      <c r="C22" s="82"/>
      <c r="D22" s="61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61"/>
      <c r="P22" s="88"/>
      <c r="Q22" s="88"/>
      <c r="R22" s="88"/>
      <c r="S22" s="88"/>
      <c r="T22" s="88"/>
      <c r="U22" s="88"/>
      <c r="V22" s="88"/>
      <c r="W22" s="88"/>
      <c r="X22" s="88"/>
      <c r="Y22" s="88"/>
    </row>
    <row r="23" spans="1:25" ht="15" customHeight="1" x14ac:dyDescent="0.25">
      <c r="A23" s="82"/>
      <c r="B23" s="83"/>
      <c r="C23" s="82"/>
      <c r="D23" s="61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61"/>
      <c r="P23" s="88"/>
      <c r="Q23" s="88"/>
      <c r="R23" s="88"/>
      <c r="S23" s="88"/>
      <c r="T23" s="88"/>
      <c r="U23" s="88"/>
      <c r="V23" s="88"/>
      <c r="W23" s="88"/>
      <c r="X23" s="88"/>
      <c r="Y23" s="88"/>
    </row>
    <row r="24" spans="1:25" ht="15" customHeight="1" x14ac:dyDescent="0.25">
      <c r="A24" s="82"/>
      <c r="B24" s="83"/>
      <c r="C24" s="82"/>
      <c r="D24" s="61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61"/>
      <c r="P24" s="88"/>
      <c r="Q24" s="88"/>
      <c r="R24" s="88"/>
      <c r="S24" s="88"/>
      <c r="T24" s="88"/>
      <c r="U24" s="88"/>
      <c r="V24" s="88"/>
      <c r="W24" s="88"/>
      <c r="X24" s="88"/>
      <c r="Y24" s="88"/>
    </row>
    <row r="25" spans="1:25" ht="15" customHeight="1" x14ac:dyDescent="0.25">
      <c r="A25" s="82"/>
      <c r="B25" s="83"/>
      <c r="C25" s="82"/>
      <c r="D25" s="61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61"/>
      <c r="P25" s="88"/>
      <c r="Q25" s="88"/>
      <c r="R25" s="88"/>
      <c r="S25" s="88"/>
      <c r="T25" s="88"/>
      <c r="U25" s="88"/>
      <c r="V25" s="88"/>
      <c r="W25" s="88"/>
      <c r="X25" s="88"/>
      <c r="Y25" s="88"/>
    </row>
    <row r="26" spans="1:25" ht="15" customHeight="1" x14ac:dyDescent="0.25">
      <c r="A26" s="82"/>
      <c r="B26" s="83"/>
      <c r="C26" s="82"/>
      <c r="D26" s="61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61"/>
      <c r="P26" s="88"/>
      <c r="Q26" s="88"/>
      <c r="R26" s="88"/>
      <c r="S26" s="88"/>
      <c r="T26" s="88"/>
      <c r="U26" s="88"/>
      <c r="V26" s="88"/>
      <c r="W26" s="88"/>
      <c r="X26" s="88"/>
      <c r="Y26" s="88"/>
    </row>
    <row r="27" spans="1:25" ht="15" customHeight="1" x14ac:dyDescent="0.25">
      <c r="A27" s="82"/>
      <c r="B27" s="83"/>
      <c r="C27" s="82"/>
      <c r="D27" s="61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61"/>
      <c r="P27" s="88"/>
      <c r="Q27" s="88"/>
      <c r="R27" s="88"/>
      <c r="S27" s="88"/>
      <c r="T27" s="88"/>
      <c r="U27" s="88"/>
      <c r="V27" s="88"/>
      <c r="W27" s="88"/>
      <c r="X27" s="88"/>
      <c r="Y27" s="88"/>
    </row>
    <row r="28" spans="1:25" ht="15" customHeight="1" x14ac:dyDescent="0.25">
      <c r="A28" s="82"/>
      <c r="B28" s="83"/>
      <c r="C28" s="82"/>
      <c r="D28" s="61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61"/>
      <c r="P28" s="88"/>
      <c r="Q28" s="88"/>
      <c r="R28" s="88"/>
      <c r="S28" s="88"/>
      <c r="T28" s="88"/>
      <c r="U28" s="88"/>
      <c r="V28" s="88"/>
      <c r="W28" s="88"/>
      <c r="X28" s="88"/>
      <c r="Y28" s="88"/>
    </row>
    <row r="29" spans="1:25" ht="15" customHeight="1" x14ac:dyDescent="0.25">
      <c r="A29" s="82"/>
      <c r="B29" s="83"/>
      <c r="C29" s="82"/>
      <c r="D29" s="61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61"/>
      <c r="P29" s="88"/>
      <c r="Q29" s="88"/>
      <c r="R29" s="88"/>
      <c r="S29" s="88"/>
      <c r="T29" s="88"/>
      <c r="U29" s="88"/>
      <c r="V29" s="88"/>
      <c r="W29" s="88"/>
      <c r="X29" s="88"/>
      <c r="Y29" s="88"/>
    </row>
    <row r="30" spans="1:25" ht="15" customHeight="1" x14ac:dyDescent="0.25">
      <c r="A30" s="82"/>
      <c r="B30" s="83"/>
      <c r="C30" s="82"/>
      <c r="D30" s="61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61"/>
      <c r="P30" s="88"/>
      <c r="Q30" s="88"/>
      <c r="R30" s="88"/>
      <c r="S30" s="88"/>
      <c r="T30" s="88"/>
      <c r="U30" s="88"/>
      <c r="V30" s="88"/>
      <c r="W30" s="88"/>
      <c r="X30" s="88"/>
      <c r="Y30" s="88"/>
    </row>
    <row r="31" spans="1:25" ht="15" customHeight="1" x14ac:dyDescent="0.25">
      <c r="A31" s="82"/>
      <c r="B31" s="83"/>
      <c r="C31" s="82"/>
      <c r="D31" s="61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61"/>
      <c r="P31" s="88"/>
      <c r="Q31" s="88"/>
      <c r="R31" s="88"/>
      <c r="S31" s="88"/>
      <c r="T31" s="88"/>
      <c r="U31" s="88"/>
      <c r="V31" s="88"/>
      <c r="W31" s="88"/>
      <c r="X31" s="88"/>
      <c r="Y31" s="88"/>
    </row>
    <row r="32" spans="1:25" ht="15" customHeight="1" x14ac:dyDescent="0.25">
      <c r="A32" s="82"/>
      <c r="B32" s="83"/>
      <c r="C32" s="82"/>
      <c r="D32" s="61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61"/>
      <c r="P32" s="88"/>
      <c r="Q32" s="88"/>
      <c r="R32" s="88"/>
      <c r="S32" s="88"/>
      <c r="T32" s="88"/>
      <c r="U32" s="88"/>
      <c r="V32" s="88"/>
      <c r="W32" s="88"/>
      <c r="X32" s="88"/>
      <c r="Y32" s="88"/>
    </row>
    <row r="33" spans="1:42" ht="15" customHeight="1" x14ac:dyDescent="0.25">
      <c r="A33" s="82"/>
      <c r="B33" s="83"/>
      <c r="C33" s="82"/>
      <c r="D33" s="61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61"/>
      <c r="P33" s="88"/>
      <c r="Q33" s="88"/>
      <c r="R33" s="88"/>
      <c r="S33" s="88"/>
      <c r="T33" s="88"/>
      <c r="U33" s="88"/>
      <c r="V33" s="88"/>
      <c r="W33" s="88"/>
      <c r="X33" s="88"/>
      <c r="Y33" s="88"/>
    </row>
    <row r="34" spans="1:42" ht="15" customHeight="1" x14ac:dyDescent="0.25">
      <c r="A34" s="82"/>
      <c r="B34" s="83"/>
      <c r="C34" s="82"/>
      <c r="D34" s="61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61"/>
      <c r="P34" s="88"/>
      <c r="Q34" s="88"/>
      <c r="R34" s="88"/>
      <c r="S34" s="88"/>
      <c r="T34" s="88"/>
      <c r="U34" s="88"/>
      <c r="V34" s="88"/>
      <c r="W34" s="88"/>
      <c r="X34" s="88"/>
      <c r="Y34" s="88"/>
    </row>
    <row r="35" spans="1:42" ht="15" customHeight="1" x14ac:dyDescent="0.25">
      <c r="A35" s="82"/>
      <c r="B35" s="83"/>
      <c r="C35" s="82"/>
      <c r="D35" s="61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61"/>
      <c r="P35" s="88"/>
      <c r="Q35" s="88"/>
      <c r="R35" s="88"/>
      <c r="S35" s="88"/>
      <c r="T35" s="88"/>
      <c r="U35" s="88"/>
      <c r="V35" s="88"/>
      <c r="W35" s="88"/>
      <c r="X35" s="88"/>
      <c r="Y35" s="88"/>
    </row>
    <row r="36" spans="1:42" ht="15" customHeight="1" x14ac:dyDescent="0.25">
      <c r="A36" s="82"/>
      <c r="B36" s="83"/>
      <c r="C36" s="82"/>
      <c r="D36" s="61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61"/>
      <c r="P36" s="88"/>
      <c r="Q36" s="88"/>
      <c r="R36" s="88"/>
      <c r="S36" s="88"/>
      <c r="T36" s="88"/>
      <c r="U36" s="88"/>
      <c r="V36" s="88"/>
      <c r="W36" s="88"/>
      <c r="X36" s="88"/>
      <c r="Y36" s="88"/>
    </row>
    <row r="37" spans="1:42" ht="15" customHeight="1" x14ac:dyDescent="0.25">
      <c r="A37" s="82"/>
      <c r="B37" s="83"/>
      <c r="C37" s="82"/>
      <c r="D37" s="61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61"/>
      <c r="P37" s="88"/>
      <c r="Q37" s="88"/>
      <c r="R37" s="88"/>
      <c r="S37" s="88"/>
      <c r="T37" s="88"/>
      <c r="U37" s="88"/>
      <c r="V37" s="88"/>
      <c r="W37" s="88"/>
      <c r="X37" s="88"/>
      <c r="Y37" s="88"/>
    </row>
    <row r="38" spans="1:42" ht="15" customHeight="1" x14ac:dyDescent="0.25">
      <c r="A38" s="82"/>
      <c r="B38" s="83"/>
      <c r="C38" s="82"/>
      <c r="D38" s="61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61"/>
      <c r="P38" s="88"/>
      <c r="Q38" s="88"/>
      <c r="R38" s="88"/>
      <c r="S38" s="88"/>
      <c r="T38" s="88"/>
      <c r="U38" s="88"/>
      <c r="V38" s="88"/>
      <c r="W38" s="88"/>
      <c r="X38" s="88"/>
      <c r="Y38" s="88"/>
    </row>
    <row r="39" spans="1:42" ht="15" customHeight="1" x14ac:dyDescent="0.25">
      <c r="A39" s="82"/>
      <c r="B39" s="83"/>
      <c r="C39" s="82"/>
      <c r="D39" s="61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61"/>
      <c r="P39" s="88"/>
      <c r="Q39" s="88"/>
      <c r="R39" s="88"/>
      <c r="S39" s="88"/>
      <c r="T39" s="88"/>
      <c r="U39" s="88"/>
      <c r="V39" s="88"/>
      <c r="W39" s="88"/>
      <c r="X39" s="88"/>
      <c r="Y39" s="88"/>
    </row>
    <row r="40" spans="1:42" ht="15" customHeight="1" x14ac:dyDescent="0.25">
      <c r="A40" s="82"/>
      <c r="B40" s="83"/>
      <c r="C40" s="82"/>
      <c r="D40" s="61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61"/>
      <c r="P40" s="88"/>
      <c r="Q40" s="88"/>
      <c r="R40" s="88"/>
      <c r="S40" s="88"/>
      <c r="T40" s="88"/>
      <c r="U40" s="88"/>
      <c r="V40" s="88"/>
      <c r="W40" s="88"/>
      <c r="X40" s="88"/>
      <c r="Y40" s="88"/>
    </row>
    <row r="41" spans="1:42" ht="15" customHeight="1" x14ac:dyDescent="0.25">
      <c r="A41" s="82"/>
      <c r="B41" s="83"/>
      <c r="C41" s="82"/>
      <c r="D41" s="61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61"/>
      <c r="P41" s="88"/>
      <c r="Q41" s="88"/>
      <c r="R41" s="88"/>
      <c r="S41" s="88"/>
      <c r="T41" s="88"/>
      <c r="U41" s="88"/>
      <c r="V41" s="88"/>
      <c r="W41" s="88"/>
      <c r="X41" s="88"/>
      <c r="Y41" s="88"/>
    </row>
    <row r="42" spans="1:42" ht="15" customHeight="1" x14ac:dyDescent="0.25">
      <c r="A42" s="82"/>
      <c r="B42" s="83"/>
      <c r="C42" s="82"/>
      <c r="D42" s="61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61"/>
      <c r="P42" s="88"/>
      <c r="Q42" s="88"/>
      <c r="R42" s="88"/>
      <c r="S42" s="88"/>
      <c r="T42" s="88"/>
      <c r="U42" s="88"/>
      <c r="V42" s="88"/>
      <c r="W42" s="88"/>
      <c r="X42" s="88"/>
      <c r="Y42" s="88"/>
    </row>
    <row r="44" spans="1:42" s="46" customFormat="1" ht="15" customHeight="1" x14ac:dyDescent="0.25">
      <c r="A44" s="47" t="s">
        <v>1755</v>
      </c>
    </row>
    <row r="45" spans="1:42" ht="15" customHeight="1" x14ac:dyDescent="0.25">
      <c r="A45" s="78" t="s">
        <v>1711</v>
      </c>
      <c r="B45" s="78" t="s">
        <v>1712</v>
      </c>
      <c r="C45" s="78" t="s">
        <v>1756</v>
      </c>
      <c r="D45" s="78"/>
      <c r="E45" s="78"/>
      <c r="F45" s="78" t="s">
        <v>1757</v>
      </c>
      <c r="G45" s="78"/>
      <c r="H45" s="78"/>
      <c r="I45" s="90"/>
      <c r="J45" s="78" t="s">
        <v>1758</v>
      </c>
      <c r="K45" s="78"/>
      <c r="L45" s="78"/>
      <c r="M45" s="78"/>
      <c r="N45" s="78" t="s">
        <v>1759</v>
      </c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90"/>
      <c r="AB45" s="78" t="s">
        <v>1760</v>
      </c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</row>
    <row r="46" spans="1:42" ht="15" customHeight="1" x14ac:dyDescent="0.25">
      <c r="A46" s="78"/>
      <c r="B46" s="78"/>
      <c r="C46" s="78"/>
      <c r="D46" s="78"/>
      <c r="E46" s="78"/>
      <c r="F46" s="78"/>
      <c r="G46" s="78"/>
      <c r="H46" s="78"/>
      <c r="I46" s="90"/>
      <c r="J46" s="78"/>
      <c r="K46" s="78"/>
      <c r="L46" s="78"/>
      <c r="M46" s="78"/>
      <c r="N46" s="78" t="s">
        <v>1761</v>
      </c>
      <c r="O46" s="78"/>
      <c r="P46" s="78"/>
      <c r="Q46" s="78"/>
      <c r="R46" s="78" t="s">
        <v>1762</v>
      </c>
      <c r="S46" s="78"/>
      <c r="T46" s="78"/>
      <c r="U46" s="78"/>
      <c r="V46" s="78" t="s">
        <v>1763</v>
      </c>
      <c r="W46" s="78"/>
      <c r="X46" s="78"/>
      <c r="Y46" s="78"/>
      <c r="Z46" s="78"/>
      <c r="AA46" s="90"/>
      <c r="AB46" s="78" t="s">
        <v>1764</v>
      </c>
      <c r="AC46" s="78"/>
      <c r="AD46" s="78"/>
      <c r="AE46" s="78" t="s">
        <v>1765</v>
      </c>
      <c r="AF46" s="78"/>
      <c r="AG46" s="78"/>
      <c r="AH46" s="78"/>
      <c r="AI46" s="78" t="s">
        <v>1761</v>
      </c>
      <c r="AJ46" s="78"/>
      <c r="AK46" s="78"/>
      <c r="AL46" s="78"/>
      <c r="AM46" s="78" t="s">
        <v>1766</v>
      </c>
      <c r="AN46" s="78"/>
      <c r="AO46" s="78"/>
      <c r="AP46" s="78"/>
    </row>
    <row r="47" spans="1:42" ht="15" customHeight="1" x14ac:dyDescent="0.25">
      <c r="A47" s="91"/>
      <c r="B47" s="91"/>
      <c r="C47" s="79" t="s">
        <v>1767</v>
      </c>
      <c r="D47" s="79" t="s">
        <v>1768</v>
      </c>
      <c r="E47" s="79" t="s">
        <v>1769</v>
      </c>
      <c r="F47" s="79" t="s">
        <v>1770</v>
      </c>
      <c r="G47" s="79" t="s">
        <v>1771</v>
      </c>
      <c r="H47" s="79" t="s">
        <v>1772</v>
      </c>
      <c r="I47" s="92"/>
      <c r="J47" s="79" t="s">
        <v>1773</v>
      </c>
      <c r="K47" s="79" t="s">
        <v>1774</v>
      </c>
      <c r="L47" s="79" t="s">
        <v>1775</v>
      </c>
      <c r="M47" s="79" t="s">
        <v>1776</v>
      </c>
      <c r="N47" s="79" t="s">
        <v>1777</v>
      </c>
      <c r="O47" s="79" t="s">
        <v>1778</v>
      </c>
      <c r="P47" s="79" t="s">
        <v>1779</v>
      </c>
      <c r="Q47" s="79" t="s">
        <v>1780</v>
      </c>
      <c r="R47" s="79" t="s">
        <v>1781</v>
      </c>
      <c r="S47" s="79" t="s">
        <v>1782</v>
      </c>
      <c r="T47" s="79" t="s">
        <v>1783</v>
      </c>
      <c r="U47" s="79" t="s">
        <v>1784</v>
      </c>
      <c r="V47" s="79" t="s">
        <v>1785</v>
      </c>
      <c r="W47" s="79" t="s">
        <v>1786</v>
      </c>
      <c r="X47" s="79" t="s">
        <v>1787</v>
      </c>
      <c r="Y47" s="79" t="s">
        <v>1737</v>
      </c>
      <c r="Z47" s="79" t="s">
        <v>1788</v>
      </c>
      <c r="AA47" s="92"/>
      <c r="AB47" s="79" t="s">
        <v>1789</v>
      </c>
      <c r="AC47" s="79" t="s">
        <v>1790</v>
      </c>
      <c r="AD47" s="79" t="s">
        <v>1791</v>
      </c>
      <c r="AE47" s="79" t="s">
        <v>1792</v>
      </c>
      <c r="AF47" s="79" t="s">
        <v>1793</v>
      </c>
      <c r="AG47" s="79" t="s">
        <v>1794</v>
      </c>
      <c r="AH47" s="79" t="s">
        <v>1795</v>
      </c>
      <c r="AI47" s="79" t="s">
        <v>1796</v>
      </c>
      <c r="AJ47" s="79" t="s">
        <v>1797</v>
      </c>
      <c r="AK47" s="79" t="s">
        <v>1798</v>
      </c>
      <c r="AL47" s="79" t="s">
        <v>1799</v>
      </c>
      <c r="AM47" s="79" t="s">
        <v>1800</v>
      </c>
      <c r="AN47" s="79" t="s">
        <v>1801</v>
      </c>
      <c r="AO47" s="79" t="s">
        <v>1802</v>
      </c>
      <c r="AP47" s="79" t="s">
        <v>1803</v>
      </c>
    </row>
    <row r="48" spans="1:42" ht="15" customHeight="1" x14ac:dyDescent="0.25">
      <c r="A48" s="64"/>
      <c r="B48" s="64"/>
      <c r="C48" s="65" t="s">
        <v>1804</v>
      </c>
      <c r="D48" s="65" t="s">
        <v>1805</v>
      </c>
      <c r="E48" s="65" t="s">
        <v>1806</v>
      </c>
      <c r="F48" s="65" t="s">
        <v>1804</v>
      </c>
      <c r="G48" s="65" t="s">
        <v>1805</v>
      </c>
      <c r="H48" s="65" t="s">
        <v>1806</v>
      </c>
      <c r="I48" s="89"/>
      <c r="J48" s="65" t="s">
        <v>1817</v>
      </c>
      <c r="K48" s="65" t="s">
        <v>1818</v>
      </c>
      <c r="L48" s="65" t="s">
        <v>1819</v>
      </c>
      <c r="M48" s="65" t="s">
        <v>1820</v>
      </c>
      <c r="N48" s="65" t="s">
        <v>1821</v>
      </c>
      <c r="O48" s="65" t="s">
        <v>1822</v>
      </c>
      <c r="P48" s="65" t="s">
        <v>1823</v>
      </c>
      <c r="Q48" s="65" t="s">
        <v>1824</v>
      </c>
      <c r="R48" s="65" t="s">
        <v>1825</v>
      </c>
      <c r="S48" s="65" t="s">
        <v>1826</v>
      </c>
      <c r="T48" s="65" t="s">
        <v>1827</v>
      </c>
      <c r="U48" s="65" t="s">
        <v>1828</v>
      </c>
      <c r="V48" s="65" t="s">
        <v>1807</v>
      </c>
      <c r="W48" s="65" t="s">
        <v>1808</v>
      </c>
      <c r="X48" s="65" t="s">
        <v>1809</v>
      </c>
      <c r="Y48" s="65" t="s">
        <v>1810</v>
      </c>
      <c r="Z48" s="65" t="s">
        <v>1811</v>
      </c>
      <c r="AA48" s="89"/>
      <c r="AB48" s="65" t="s">
        <v>1812</v>
      </c>
      <c r="AC48" s="65" t="s">
        <v>1813</v>
      </c>
      <c r="AD48" s="65" t="s">
        <v>1814</v>
      </c>
      <c r="AE48" s="65" t="s">
        <v>1829</v>
      </c>
      <c r="AF48" s="65" t="s">
        <v>1830</v>
      </c>
      <c r="AG48" s="65" t="s">
        <v>1831</v>
      </c>
      <c r="AH48" s="65" t="s">
        <v>1832</v>
      </c>
      <c r="AI48" s="65" t="s">
        <v>1821</v>
      </c>
      <c r="AJ48" s="65" t="s">
        <v>1822</v>
      </c>
      <c r="AK48" s="65" t="s">
        <v>1823</v>
      </c>
      <c r="AL48" s="65" t="s">
        <v>1824</v>
      </c>
      <c r="AM48" s="65" t="s">
        <v>1807</v>
      </c>
      <c r="AN48" s="65" t="s">
        <v>1808</v>
      </c>
      <c r="AO48" s="65" t="s">
        <v>1815</v>
      </c>
      <c r="AP48" s="65" t="s">
        <v>1811</v>
      </c>
    </row>
    <row r="49" spans="1:42" ht="15" customHeight="1" x14ac:dyDescent="0.25">
      <c r="A49" s="95">
        <v>1</v>
      </c>
      <c r="B49" s="97" t="s">
        <v>879</v>
      </c>
      <c r="C49" s="93">
        <v>100</v>
      </c>
      <c r="D49" s="93">
        <v>151.98330646761394</v>
      </c>
      <c r="E49" s="93">
        <v>-0.80691528867621787</v>
      </c>
      <c r="F49" s="93">
        <v>100</v>
      </c>
      <c r="G49" s="93">
        <v>151.73322915154134</v>
      </c>
      <c r="H49" s="93">
        <v>-0.69750646289438223</v>
      </c>
      <c r="I49" s="94"/>
      <c r="J49" s="96">
        <v>-3.5000000000000001E-3</v>
      </c>
      <c r="K49" s="96"/>
      <c r="L49" s="96">
        <v>-2.5000000000000001E-2</v>
      </c>
      <c r="M49" s="96">
        <v>2.5000000000000001E-2</v>
      </c>
      <c r="N49" s="96">
        <v>-3.0719237304419381E-3</v>
      </c>
      <c r="O49" s="96"/>
      <c r="P49" s="96">
        <v>-2.6963883612774503E-3</v>
      </c>
      <c r="Q49" s="96">
        <v>3.6873796450167615E-3</v>
      </c>
      <c r="R49" s="93">
        <v>-15.5</v>
      </c>
      <c r="S49" s="93"/>
      <c r="T49" s="93">
        <v>-350</v>
      </c>
      <c r="U49" s="93">
        <v>350</v>
      </c>
      <c r="V49" s="93">
        <v>821.40849987007698</v>
      </c>
      <c r="W49" s="93">
        <v>358.37590992710517</v>
      </c>
      <c r="X49" s="95" t="s">
        <v>222</v>
      </c>
      <c r="Y49" s="93">
        <v>1.1393512037150992</v>
      </c>
      <c r="Z49" s="97" t="s">
        <v>879</v>
      </c>
      <c r="AA49" s="94"/>
      <c r="AB49" s="95" t="s">
        <v>1816</v>
      </c>
      <c r="AC49" s="95" t="s">
        <v>321</v>
      </c>
      <c r="AD49" s="95" t="s">
        <v>617</v>
      </c>
      <c r="AE49" s="93">
        <v>1.0229214070973773</v>
      </c>
      <c r="AF49" s="93">
        <v>100.00000000000215</v>
      </c>
      <c r="AG49" s="93">
        <v>155.21115939866149</v>
      </c>
      <c r="AH49" s="93">
        <v>-0.71542350825884748</v>
      </c>
      <c r="AI49" s="96">
        <v>-3.5000000000000126E-3</v>
      </c>
      <c r="AJ49" s="96"/>
      <c r="AK49" s="96">
        <v>-3.0680536482178078E-3</v>
      </c>
      <c r="AL49" s="96">
        <v>4.2992194574237022E-3</v>
      </c>
      <c r="AM49" s="93">
        <v>821.79521324352481</v>
      </c>
      <c r="AN49" s="93">
        <v>354.51360484793287</v>
      </c>
      <c r="AO49" s="93">
        <v>1.0229214070973773</v>
      </c>
      <c r="AP49" s="97" t="s">
        <v>879</v>
      </c>
    </row>
    <row r="50" spans="1:42" ht="15" customHeight="1" x14ac:dyDescent="0.25">
      <c r="A50" s="95"/>
      <c r="B50" s="95"/>
      <c r="C50" s="93"/>
      <c r="D50" s="93"/>
      <c r="E50" s="93"/>
      <c r="F50" s="93"/>
      <c r="G50" s="93"/>
      <c r="H50" s="93"/>
      <c r="I50" s="94"/>
      <c r="J50" s="96"/>
      <c r="K50" s="96"/>
      <c r="L50" s="96"/>
      <c r="M50" s="96"/>
      <c r="N50" s="96"/>
      <c r="O50" s="96"/>
      <c r="P50" s="96"/>
      <c r="Q50" s="96"/>
      <c r="R50" s="93"/>
      <c r="S50" s="93"/>
      <c r="T50" s="93"/>
      <c r="U50" s="93"/>
      <c r="V50" s="93"/>
      <c r="W50" s="93"/>
      <c r="X50" s="95"/>
      <c r="Y50" s="93"/>
      <c r="Z50" s="95"/>
      <c r="AA50" s="94"/>
      <c r="AB50" s="95"/>
      <c r="AC50" s="95"/>
      <c r="AD50" s="95"/>
      <c r="AE50" s="93"/>
      <c r="AF50" s="93"/>
      <c r="AG50" s="93"/>
      <c r="AH50" s="93"/>
      <c r="AI50" s="96"/>
      <c r="AJ50" s="96"/>
      <c r="AK50" s="96"/>
      <c r="AL50" s="96"/>
      <c r="AM50" s="93"/>
      <c r="AN50" s="93"/>
      <c r="AO50" s="93"/>
      <c r="AP50" s="95"/>
    </row>
    <row r="51" spans="1:42" ht="15" customHeight="1" x14ac:dyDescent="0.25">
      <c r="A51" s="95"/>
      <c r="B51" s="95"/>
      <c r="C51" s="93"/>
      <c r="D51" s="93"/>
      <c r="E51" s="93"/>
      <c r="F51" s="93"/>
      <c r="G51" s="93"/>
      <c r="H51" s="93"/>
      <c r="I51" s="94"/>
      <c r="J51" s="96"/>
      <c r="K51" s="96"/>
      <c r="L51" s="96"/>
      <c r="M51" s="96"/>
      <c r="N51" s="96"/>
      <c r="O51" s="96"/>
      <c r="P51" s="96"/>
      <c r="Q51" s="96"/>
      <c r="R51" s="93"/>
      <c r="S51" s="93"/>
      <c r="T51" s="93"/>
      <c r="U51" s="93"/>
      <c r="V51" s="93"/>
      <c r="W51" s="93"/>
      <c r="X51" s="95"/>
      <c r="Y51" s="93"/>
      <c r="Z51" s="95"/>
      <c r="AA51" s="94"/>
      <c r="AB51" s="95"/>
      <c r="AC51" s="95"/>
      <c r="AD51" s="95"/>
      <c r="AE51" s="93"/>
      <c r="AF51" s="93"/>
      <c r="AG51" s="93"/>
      <c r="AH51" s="93"/>
      <c r="AI51" s="96"/>
      <c r="AJ51" s="96"/>
      <c r="AK51" s="96"/>
      <c r="AL51" s="96"/>
      <c r="AM51" s="93"/>
      <c r="AN51" s="93"/>
      <c r="AO51" s="93"/>
      <c r="AP51" s="95"/>
    </row>
    <row r="52" spans="1:42" ht="15" customHeight="1" x14ac:dyDescent="0.25">
      <c r="A52" s="95"/>
      <c r="B52" s="95"/>
      <c r="C52" s="93"/>
      <c r="D52" s="93"/>
      <c r="E52" s="93"/>
      <c r="F52" s="93"/>
      <c r="G52" s="93"/>
      <c r="H52" s="93"/>
      <c r="I52" s="94"/>
      <c r="J52" s="96"/>
      <c r="K52" s="96"/>
      <c r="L52" s="96"/>
      <c r="M52" s="96"/>
      <c r="N52" s="96"/>
      <c r="O52" s="96"/>
      <c r="P52" s="96"/>
      <c r="Q52" s="96"/>
      <c r="R52" s="93"/>
      <c r="S52" s="93"/>
      <c r="T52" s="93"/>
      <c r="U52" s="93"/>
      <c r="V52" s="93"/>
      <c r="W52" s="93"/>
      <c r="X52" s="95"/>
      <c r="Y52" s="93"/>
      <c r="Z52" s="95"/>
      <c r="AA52" s="94"/>
      <c r="AB52" s="95"/>
      <c r="AC52" s="95"/>
      <c r="AD52" s="95"/>
      <c r="AE52" s="93"/>
      <c r="AF52" s="93"/>
      <c r="AG52" s="93"/>
      <c r="AH52" s="93"/>
      <c r="AI52" s="96"/>
      <c r="AJ52" s="96"/>
      <c r="AK52" s="96"/>
      <c r="AL52" s="96"/>
      <c r="AM52" s="93"/>
      <c r="AN52" s="93"/>
      <c r="AO52" s="93"/>
      <c r="AP52" s="95"/>
    </row>
    <row r="53" spans="1:42" ht="15" customHeight="1" x14ac:dyDescent="0.25">
      <c r="A53" s="95"/>
      <c r="B53" s="95"/>
      <c r="C53" s="93"/>
      <c r="D53" s="93"/>
      <c r="E53" s="93"/>
      <c r="F53" s="93"/>
      <c r="G53" s="93"/>
      <c r="H53" s="93"/>
      <c r="I53" s="94"/>
      <c r="J53" s="96"/>
      <c r="K53" s="96"/>
      <c r="L53" s="96"/>
      <c r="M53" s="96"/>
      <c r="N53" s="96"/>
      <c r="O53" s="96"/>
      <c r="P53" s="96"/>
      <c r="Q53" s="96"/>
      <c r="R53" s="93"/>
      <c r="S53" s="93"/>
      <c r="T53" s="93"/>
      <c r="U53" s="93"/>
      <c r="V53" s="93"/>
      <c r="W53" s="93"/>
      <c r="X53" s="95"/>
      <c r="Y53" s="93"/>
      <c r="Z53" s="95"/>
      <c r="AA53" s="94"/>
      <c r="AB53" s="95"/>
      <c r="AC53" s="95"/>
      <c r="AD53" s="95"/>
      <c r="AE53" s="93"/>
      <c r="AF53" s="93"/>
      <c r="AG53" s="93"/>
      <c r="AH53" s="93"/>
      <c r="AI53" s="96"/>
      <c r="AJ53" s="96"/>
      <c r="AK53" s="96"/>
      <c r="AL53" s="96"/>
      <c r="AM53" s="93"/>
      <c r="AN53" s="93"/>
      <c r="AO53" s="93"/>
      <c r="AP53" s="95"/>
    </row>
    <row r="54" spans="1:42" ht="15" customHeight="1" x14ac:dyDescent="0.25">
      <c r="A54" s="95"/>
      <c r="B54" s="95"/>
      <c r="C54" s="93"/>
      <c r="D54" s="93"/>
      <c r="E54" s="93"/>
      <c r="F54" s="93"/>
      <c r="G54" s="93"/>
      <c r="H54" s="93"/>
      <c r="I54" s="94"/>
      <c r="J54" s="96"/>
      <c r="K54" s="96"/>
      <c r="L54" s="96"/>
      <c r="M54" s="96"/>
      <c r="N54" s="96"/>
      <c r="O54" s="96"/>
      <c r="P54" s="96"/>
      <c r="Q54" s="96"/>
      <c r="R54" s="93"/>
      <c r="S54" s="93"/>
      <c r="T54" s="93"/>
      <c r="U54" s="93"/>
      <c r="V54" s="93"/>
      <c r="W54" s="93"/>
      <c r="X54" s="95"/>
      <c r="Y54" s="93"/>
      <c r="Z54" s="95"/>
      <c r="AA54" s="94"/>
      <c r="AB54" s="95"/>
      <c r="AC54" s="95"/>
      <c r="AD54" s="95"/>
      <c r="AE54" s="93"/>
      <c r="AF54" s="93"/>
      <c r="AG54" s="93"/>
      <c r="AH54" s="93"/>
      <c r="AI54" s="96"/>
      <c r="AJ54" s="96"/>
      <c r="AK54" s="96"/>
      <c r="AL54" s="96"/>
      <c r="AM54" s="93"/>
      <c r="AN54" s="93"/>
      <c r="AO54" s="93"/>
      <c r="AP54" s="95"/>
    </row>
    <row r="55" spans="1:42" ht="15" customHeight="1" x14ac:dyDescent="0.25">
      <c r="A55" s="95"/>
      <c r="B55" s="95"/>
      <c r="C55" s="93"/>
      <c r="D55" s="93"/>
      <c r="E55" s="93"/>
      <c r="F55" s="93"/>
      <c r="G55" s="93"/>
      <c r="H55" s="93"/>
      <c r="I55" s="94"/>
      <c r="J55" s="96"/>
      <c r="K55" s="96"/>
      <c r="L55" s="96"/>
      <c r="M55" s="96"/>
      <c r="N55" s="96"/>
      <c r="O55" s="96"/>
      <c r="P55" s="96"/>
      <c r="Q55" s="96"/>
      <c r="R55" s="93"/>
      <c r="S55" s="93"/>
      <c r="T55" s="93"/>
      <c r="U55" s="93"/>
      <c r="V55" s="93"/>
      <c r="W55" s="93"/>
      <c r="X55" s="95"/>
      <c r="Y55" s="93"/>
      <c r="Z55" s="95"/>
      <c r="AA55" s="94"/>
      <c r="AB55" s="95"/>
      <c r="AC55" s="95"/>
      <c r="AD55" s="95"/>
      <c r="AE55" s="93"/>
      <c r="AF55" s="93"/>
      <c r="AG55" s="93"/>
      <c r="AH55" s="93"/>
      <c r="AI55" s="96"/>
      <c r="AJ55" s="96"/>
      <c r="AK55" s="96"/>
      <c r="AL55" s="96"/>
      <c r="AM55" s="93"/>
      <c r="AN55" s="93"/>
      <c r="AO55" s="93"/>
      <c r="AP55" s="95"/>
    </row>
    <row r="56" spans="1:42" ht="15" customHeight="1" x14ac:dyDescent="0.25">
      <c r="A56" s="95"/>
      <c r="B56" s="95"/>
      <c r="C56" s="93"/>
      <c r="D56" s="93"/>
      <c r="E56" s="93"/>
      <c r="F56" s="93"/>
      <c r="G56" s="93"/>
      <c r="H56" s="93"/>
      <c r="I56" s="94"/>
      <c r="J56" s="96"/>
      <c r="K56" s="96"/>
      <c r="L56" s="96"/>
      <c r="M56" s="96"/>
      <c r="N56" s="96"/>
      <c r="O56" s="96"/>
      <c r="P56" s="96"/>
      <c r="Q56" s="96"/>
      <c r="R56" s="93"/>
      <c r="S56" s="93"/>
      <c r="T56" s="93"/>
      <c r="U56" s="93"/>
      <c r="V56" s="93"/>
      <c r="W56" s="93"/>
      <c r="X56" s="95"/>
      <c r="Y56" s="93"/>
      <c r="Z56" s="95"/>
      <c r="AA56" s="94"/>
      <c r="AB56" s="95"/>
      <c r="AC56" s="95"/>
      <c r="AD56" s="95"/>
      <c r="AE56" s="93"/>
      <c r="AF56" s="93"/>
      <c r="AG56" s="93"/>
      <c r="AH56" s="93"/>
      <c r="AI56" s="96"/>
      <c r="AJ56" s="96"/>
      <c r="AK56" s="96"/>
      <c r="AL56" s="96"/>
      <c r="AM56" s="93"/>
      <c r="AN56" s="93"/>
      <c r="AO56" s="93"/>
      <c r="AP56" s="95"/>
    </row>
    <row r="57" spans="1:42" ht="15" customHeight="1" x14ac:dyDescent="0.25">
      <c r="A57" s="95"/>
      <c r="B57" s="95"/>
      <c r="C57" s="93"/>
      <c r="D57" s="93"/>
      <c r="E57" s="93"/>
      <c r="F57" s="93"/>
      <c r="G57" s="93"/>
      <c r="H57" s="93"/>
      <c r="I57" s="94"/>
      <c r="J57" s="96"/>
      <c r="K57" s="96"/>
      <c r="L57" s="96"/>
      <c r="M57" s="96"/>
      <c r="N57" s="96"/>
      <c r="O57" s="96"/>
      <c r="P57" s="96"/>
      <c r="Q57" s="96"/>
      <c r="R57" s="93"/>
      <c r="S57" s="93"/>
      <c r="T57" s="93"/>
      <c r="U57" s="93"/>
      <c r="V57" s="93"/>
      <c r="W57" s="93"/>
      <c r="X57" s="95"/>
      <c r="Y57" s="93"/>
      <c r="Z57" s="95"/>
      <c r="AA57" s="94"/>
      <c r="AB57" s="95"/>
      <c r="AC57" s="95"/>
      <c r="AD57" s="95"/>
      <c r="AE57" s="93"/>
      <c r="AF57" s="93"/>
      <c r="AG57" s="93"/>
      <c r="AH57" s="93"/>
      <c r="AI57" s="96"/>
      <c r="AJ57" s="96"/>
      <c r="AK57" s="96"/>
      <c r="AL57" s="96"/>
      <c r="AM57" s="93"/>
      <c r="AN57" s="93"/>
      <c r="AO57" s="93"/>
      <c r="AP57" s="95"/>
    </row>
    <row r="58" spans="1:42" ht="15" customHeight="1" x14ac:dyDescent="0.25">
      <c r="A58" s="95"/>
      <c r="B58" s="95"/>
      <c r="C58" s="93"/>
      <c r="D58" s="93"/>
      <c r="E58" s="93"/>
      <c r="F58" s="93"/>
      <c r="G58" s="93"/>
      <c r="H58" s="93"/>
      <c r="I58" s="94"/>
      <c r="J58" s="96"/>
      <c r="K58" s="96"/>
      <c r="L58" s="96"/>
      <c r="M58" s="96"/>
      <c r="N58" s="96"/>
      <c r="O58" s="96"/>
      <c r="P58" s="96"/>
      <c r="Q58" s="96"/>
      <c r="R58" s="93"/>
      <c r="S58" s="93"/>
      <c r="T58" s="93"/>
      <c r="U58" s="93"/>
      <c r="V58" s="93"/>
      <c r="W58" s="93"/>
      <c r="X58" s="95"/>
      <c r="Y58" s="93"/>
      <c r="Z58" s="95"/>
      <c r="AA58" s="94"/>
      <c r="AB58" s="95"/>
      <c r="AC58" s="95"/>
      <c r="AD58" s="95"/>
      <c r="AE58" s="93"/>
      <c r="AF58" s="93"/>
      <c r="AG58" s="93"/>
      <c r="AH58" s="93"/>
      <c r="AI58" s="96"/>
      <c r="AJ58" s="96"/>
      <c r="AK58" s="96"/>
      <c r="AL58" s="96"/>
      <c r="AM58" s="93"/>
      <c r="AN58" s="93"/>
      <c r="AO58" s="93"/>
      <c r="AP58" s="95"/>
    </row>
    <row r="59" spans="1:42" ht="15" customHeight="1" x14ac:dyDescent="0.25">
      <c r="A59" s="95"/>
      <c r="B59" s="95"/>
      <c r="C59" s="93"/>
      <c r="D59" s="93"/>
      <c r="E59" s="93"/>
      <c r="F59" s="93"/>
      <c r="G59" s="93"/>
      <c r="H59" s="93"/>
      <c r="I59" s="94"/>
      <c r="J59" s="96"/>
      <c r="K59" s="96"/>
      <c r="L59" s="96"/>
      <c r="M59" s="96"/>
      <c r="N59" s="96"/>
      <c r="O59" s="96"/>
      <c r="P59" s="96"/>
      <c r="Q59" s="96"/>
      <c r="R59" s="93"/>
      <c r="S59" s="93"/>
      <c r="T59" s="93"/>
      <c r="U59" s="93"/>
      <c r="V59" s="93"/>
      <c r="W59" s="93"/>
      <c r="X59" s="95"/>
      <c r="Y59" s="93"/>
      <c r="Z59" s="95"/>
      <c r="AA59" s="94"/>
      <c r="AB59" s="95"/>
      <c r="AC59" s="95"/>
      <c r="AD59" s="95"/>
      <c r="AE59" s="93"/>
      <c r="AF59" s="93"/>
      <c r="AG59" s="93"/>
      <c r="AH59" s="93"/>
      <c r="AI59" s="96"/>
      <c r="AJ59" s="96"/>
      <c r="AK59" s="96"/>
      <c r="AL59" s="96"/>
      <c r="AM59" s="93"/>
      <c r="AN59" s="93"/>
      <c r="AO59" s="93"/>
      <c r="AP59" s="95"/>
    </row>
    <row r="60" spans="1:42" ht="15" customHeight="1" x14ac:dyDescent="0.25">
      <c r="A60" s="95"/>
      <c r="B60" s="95"/>
      <c r="C60" s="93"/>
      <c r="D60" s="93"/>
      <c r="E60" s="93"/>
      <c r="F60" s="93"/>
      <c r="G60" s="93"/>
      <c r="H60" s="93"/>
      <c r="I60" s="94"/>
      <c r="J60" s="96"/>
      <c r="K60" s="96"/>
      <c r="L60" s="96"/>
      <c r="M60" s="96"/>
      <c r="N60" s="96"/>
      <c r="O60" s="96"/>
      <c r="P60" s="96"/>
      <c r="Q60" s="96"/>
      <c r="R60" s="93"/>
      <c r="S60" s="93"/>
      <c r="T60" s="93"/>
      <c r="U60" s="93"/>
      <c r="V60" s="93"/>
      <c r="W60" s="93"/>
      <c r="X60" s="95"/>
      <c r="Y60" s="93"/>
      <c r="Z60" s="95"/>
      <c r="AA60" s="94"/>
      <c r="AB60" s="95"/>
      <c r="AC60" s="95"/>
      <c r="AD60" s="95"/>
      <c r="AE60" s="93"/>
      <c r="AF60" s="93"/>
      <c r="AG60" s="93"/>
      <c r="AH60" s="93"/>
      <c r="AI60" s="96"/>
      <c r="AJ60" s="96"/>
      <c r="AK60" s="96"/>
      <c r="AL60" s="96"/>
      <c r="AM60" s="93"/>
      <c r="AN60" s="93"/>
      <c r="AO60" s="93"/>
      <c r="AP60" s="95"/>
    </row>
    <row r="61" spans="1:42" ht="15" customHeight="1" x14ac:dyDescent="0.25">
      <c r="A61" s="95"/>
      <c r="B61" s="95"/>
      <c r="C61" s="93"/>
      <c r="D61" s="93"/>
      <c r="E61" s="93"/>
      <c r="F61" s="93"/>
      <c r="G61" s="93"/>
      <c r="H61" s="93"/>
      <c r="I61" s="94"/>
      <c r="J61" s="96"/>
      <c r="K61" s="96"/>
      <c r="L61" s="96"/>
      <c r="M61" s="96"/>
      <c r="N61" s="96"/>
      <c r="O61" s="96"/>
      <c r="P61" s="96"/>
      <c r="Q61" s="96"/>
      <c r="R61" s="93"/>
      <c r="S61" s="93"/>
      <c r="T61" s="93"/>
      <c r="U61" s="93"/>
      <c r="V61" s="93"/>
      <c r="W61" s="93"/>
      <c r="X61" s="95"/>
      <c r="Y61" s="93"/>
      <c r="Z61" s="95"/>
      <c r="AA61" s="94"/>
      <c r="AB61" s="95"/>
      <c r="AC61" s="95"/>
      <c r="AD61" s="95"/>
      <c r="AE61" s="93"/>
      <c r="AF61" s="93"/>
      <c r="AG61" s="93"/>
      <c r="AH61" s="93"/>
      <c r="AI61" s="96"/>
      <c r="AJ61" s="96"/>
      <c r="AK61" s="96"/>
      <c r="AL61" s="96"/>
      <c r="AM61" s="93"/>
      <c r="AN61" s="93"/>
      <c r="AO61" s="93"/>
      <c r="AP61" s="95"/>
    </row>
    <row r="62" spans="1:42" ht="15" customHeight="1" x14ac:dyDescent="0.25">
      <c r="A62" s="95"/>
      <c r="B62" s="95"/>
      <c r="C62" s="93"/>
      <c r="D62" s="93"/>
      <c r="E62" s="93"/>
      <c r="F62" s="93"/>
      <c r="G62" s="93"/>
      <c r="H62" s="93"/>
      <c r="I62" s="94"/>
      <c r="J62" s="96"/>
      <c r="K62" s="96"/>
      <c r="L62" s="96"/>
      <c r="M62" s="96"/>
      <c r="N62" s="96"/>
      <c r="O62" s="96"/>
      <c r="P62" s="96"/>
      <c r="Q62" s="96"/>
      <c r="R62" s="93"/>
      <c r="S62" s="93"/>
      <c r="T62" s="93"/>
      <c r="U62" s="93"/>
      <c r="V62" s="93"/>
      <c r="W62" s="93"/>
      <c r="X62" s="95"/>
      <c r="Y62" s="93"/>
      <c r="Z62" s="95"/>
      <c r="AA62" s="94"/>
      <c r="AB62" s="95"/>
      <c r="AC62" s="95"/>
      <c r="AD62" s="95"/>
      <c r="AE62" s="93"/>
      <c r="AF62" s="93"/>
      <c r="AG62" s="93"/>
      <c r="AH62" s="93"/>
      <c r="AI62" s="96"/>
      <c r="AJ62" s="96"/>
      <c r="AK62" s="96"/>
      <c r="AL62" s="96"/>
      <c r="AM62" s="93"/>
      <c r="AN62" s="93"/>
      <c r="AO62" s="93"/>
      <c r="AP62" s="95"/>
    </row>
    <row r="63" spans="1:42" ht="15" customHeight="1" x14ac:dyDescent="0.25">
      <c r="A63" s="95"/>
      <c r="B63" s="95"/>
      <c r="C63" s="93"/>
      <c r="D63" s="93"/>
      <c r="E63" s="93"/>
      <c r="F63" s="93"/>
      <c r="G63" s="93"/>
      <c r="H63" s="93"/>
      <c r="I63" s="94"/>
      <c r="J63" s="96"/>
      <c r="K63" s="96"/>
      <c r="L63" s="96"/>
      <c r="M63" s="96"/>
      <c r="N63" s="96"/>
      <c r="O63" s="96"/>
      <c r="P63" s="96"/>
      <c r="Q63" s="96"/>
      <c r="R63" s="93"/>
      <c r="S63" s="93"/>
      <c r="T63" s="93"/>
      <c r="U63" s="93"/>
      <c r="V63" s="93"/>
      <c r="W63" s="93"/>
      <c r="X63" s="95"/>
      <c r="Y63" s="93"/>
      <c r="Z63" s="95"/>
      <c r="AA63" s="94"/>
      <c r="AB63" s="95"/>
      <c r="AC63" s="95"/>
      <c r="AD63" s="95"/>
      <c r="AE63" s="93"/>
      <c r="AF63" s="93"/>
      <c r="AG63" s="93"/>
      <c r="AH63" s="93"/>
      <c r="AI63" s="96"/>
      <c r="AJ63" s="96"/>
      <c r="AK63" s="96"/>
      <c r="AL63" s="96"/>
      <c r="AM63" s="93"/>
      <c r="AN63" s="93"/>
      <c r="AO63" s="93"/>
      <c r="AP63" s="95"/>
    </row>
    <row r="64" spans="1:42" ht="15" customHeight="1" x14ac:dyDescent="0.25">
      <c r="A64" s="95"/>
      <c r="B64" s="95"/>
      <c r="C64" s="93"/>
      <c r="D64" s="93"/>
      <c r="E64" s="93"/>
      <c r="F64" s="93"/>
      <c r="G64" s="93"/>
      <c r="H64" s="93"/>
      <c r="I64" s="94"/>
      <c r="J64" s="96"/>
      <c r="K64" s="96"/>
      <c r="L64" s="96"/>
      <c r="M64" s="96"/>
      <c r="N64" s="96"/>
      <c r="O64" s="96"/>
      <c r="P64" s="96"/>
      <c r="Q64" s="96"/>
      <c r="R64" s="93"/>
      <c r="S64" s="93"/>
      <c r="T64" s="93"/>
      <c r="U64" s="93"/>
      <c r="V64" s="93"/>
      <c r="W64" s="93"/>
      <c r="X64" s="95"/>
      <c r="Y64" s="93"/>
      <c r="Z64" s="95"/>
      <c r="AA64" s="94"/>
      <c r="AB64" s="95"/>
      <c r="AC64" s="95"/>
      <c r="AD64" s="95"/>
      <c r="AE64" s="93"/>
      <c r="AF64" s="93"/>
      <c r="AG64" s="93"/>
      <c r="AH64" s="93"/>
      <c r="AI64" s="96"/>
      <c r="AJ64" s="96"/>
      <c r="AK64" s="96"/>
      <c r="AL64" s="96"/>
      <c r="AM64" s="93"/>
      <c r="AN64" s="93"/>
      <c r="AO64" s="93"/>
      <c r="AP64" s="95"/>
    </row>
    <row r="65" spans="1:42" ht="15" customHeight="1" x14ac:dyDescent="0.25">
      <c r="A65" s="95"/>
      <c r="B65" s="95"/>
      <c r="C65" s="93"/>
      <c r="D65" s="93"/>
      <c r="E65" s="93"/>
      <c r="F65" s="93"/>
      <c r="G65" s="93"/>
      <c r="H65" s="93"/>
      <c r="I65" s="94"/>
      <c r="J65" s="96"/>
      <c r="K65" s="96"/>
      <c r="L65" s="96"/>
      <c r="M65" s="96"/>
      <c r="N65" s="96"/>
      <c r="O65" s="96"/>
      <c r="P65" s="96"/>
      <c r="Q65" s="96"/>
      <c r="R65" s="93"/>
      <c r="S65" s="93"/>
      <c r="T65" s="93"/>
      <c r="U65" s="93"/>
      <c r="V65" s="93"/>
      <c r="W65" s="93"/>
      <c r="X65" s="95"/>
      <c r="Y65" s="93"/>
      <c r="Z65" s="95"/>
      <c r="AA65" s="94"/>
      <c r="AB65" s="95"/>
      <c r="AC65" s="95"/>
      <c r="AD65" s="95"/>
      <c r="AE65" s="93"/>
      <c r="AF65" s="93"/>
      <c r="AG65" s="93"/>
      <c r="AH65" s="93"/>
      <c r="AI65" s="96"/>
      <c r="AJ65" s="96"/>
      <c r="AK65" s="96"/>
      <c r="AL65" s="96"/>
      <c r="AM65" s="93"/>
      <c r="AN65" s="93"/>
      <c r="AO65" s="93"/>
      <c r="AP65" s="95"/>
    </row>
    <row r="66" spans="1:42" ht="15" customHeight="1" x14ac:dyDescent="0.25">
      <c r="A66" s="95"/>
      <c r="B66" s="95"/>
      <c r="C66" s="93"/>
      <c r="D66" s="93"/>
      <c r="E66" s="93"/>
      <c r="F66" s="93"/>
      <c r="G66" s="93"/>
      <c r="H66" s="93"/>
      <c r="I66" s="94"/>
      <c r="J66" s="96"/>
      <c r="K66" s="96"/>
      <c r="L66" s="96"/>
      <c r="M66" s="96"/>
      <c r="N66" s="96"/>
      <c r="O66" s="96"/>
      <c r="P66" s="96"/>
      <c r="Q66" s="96"/>
      <c r="R66" s="93"/>
      <c r="S66" s="93"/>
      <c r="T66" s="93"/>
      <c r="U66" s="93"/>
      <c r="V66" s="93"/>
      <c r="W66" s="93"/>
      <c r="X66" s="95"/>
      <c r="Y66" s="93"/>
      <c r="Z66" s="95"/>
      <c r="AA66" s="94"/>
      <c r="AB66" s="95"/>
      <c r="AC66" s="95"/>
      <c r="AD66" s="95"/>
      <c r="AE66" s="93"/>
      <c r="AF66" s="93"/>
      <c r="AG66" s="93"/>
      <c r="AH66" s="93"/>
      <c r="AI66" s="96"/>
      <c r="AJ66" s="96"/>
      <c r="AK66" s="96"/>
      <c r="AL66" s="96"/>
      <c r="AM66" s="93"/>
      <c r="AN66" s="93"/>
      <c r="AO66" s="93"/>
      <c r="AP66" s="95"/>
    </row>
    <row r="67" spans="1:42" ht="15" customHeight="1" x14ac:dyDescent="0.25">
      <c r="A67" s="95"/>
      <c r="B67" s="95"/>
      <c r="C67" s="93"/>
      <c r="D67" s="93"/>
      <c r="E67" s="93"/>
      <c r="F67" s="93"/>
      <c r="G67" s="93"/>
      <c r="H67" s="93"/>
      <c r="I67" s="94"/>
      <c r="J67" s="96"/>
      <c r="K67" s="96"/>
      <c r="L67" s="96"/>
      <c r="M67" s="96"/>
      <c r="N67" s="96"/>
      <c r="O67" s="96"/>
      <c r="P67" s="96"/>
      <c r="Q67" s="96"/>
      <c r="R67" s="93"/>
      <c r="S67" s="93"/>
      <c r="T67" s="93"/>
      <c r="U67" s="93"/>
      <c r="V67" s="93"/>
      <c r="W67" s="93"/>
      <c r="X67" s="95"/>
      <c r="Y67" s="93"/>
      <c r="Z67" s="95"/>
      <c r="AA67" s="94"/>
      <c r="AB67" s="95"/>
      <c r="AC67" s="95"/>
      <c r="AD67" s="95"/>
      <c r="AE67" s="93"/>
      <c r="AF67" s="93"/>
      <c r="AG67" s="93"/>
      <c r="AH67" s="93"/>
      <c r="AI67" s="96"/>
      <c r="AJ67" s="96"/>
      <c r="AK67" s="96"/>
      <c r="AL67" s="96"/>
      <c r="AM67" s="93"/>
      <c r="AN67" s="93"/>
      <c r="AO67" s="93"/>
      <c r="AP67" s="95"/>
    </row>
    <row r="68" spans="1:42" ht="15" customHeight="1" x14ac:dyDescent="0.25">
      <c r="A68" s="95"/>
      <c r="B68" s="95"/>
      <c r="C68" s="93"/>
      <c r="D68" s="93"/>
      <c r="E68" s="93"/>
      <c r="F68" s="93"/>
      <c r="G68" s="93"/>
      <c r="H68" s="93"/>
      <c r="I68" s="94"/>
      <c r="J68" s="96"/>
      <c r="K68" s="96"/>
      <c r="L68" s="96"/>
      <c r="M68" s="96"/>
      <c r="N68" s="96"/>
      <c r="O68" s="96"/>
      <c r="P68" s="96"/>
      <c r="Q68" s="96"/>
      <c r="R68" s="93"/>
      <c r="S68" s="93"/>
      <c r="T68" s="93"/>
      <c r="U68" s="93"/>
      <c r="V68" s="93"/>
      <c r="W68" s="93"/>
      <c r="X68" s="95"/>
      <c r="Y68" s="93"/>
      <c r="Z68" s="95"/>
      <c r="AA68" s="94"/>
      <c r="AB68" s="95"/>
      <c r="AC68" s="95"/>
      <c r="AD68" s="95"/>
      <c r="AE68" s="93"/>
      <c r="AF68" s="93"/>
      <c r="AG68" s="93"/>
      <c r="AH68" s="93"/>
      <c r="AI68" s="96"/>
      <c r="AJ68" s="96"/>
      <c r="AK68" s="96"/>
      <c r="AL68" s="96"/>
      <c r="AM68" s="93"/>
      <c r="AN68" s="93"/>
      <c r="AO68" s="93"/>
      <c r="AP68" s="95"/>
    </row>
    <row r="69" spans="1:42" ht="15" customHeight="1" x14ac:dyDescent="0.25">
      <c r="A69" s="95"/>
      <c r="B69" s="95"/>
      <c r="C69" s="93"/>
      <c r="D69" s="93"/>
      <c r="E69" s="93"/>
      <c r="F69" s="93"/>
      <c r="G69" s="93"/>
      <c r="H69" s="93"/>
      <c r="I69" s="94"/>
      <c r="J69" s="96"/>
      <c r="K69" s="96"/>
      <c r="L69" s="96"/>
      <c r="M69" s="96"/>
      <c r="N69" s="96"/>
      <c r="O69" s="96"/>
      <c r="P69" s="96"/>
      <c r="Q69" s="96"/>
      <c r="R69" s="93"/>
      <c r="S69" s="93"/>
      <c r="T69" s="93"/>
      <c r="U69" s="93"/>
      <c r="V69" s="93"/>
      <c r="W69" s="93"/>
      <c r="X69" s="95"/>
      <c r="Y69" s="93"/>
      <c r="Z69" s="95"/>
      <c r="AA69" s="94"/>
      <c r="AB69" s="95"/>
      <c r="AC69" s="95"/>
      <c r="AD69" s="95"/>
      <c r="AE69" s="93"/>
      <c r="AF69" s="93"/>
      <c r="AG69" s="93"/>
      <c r="AH69" s="93"/>
      <c r="AI69" s="96"/>
      <c r="AJ69" s="96"/>
      <c r="AK69" s="96"/>
      <c r="AL69" s="96"/>
      <c r="AM69" s="93"/>
      <c r="AN69" s="93"/>
      <c r="AO69" s="93"/>
      <c r="AP69" s="95"/>
    </row>
    <row r="70" spans="1:42" ht="15" customHeight="1" x14ac:dyDescent="0.25">
      <c r="A70" s="95"/>
      <c r="B70" s="95"/>
      <c r="C70" s="93"/>
      <c r="D70" s="93"/>
      <c r="E70" s="93"/>
      <c r="F70" s="93"/>
      <c r="G70" s="93"/>
      <c r="H70" s="93"/>
      <c r="I70" s="94"/>
      <c r="J70" s="96"/>
      <c r="K70" s="96"/>
      <c r="L70" s="96"/>
      <c r="M70" s="96"/>
      <c r="N70" s="96"/>
      <c r="O70" s="96"/>
      <c r="P70" s="96"/>
      <c r="Q70" s="96"/>
      <c r="R70" s="93"/>
      <c r="S70" s="93"/>
      <c r="T70" s="93"/>
      <c r="U70" s="93"/>
      <c r="V70" s="93"/>
      <c r="W70" s="93"/>
      <c r="X70" s="95"/>
      <c r="Y70" s="93"/>
      <c r="Z70" s="95"/>
      <c r="AA70" s="94"/>
      <c r="AB70" s="95"/>
      <c r="AC70" s="95"/>
      <c r="AD70" s="95"/>
      <c r="AE70" s="93"/>
      <c r="AF70" s="93"/>
      <c r="AG70" s="93"/>
      <c r="AH70" s="93"/>
      <c r="AI70" s="96"/>
      <c r="AJ70" s="96"/>
      <c r="AK70" s="96"/>
      <c r="AL70" s="96"/>
      <c r="AM70" s="93"/>
      <c r="AN70" s="93"/>
      <c r="AO70" s="93"/>
      <c r="AP70" s="95"/>
    </row>
    <row r="71" spans="1:42" ht="15" customHeight="1" x14ac:dyDescent="0.25">
      <c r="A71" s="95"/>
      <c r="B71" s="95"/>
      <c r="C71" s="93"/>
      <c r="D71" s="93"/>
      <c r="E71" s="93"/>
      <c r="F71" s="93"/>
      <c r="G71" s="93"/>
      <c r="H71" s="93"/>
      <c r="I71" s="94"/>
      <c r="J71" s="96"/>
      <c r="K71" s="96"/>
      <c r="L71" s="96"/>
      <c r="M71" s="96"/>
      <c r="N71" s="96"/>
      <c r="O71" s="96"/>
      <c r="P71" s="96"/>
      <c r="Q71" s="96"/>
      <c r="R71" s="93"/>
      <c r="S71" s="93"/>
      <c r="T71" s="93"/>
      <c r="U71" s="93"/>
      <c r="V71" s="93"/>
      <c r="W71" s="93"/>
      <c r="X71" s="95"/>
      <c r="Y71" s="93"/>
      <c r="Z71" s="95"/>
      <c r="AA71" s="94"/>
      <c r="AB71" s="95"/>
      <c r="AC71" s="95"/>
      <c r="AD71" s="95"/>
      <c r="AE71" s="93"/>
      <c r="AF71" s="93"/>
      <c r="AG71" s="93"/>
      <c r="AH71" s="93"/>
      <c r="AI71" s="96"/>
      <c r="AJ71" s="96"/>
      <c r="AK71" s="96"/>
      <c r="AL71" s="96"/>
      <c r="AM71" s="93"/>
      <c r="AN71" s="93"/>
      <c r="AO71" s="93"/>
      <c r="AP71" s="95"/>
    </row>
    <row r="72" spans="1:42" ht="15" customHeight="1" x14ac:dyDescent="0.25">
      <c r="A72" s="95"/>
      <c r="B72" s="95"/>
      <c r="C72" s="93"/>
      <c r="D72" s="93"/>
      <c r="E72" s="93"/>
      <c r="F72" s="93"/>
      <c r="G72" s="93"/>
      <c r="H72" s="93"/>
      <c r="I72" s="94"/>
      <c r="J72" s="96"/>
      <c r="K72" s="96"/>
      <c r="L72" s="96"/>
      <c r="M72" s="96"/>
      <c r="N72" s="96"/>
      <c r="O72" s="96"/>
      <c r="P72" s="96"/>
      <c r="Q72" s="96"/>
      <c r="R72" s="93"/>
      <c r="S72" s="93"/>
      <c r="T72" s="93"/>
      <c r="U72" s="93"/>
      <c r="V72" s="93"/>
      <c r="W72" s="93"/>
      <c r="X72" s="95"/>
      <c r="Y72" s="93"/>
      <c r="Z72" s="95"/>
      <c r="AA72" s="94"/>
      <c r="AB72" s="95"/>
      <c r="AC72" s="95"/>
      <c r="AD72" s="95"/>
      <c r="AE72" s="93"/>
      <c r="AF72" s="93"/>
      <c r="AG72" s="93"/>
      <c r="AH72" s="93"/>
      <c r="AI72" s="96"/>
      <c r="AJ72" s="96"/>
      <c r="AK72" s="96"/>
      <c r="AL72" s="96"/>
      <c r="AM72" s="93"/>
      <c r="AN72" s="93"/>
      <c r="AO72" s="93"/>
      <c r="AP72" s="95"/>
    </row>
    <row r="73" spans="1:42" ht="15" customHeight="1" x14ac:dyDescent="0.25">
      <c r="A73" s="95"/>
      <c r="B73" s="95"/>
      <c r="C73" s="93"/>
      <c r="D73" s="93"/>
      <c r="E73" s="93"/>
      <c r="F73" s="93"/>
      <c r="G73" s="93"/>
      <c r="H73" s="93"/>
      <c r="I73" s="94"/>
      <c r="J73" s="96"/>
      <c r="K73" s="96"/>
      <c r="L73" s="96"/>
      <c r="M73" s="96"/>
      <c r="N73" s="96"/>
      <c r="O73" s="96"/>
      <c r="P73" s="96"/>
      <c r="Q73" s="96"/>
      <c r="R73" s="93"/>
      <c r="S73" s="93"/>
      <c r="T73" s="93"/>
      <c r="U73" s="93"/>
      <c r="V73" s="93"/>
      <c r="W73" s="93"/>
      <c r="X73" s="95"/>
      <c r="Y73" s="93"/>
      <c r="Z73" s="95"/>
      <c r="AA73" s="94"/>
      <c r="AB73" s="95"/>
      <c r="AC73" s="95"/>
      <c r="AD73" s="95"/>
      <c r="AE73" s="93"/>
      <c r="AF73" s="93"/>
      <c r="AG73" s="93"/>
      <c r="AH73" s="93"/>
      <c r="AI73" s="96"/>
      <c r="AJ73" s="96"/>
      <c r="AK73" s="96"/>
      <c r="AL73" s="96"/>
      <c r="AM73" s="93"/>
      <c r="AN73" s="93"/>
      <c r="AO73" s="93"/>
      <c r="AP73" s="95"/>
    </row>
    <row r="74" spans="1:42" ht="15" customHeight="1" x14ac:dyDescent="0.25">
      <c r="A74" s="95"/>
      <c r="B74" s="95"/>
      <c r="C74" s="93"/>
      <c r="D74" s="93"/>
      <c r="E74" s="93"/>
      <c r="F74" s="93"/>
      <c r="G74" s="93"/>
      <c r="H74" s="93"/>
      <c r="I74" s="94"/>
      <c r="J74" s="96"/>
      <c r="K74" s="96"/>
      <c r="L74" s="96"/>
      <c r="M74" s="96"/>
      <c r="N74" s="96"/>
      <c r="O74" s="96"/>
      <c r="P74" s="96"/>
      <c r="Q74" s="96"/>
      <c r="R74" s="93"/>
      <c r="S74" s="93"/>
      <c r="T74" s="93"/>
      <c r="U74" s="93"/>
      <c r="V74" s="93"/>
      <c r="W74" s="93"/>
      <c r="X74" s="95"/>
      <c r="Y74" s="93"/>
      <c r="Z74" s="95"/>
      <c r="AA74" s="94"/>
      <c r="AB74" s="95"/>
      <c r="AC74" s="95"/>
      <c r="AD74" s="95"/>
      <c r="AE74" s="93"/>
      <c r="AF74" s="93"/>
      <c r="AG74" s="93"/>
      <c r="AH74" s="93"/>
      <c r="AI74" s="96"/>
      <c r="AJ74" s="96"/>
      <c r="AK74" s="96"/>
      <c r="AL74" s="96"/>
      <c r="AM74" s="93"/>
      <c r="AN74" s="93"/>
      <c r="AO74" s="93"/>
      <c r="AP74" s="95"/>
    </row>
    <row r="75" spans="1:42" ht="15" customHeight="1" x14ac:dyDescent="0.25">
      <c r="A75" s="95"/>
      <c r="B75" s="95"/>
      <c r="C75" s="93"/>
      <c r="D75" s="93"/>
      <c r="E75" s="93"/>
      <c r="F75" s="93"/>
      <c r="G75" s="93"/>
      <c r="H75" s="93"/>
      <c r="I75" s="94"/>
      <c r="J75" s="96"/>
      <c r="K75" s="96"/>
      <c r="L75" s="96"/>
      <c r="M75" s="96"/>
      <c r="N75" s="96"/>
      <c r="O75" s="96"/>
      <c r="P75" s="96"/>
      <c r="Q75" s="96"/>
      <c r="R75" s="93"/>
      <c r="S75" s="93"/>
      <c r="T75" s="93"/>
      <c r="U75" s="93"/>
      <c r="V75" s="93"/>
      <c r="W75" s="93"/>
      <c r="X75" s="95"/>
      <c r="Y75" s="93"/>
      <c r="Z75" s="95"/>
      <c r="AA75" s="94"/>
      <c r="AB75" s="95"/>
      <c r="AC75" s="95"/>
      <c r="AD75" s="95"/>
      <c r="AE75" s="93"/>
      <c r="AF75" s="93"/>
      <c r="AG75" s="93"/>
      <c r="AH75" s="93"/>
      <c r="AI75" s="96"/>
      <c r="AJ75" s="96"/>
      <c r="AK75" s="96"/>
      <c r="AL75" s="96"/>
      <c r="AM75" s="93"/>
      <c r="AN75" s="93"/>
      <c r="AO75" s="93"/>
      <c r="AP75" s="95"/>
    </row>
    <row r="76" spans="1:42" ht="15" customHeight="1" x14ac:dyDescent="0.25">
      <c r="A76" s="95"/>
      <c r="B76" s="95"/>
      <c r="C76" s="93"/>
      <c r="D76" s="93"/>
      <c r="E76" s="93"/>
      <c r="F76" s="93"/>
      <c r="G76" s="93"/>
      <c r="H76" s="93"/>
      <c r="I76" s="94"/>
      <c r="J76" s="96"/>
      <c r="K76" s="96"/>
      <c r="L76" s="96"/>
      <c r="M76" s="96"/>
      <c r="N76" s="96"/>
      <c r="O76" s="96"/>
      <c r="P76" s="96"/>
      <c r="Q76" s="96"/>
      <c r="R76" s="93"/>
      <c r="S76" s="93"/>
      <c r="T76" s="93"/>
      <c r="U76" s="93"/>
      <c r="V76" s="93"/>
      <c r="W76" s="93"/>
      <c r="X76" s="95"/>
      <c r="Y76" s="93"/>
      <c r="Z76" s="95"/>
      <c r="AA76" s="94"/>
      <c r="AB76" s="95"/>
      <c r="AC76" s="95"/>
      <c r="AD76" s="95"/>
      <c r="AE76" s="93"/>
      <c r="AF76" s="93"/>
      <c r="AG76" s="93"/>
      <c r="AH76" s="93"/>
      <c r="AI76" s="96"/>
      <c r="AJ76" s="96"/>
      <c r="AK76" s="96"/>
      <c r="AL76" s="96"/>
      <c r="AM76" s="93"/>
      <c r="AN76" s="93"/>
      <c r="AO76" s="93"/>
      <c r="AP76" s="95"/>
    </row>
    <row r="77" spans="1:42" ht="15" customHeight="1" x14ac:dyDescent="0.25">
      <c r="A77" s="95"/>
      <c r="B77" s="95"/>
      <c r="C77" s="93"/>
      <c r="D77" s="93"/>
      <c r="E77" s="93"/>
      <c r="F77" s="93"/>
      <c r="G77" s="93"/>
      <c r="H77" s="93"/>
      <c r="I77" s="94"/>
      <c r="J77" s="96"/>
      <c r="K77" s="96"/>
      <c r="L77" s="96"/>
      <c r="M77" s="96"/>
      <c r="N77" s="96"/>
      <c r="O77" s="96"/>
      <c r="P77" s="96"/>
      <c r="Q77" s="96"/>
      <c r="R77" s="93"/>
      <c r="S77" s="93"/>
      <c r="T77" s="93"/>
      <c r="U77" s="93"/>
      <c r="V77" s="93"/>
      <c r="W77" s="93"/>
      <c r="X77" s="95"/>
      <c r="Y77" s="93"/>
      <c r="Z77" s="95"/>
      <c r="AA77" s="94"/>
      <c r="AB77" s="95"/>
      <c r="AC77" s="95"/>
      <c r="AD77" s="95"/>
      <c r="AE77" s="93"/>
      <c r="AF77" s="93"/>
      <c r="AG77" s="93"/>
      <c r="AH77" s="93"/>
      <c r="AI77" s="96"/>
      <c r="AJ77" s="96"/>
      <c r="AK77" s="96"/>
      <c r="AL77" s="96"/>
      <c r="AM77" s="93"/>
      <c r="AN77" s="93"/>
      <c r="AO77" s="93"/>
      <c r="AP77" s="95"/>
    </row>
    <row r="78" spans="1:42" ht="15" customHeight="1" x14ac:dyDescent="0.25">
      <c r="A78" s="95"/>
      <c r="B78" s="95"/>
      <c r="C78" s="93"/>
      <c r="D78" s="93"/>
      <c r="E78" s="93"/>
      <c r="F78" s="93"/>
      <c r="G78" s="93"/>
      <c r="H78" s="93"/>
      <c r="I78" s="94"/>
      <c r="J78" s="96"/>
      <c r="K78" s="96"/>
      <c r="L78" s="96"/>
      <c r="M78" s="96"/>
      <c r="N78" s="96"/>
      <c r="O78" s="96"/>
      <c r="P78" s="96"/>
      <c r="Q78" s="96"/>
      <c r="R78" s="93"/>
      <c r="S78" s="93"/>
      <c r="T78" s="93"/>
      <c r="U78" s="93"/>
      <c r="V78" s="93"/>
      <c r="W78" s="93"/>
      <c r="X78" s="95"/>
      <c r="Y78" s="93"/>
      <c r="Z78" s="95"/>
      <c r="AA78" s="94"/>
      <c r="AB78" s="95"/>
      <c r="AC78" s="95"/>
      <c r="AD78" s="95"/>
      <c r="AE78" s="93"/>
      <c r="AF78" s="93"/>
      <c r="AG78" s="93"/>
      <c r="AH78" s="93"/>
      <c r="AI78" s="96"/>
      <c r="AJ78" s="96"/>
      <c r="AK78" s="96"/>
      <c r="AL78" s="96"/>
      <c r="AM78" s="93"/>
      <c r="AN78" s="93"/>
      <c r="AO78" s="93"/>
      <c r="AP78" s="95"/>
    </row>
    <row r="80" spans="1:42" s="46" customFormat="1" ht="15" customHeight="1" x14ac:dyDescent="0.25">
      <c r="A80" s="47" t="s">
        <v>1833</v>
      </c>
    </row>
    <row r="81" spans="1:43" ht="15" customHeight="1" x14ac:dyDescent="0.25">
      <c r="A81" s="78" t="s">
        <v>1711</v>
      </c>
      <c r="B81" s="78" t="s">
        <v>1712</v>
      </c>
      <c r="C81" s="78" t="s">
        <v>1756</v>
      </c>
      <c r="D81" s="78"/>
      <c r="E81" s="78"/>
      <c r="F81" s="78" t="s">
        <v>1757</v>
      </c>
      <c r="G81" s="78"/>
      <c r="H81" s="78"/>
      <c r="I81" s="90"/>
      <c r="J81" s="78" t="s">
        <v>1834</v>
      </c>
      <c r="K81" s="78"/>
      <c r="L81" s="78"/>
      <c r="M81" s="78"/>
      <c r="N81" s="78"/>
      <c r="O81" s="78"/>
      <c r="P81" s="78"/>
      <c r="Q81" s="78"/>
      <c r="R81" s="78"/>
      <c r="S81" s="78" t="s">
        <v>1835</v>
      </c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</row>
    <row r="82" spans="1:43" ht="15" customHeight="1" x14ac:dyDescent="0.25">
      <c r="A82" s="78"/>
      <c r="B82" s="78"/>
      <c r="C82" s="78"/>
      <c r="D82" s="78"/>
      <c r="E82" s="78"/>
      <c r="F82" s="78"/>
      <c r="G82" s="78"/>
      <c r="H82" s="78"/>
      <c r="I82" s="90"/>
      <c r="J82" s="78" t="s">
        <v>1836</v>
      </c>
      <c r="K82" s="78"/>
      <c r="L82" s="78"/>
      <c r="M82" s="78"/>
      <c r="N82" s="78" t="s">
        <v>1837</v>
      </c>
      <c r="O82" s="78"/>
      <c r="P82" s="78"/>
      <c r="Q82" s="78"/>
      <c r="R82" s="78" t="s">
        <v>1838</v>
      </c>
      <c r="S82" s="78" t="s">
        <v>1839</v>
      </c>
      <c r="T82" s="78"/>
      <c r="U82" s="78"/>
      <c r="V82" s="78"/>
      <c r="W82" s="78"/>
      <c r="X82" s="78"/>
      <c r="Y82" s="78" t="s">
        <v>1881</v>
      </c>
      <c r="Z82" s="78"/>
      <c r="AA82" s="78"/>
      <c r="AB82" s="78" t="s">
        <v>1840</v>
      </c>
      <c r="AC82" s="78"/>
      <c r="AD82" s="78"/>
      <c r="AE82" s="78"/>
      <c r="AF82" s="78" t="s">
        <v>1841</v>
      </c>
      <c r="AG82" s="78"/>
      <c r="AH82" s="78"/>
      <c r="AI82" s="78"/>
      <c r="AJ82" s="78" t="s">
        <v>1842</v>
      </c>
      <c r="AK82" s="78"/>
      <c r="AL82" s="78"/>
      <c r="AM82" s="78"/>
      <c r="AN82" s="78" t="s">
        <v>1716</v>
      </c>
      <c r="AO82" s="78"/>
      <c r="AP82" s="78"/>
      <c r="AQ82" s="78"/>
    </row>
    <row r="83" spans="1:43" ht="15" customHeight="1" x14ac:dyDescent="0.25">
      <c r="A83" s="91"/>
      <c r="B83" s="91"/>
      <c r="C83" s="79" t="s">
        <v>1843</v>
      </c>
      <c r="D83" s="79" t="s">
        <v>1844</v>
      </c>
      <c r="E83" s="79" t="s">
        <v>1845</v>
      </c>
      <c r="F83" s="79" t="s">
        <v>1846</v>
      </c>
      <c r="G83" s="79" t="s">
        <v>1771</v>
      </c>
      <c r="H83" s="79" t="s">
        <v>1772</v>
      </c>
      <c r="I83" s="92"/>
      <c r="J83" s="79" t="s">
        <v>1847</v>
      </c>
      <c r="K83" s="79" t="s">
        <v>1848</v>
      </c>
      <c r="L83" s="79" t="s">
        <v>1849</v>
      </c>
      <c r="M83" s="79" t="s">
        <v>1850</v>
      </c>
      <c r="N83" s="79" t="s">
        <v>1851</v>
      </c>
      <c r="O83" s="79" t="s">
        <v>1852</v>
      </c>
      <c r="P83" s="79" t="s">
        <v>1853</v>
      </c>
      <c r="Q83" s="79" t="s">
        <v>1854</v>
      </c>
      <c r="R83" s="91"/>
      <c r="S83" s="79" t="s">
        <v>1855</v>
      </c>
      <c r="T83" s="79" t="s">
        <v>1785</v>
      </c>
      <c r="U83" s="79" t="s">
        <v>1856</v>
      </c>
      <c r="V83" s="79" t="s">
        <v>1857</v>
      </c>
      <c r="W83" s="79" t="s">
        <v>1858</v>
      </c>
      <c r="X83" s="79" t="s">
        <v>1859</v>
      </c>
      <c r="Y83" s="79" t="s">
        <v>1860</v>
      </c>
      <c r="Z83" s="79" t="s">
        <v>1861</v>
      </c>
      <c r="AA83" s="79" t="s">
        <v>1862</v>
      </c>
      <c r="AB83" s="79" t="s">
        <v>1863</v>
      </c>
      <c r="AC83" s="79" t="s">
        <v>1864</v>
      </c>
      <c r="AD83" s="79" t="s">
        <v>1865</v>
      </c>
      <c r="AE83" s="79" t="s">
        <v>1866</v>
      </c>
      <c r="AF83" s="79" t="s">
        <v>1867</v>
      </c>
      <c r="AG83" s="79" t="s">
        <v>1868</v>
      </c>
      <c r="AH83" s="79" t="s">
        <v>1869</v>
      </c>
      <c r="AI83" s="79" t="s">
        <v>1870</v>
      </c>
      <c r="AJ83" s="79" t="s">
        <v>1871</v>
      </c>
      <c r="AK83" s="79" t="s">
        <v>1872</v>
      </c>
      <c r="AL83" s="79" t="s">
        <v>1873</v>
      </c>
      <c r="AM83" s="79" t="s">
        <v>1874</v>
      </c>
      <c r="AN83" s="79" t="s">
        <v>1875</v>
      </c>
      <c r="AO83" s="79" t="s">
        <v>1876</v>
      </c>
      <c r="AP83" s="79" t="s">
        <v>1877</v>
      </c>
      <c r="AQ83" s="79" t="s">
        <v>1878</v>
      </c>
    </row>
    <row r="84" spans="1:43" ht="15" customHeight="1" x14ac:dyDescent="0.25">
      <c r="A84" s="64"/>
      <c r="B84" s="64"/>
      <c r="C84" s="65" t="s">
        <v>1804</v>
      </c>
      <c r="D84" s="65" t="s">
        <v>1805</v>
      </c>
      <c r="E84" s="65" t="s">
        <v>1806</v>
      </c>
      <c r="F84" s="65" t="s">
        <v>1804</v>
      </c>
      <c r="G84" s="65" t="s">
        <v>1805</v>
      </c>
      <c r="H84" s="65" t="s">
        <v>1806</v>
      </c>
      <c r="I84" s="89"/>
      <c r="J84" s="65" t="s">
        <v>1882</v>
      </c>
      <c r="K84" s="65" t="s">
        <v>1883</v>
      </c>
      <c r="L84" s="65" t="s">
        <v>1884</v>
      </c>
      <c r="M84" s="65" t="s">
        <v>1885</v>
      </c>
      <c r="N84" s="65" t="s">
        <v>1814</v>
      </c>
      <c r="O84" s="65" t="s">
        <v>1884</v>
      </c>
      <c r="P84" s="65" t="s">
        <v>1886</v>
      </c>
      <c r="Q84" s="65" t="s">
        <v>1885</v>
      </c>
      <c r="R84" s="65" t="s">
        <v>1879</v>
      </c>
      <c r="S84" s="65" t="s">
        <v>1887</v>
      </c>
      <c r="T84" s="65" t="s">
        <v>1807</v>
      </c>
      <c r="U84" s="65" t="s">
        <v>1888</v>
      </c>
      <c r="V84" s="65" t="s">
        <v>1889</v>
      </c>
      <c r="W84" s="65" t="s">
        <v>1890</v>
      </c>
      <c r="X84" s="65" t="s">
        <v>1891</v>
      </c>
      <c r="Y84" s="65" t="s">
        <v>1892</v>
      </c>
      <c r="Z84" s="65" t="s">
        <v>1893</v>
      </c>
      <c r="AA84" s="65" t="s">
        <v>1894</v>
      </c>
      <c r="AB84" s="65" t="s">
        <v>1895</v>
      </c>
      <c r="AC84" s="65" t="s">
        <v>1896</v>
      </c>
      <c r="AD84" s="65" t="s">
        <v>1897</v>
      </c>
      <c r="AE84" s="65" t="s">
        <v>1898</v>
      </c>
      <c r="AF84" s="65" t="s">
        <v>1880</v>
      </c>
      <c r="AG84" s="65" t="s">
        <v>1899</v>
      </c>
      <c r="AH84" s="65" t="s">
        <v>1900</v>
      </c>
      <c r="AI84" s="65" t="s">
        <v>1901</v>
      </c>
      <c r="AJ84" s="65" t="s">
        <v>1902</v>
      </c>
      <c r="AK84" s="65" t="s">
        <v>1903</v>
      </c>
      <c r="AL84" s="65" t="s">
        <v>1904</v>
      </c>
      <c r="AM84" s="65" t="s">
        <v>1811</v>
      </c>
      <c r="AN84" s="65" t="s">
        <v>1905</v>
      </c>
      <c r="AO84" s="65" t="s">
        <v>1906</v>
      </c>
      <c r="AP84" s="65" t="s">
        <v>1907</v>
      </c>
      <c r="AQ84" s="65" t="s">
        <v>1811</v>
      </c>
    </row>
    <row r="85" spans="1:43" ht="15" customHeight="1" x14ac:dyDescent="0.25">
      <c r="A85" s="95">
        <v>1</v>
      </c>
      <c r="B85" s="115" t="s">
        <v>881</v>
      </c>
      <c r="C85" s="93">
        <v>100</v>
      </c>
      <c r="D85" s="93">
        <v>151.98330646761394</v>
      </c>
      <c r="E85" s="93">
        <v>-0.80691528867621787</v>
      </c>
      <c r="F85" s="93">
        <v>100</v>
      </c>
      <c r="G85" s="93">
        <v>151.73322915154134</v>
      </c>
      <c r="H85" s="93">
        <v>-0.69750646289438223</v>
      </c>
      <c r="I85" s="94"/>
      <c r="J85" s="93"/>
      <c r="K85" s="93"/>
      <c r="L85" s="93" t="s">
        <v>887</v>
      </c>
      <c r="M85" s="93"/>
      <c r="N85" s="93" t="s">
        <v>321</v>
      </c>
      <c r="O85" s="93">
        <v>100</v>
      </c>
      <c r="P85" s="93">
        <v>25.976244775058454</v>
      </c>
      <c r="Q85" s="93">
        <v>0.17091270928012964</v>
      </c>
      <c r="R85" s="95" t="s">
        <v>2440</v>
      </c>
      <c r="S85" s="93">
        <v>463.37541113128015</v>
      </c>
      <c r="T85" s="93">
        <v>822.93130411021014</v>
      </c>
      <c r="U85" s="93">
        <v>73.137293808605364</v>
      </c>
      <c r="V85" s="93">
        <v>411.46565205510507</v>
      </c>
      <c r="W85" s="93">
        <v>110000</v>
      </c>
      <c r="X85" s="93">
        <v>8846.7249125088565</v>
      </c>
      <c r="Y85" s="93">
        <v>32</v>
      </c>
      <c r="Z85" s="93">
        <v>198.94367886486918</v>
      </c>
      <c r="AA85" s="93">
        <v>320</v>
      </c>
      <c r="AB85" s="93">
        <v>1.4</v>
      </c>
      <c r="AC85" s="93">
        <v>0.5</v>
      </c>
      <c r="AD85" s="93">
        <v>1</v>
      </c>
      <c r="AE85" s="93">
        <v>0.9475355234753996</v>
      </c>
      <c r="AF85" s="95" t="s">
        <v>2486</v>
      </c>
      <c r="AG85" s="93">
        <v>11</v>
      </c>
      <c r="AH85" s="93">
        <v>17.631521149864785</v>
      </c>
      <c r="AI85" s="93">
        <v>268.85271433667941</v>
      </c>
      <c r="AJ85" s="93">
        <v>0.28531719710680209</v>
      </c>
      <c r="AK85" s="93">
        <v>0.3</v>
      </c>
      <c r="AL85" s="93">
        <v>1.051461331605966</v>
      </c>
      <c r="AM85" s="97" t="s">
        <v>879</v>
      </c>
      <c r="AN85" s="93">
        <v>22</v>
      </c>
      <c r="AO85" s="93">
        <v>14.6</v>
      </c>
      <c r="AP85" s="93">
        <v>0.66363636363636358</v>
      </c>
      <c r="AQ85" s="115" t="s">
        <v>881</v>
      </c>
    </row>
    <row r="86" spans="1:43" ht="15" customHeight="1" x14ac:dyDescent="0.25">
      <c r="A86" s="95"/>
      <c r="B86" s="95"/>
      <c r="C86" s="93"/>
      <c r="D86" s="93"/>
      <c r="E86" s="93"/>
      <c r="F86" s="93"/>
      <c r="G86" s="93"/>
      <c r="H86" s="93"/>
      <c r="I86" s="94"/>
      <c r="J86" s="93"/>
      <c r="K86" s="93"/>
      <c r="L86" s="93"/>
      <c r="M86" s="93"/>
      <c r="N86" s="93"/>
      <c r="O86" s="93"/>
      <c r="P86" s="93"/>
      <c r="Q86" s="93"/>
      <c r="R86" s="95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5"/>
      <c r="AG86" s="93"/>
      <c r="AH86" s="93"/>
      <c r="AI86" s="93"/>
      <c r="AJ86" s="93"/>
      <c r="AK86" s="93"/>
      <c r="AL86" s="93"/>
      <c r="AM86" s="95"/>
      <c r="AN86" s="93"/>
      <c r="AO86" s="93"/>
      <c r="AP86" s="93"/>
      <c r="AQ86" s="95"/>
    </row>
    <row r="87" spans="1:43" ht="15" customHeight="1" x14ac:dyDescent="0.25">
      <c r="A87" s="95"/>
      <c r="B87" s="95"/>
      <c r="C87" s="93"/>
      <c r="D87" s="93"/>
      <c r="E87" s="93"/>
      <c r="F87" s="93"/>
      <c r="G87" s="93"/>
      <c r="H87" s="93"/>
      <c r="I87" s="94"/>
      <c r="J87" s="93"/>
      <c r="K87" s="93"/>
      <c r="L87" s="93"/>
      <c r="M87" s="93"/>
      <c r="N87" s="93"/>
      <c r="O87" s="93"/>
      <c r="P87" s="93"/>
      <c r="Q87" s="93"/>
      <c r="R87" s="95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5"/>
      <c r="AG87" s="93"/>
      <c r="AH87" s="93"/>
      <c r="AI87" s="93"/>
      <c r="AJ87" s="93"/>
      <c r="AK87" s="93"/>
      <c r="AL87" s="93"/>
      <c r="AM87" s="95"/>
      <c r="AN87" s="93"/>
      <c r="AO87" s="93"/>
      <c r="AP87" s="93"/>
      <c r="AQ87" s="95"/>
    </row>
    <row r="88" spans="1:43" ht="15" customHeight="1" x14ac:dyDescent="0.25">
      <c r="A88" s="95"/>
      <c r="B88" s="95"/>
      <c r="C88" s="93"/>
      <c r="D88" s="93"/>
      <c r="E88" s="93"/>
      <c r="F88" s="93"/>
      <c r="G88" s="93"/>
      <c r="H88" s="93"/>
      <c r="I88" s="94"/>
      <c r="J88" s="93"/>
      <c r="K88" s="93"/>
      <c r="L88" s="93"/>
      <c r="M88" s="93"/>
      <c r="N88" s="93"/>
      <c r="O88" s="93"/>
      <c r="P88" s="93"/>
      <c r="Q88" s="93"/>
      <c r="R88" s="95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  <c r="AF88" s="95"/>
      <c r="AG88" s="93"/>
      <c r="AH88" s="93"/>
      <c r="AI88" s="93"/>
      <c r="AJ88" s="93"/>
      <c r="AK88" s="93"/>
      <c r="AL88" s="93"/>
      <c r="AM88" s="95"/>
      <c r="AN88" s="93"/>
      <c r="AO88" s="93"/>
      <c r="AP88" s="93"/>
      <c r="AQ88" s="95"/>
    </row>
    <row r="89" spans="1:43" ht="15" customHeight="1" x14ac:dyDescent="0.25">
      <c r="A89" s="95"/>
      <c r="B89" s="95"/>
      <c r="C89" s="93"/>
      <c r="D89" s="93"/>
      <c r="E89" s="93"/>
      <c r="F89" s="93"/>
      <c r="G89" s="93"/>
      <c r="H89" s="93"/>
      <c r="I89" s="94"/>
      <c r="J89" s="93"/>
      <c r="K89" s="93"/>
      <c r="L89" s="93"/>
      <c r="M89" s="93"/>
      <c r="N89" s="93"/>
      <c r="O89" s="93"/>
      <c r="P89" s="93"/>
      <c r="Q89" s="93"/>
      <c r="R89" s="95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5"/>
      <c r="AG89" s="93"/>
      <c r="AH89" s="93"/>
      <c r="AI89" s="93"/>
      <c r="AJ89" s="93"/>
      <c r="AK89" s="93"/>
      <c r="AL89" s="93"/>
      <c r="AM89" s="95"/>
      <c r="AN89" s="93"/>
      <c r="AO89" s="93"/>
      <c r="AP89" s="93"/>
      <c r="AQ89" s="95"/>
    </row>
    <row r="90" spans="1:43" ht="15" customHeight="1" x14ac:dyDescent="0.25">
      <c r="A90" s="95"/>
      <c r="B90" s="95"/>
      <c r="C90" s="93"/>
      <c r="D90" s="93"/>
      <c r="E90" s="93"/>
      <c r="F90" s="93"/>
      <c r="G90" s="93"/>
      <c r="H90" s="93"/>
      <c r="I90" s="94"/>
      <c r="J90" s="93"/>
      <c r="K90" s="93"/>
      <c r="L90" s="93"/>
      <c r="M90" s="93"/>
      <c r="N90" s="93"/>
      <c r="O90" s="93"/>
      <c r="P90" s="93"/>
      <c r="Q90" s="93"/>
      <c r="R90" s="95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95"/>
      <c r="AG90" s="93"/>
      <c r="AH90" s="93"/>
      <c r="AI90" s="93"/>
      <c r="AJ90" s="93"/>
      <c r="AK90" s="93"/>
      <c r="AL90" s="93"/>
      <c r="AM90" s="95"/>
      <c r="AN90" s="93"/>
      <c r="AO90" s="93"/>
      <c r="AP90" s="93"/>
      <c r="AQ90" s="95"/>
    </row>
    <row r="91" spans="1:43" ht="15" customHeight="1" x14ac:dyDescent="0.25">
      <c r="A91" s="95"/>
      <c r="B91" s="95"/>
      <c r="C91" s="93"/>
      <c r="D91" s="93"/>
      <c r="E91" s="93"/>
      <c r="F91" s="93"/>
      <c r="G91" s="93"/>
      <c r="H91" s="93"/>
      <c r="I91" s="94"/>
      <c r="J91" s="93"/>
      <c r="K91" s="93"/>
      <c r="L91" s="93"/>
      <c r="M91" s="93"/>
      <c r="N91" s="93"/>
      <c r="O91" s="93"/>
      <c r="P91" s="93"/>
      <c r="Q91" s="93"/>
      <c r="R91" s="95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5"/>
      <c r="AG91" s="93"/>
      <c r="AH91" s="93"/>
      <c r="AI91" s="93"/>
      <c r="AJ91" s="93"/>
      <c r="AK91" s="93"/>
      <c r="AL91" s="93"/>
      <c r="AM91" s="95"/>
      <c r="AN91" s="93"/>
      <c r="AO91" s="93"/>
      <c r="AP91" s="93"/>
      <c r="AQ91" s="95"/>
    </row>
    <row r="92" spans="1:43" ht="15" customHeight="1" x14ac:dyDescent="0.25">
      <c r="A92" s="95"/>
      <c r="B92" s="95"/>
      <c r="C92" s="93"/>
      <c r="D92" s="93"/>
      <c r="E92" s="93"/>
      <c r="F92" s="93"/>
      <c r="G92" s="93"/>
      <c r="H92" s="93"/>
      <c r="I92" s="94"/>
      <c r="J92" s="93"/>
      <c r="K92" s="93"/>
      <c r="L92" s="93"/>
      <c r="M92" s="93"/>
      <c r="N92" s="93"/>
      <c r="O92" s="93"/>
      <c r="P92" s="93"/>
      <c r="Q92" s="93"/>
      <c r="R92" s="95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5"/>
      <c r="AG92" s="93"/>
      <c r="AH92" s="93"/>
      <c r="AI92" s="93"/>
      <c r="AJ92" s="93"/>
      <c r="AK92" s="93"/>
      <c r="AL92" s="93"/>
      <c r="AM92" s="95"/>
      <c r="AN92" s="93"/>
      <c r="AO92" s="93"/>
      <c r="AP92" s="93"/>
      <c r="AQ92" s="95"/>
    </row>
    <row r="93" spans="1:43" ht="15" customHeight="1" x14ac:dyDescent="0.25">
      <c r="A93" s="95"/>
      <c r="B93" s="95"/>
      <c r="C93" s="93"/>
      <c r="D93" s="93"/>
      <c r="E93" s="93"/>
      <c r="F93" s="93"/>
      <c r="G93" s="93"/>
      <c r="H93" s="93"/>
      <c r="I93" s="94"/>
      <c r="J93" s="93"/>
      <c r="K93" s="93"/>
      <c r="L93" s="93"/>
      <c r="M93" s="93"/>
      <c r="N93" s="93"/>
      <c r="O93" s="93"/>
      <c r="P93" s="93"/>
      <c r="Q93" s="93"/>
      <c r="R93" s="95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5"/>
      <c r="AG93" s="93"/>
      <c r="AH93" s="93"/>
      <c r="AI93" s="93"/>
      <c r="AJ93" s="93"/>
      <c r="AK93" s="93"/>
      <c r="AL93" s="93"/>
      <c r="AM93" s="95"/>
      <c r="AN93" s="93"/>
      <c r="AO93" s="93"/>
      <c r="AP93" s="93"/>
      <c r="AQ93" s="95"/>
    </row>
    <row r="94" spans="1:43" ht="15" customHeight="1" x14ac:dyDescent="0.25">
      <c r="A94" s="95"/>
      <c r="B94" s="95"/>
      <c r="C94" s="93"/>
      <c r="D94" s="93"/>
      <c r="E94" s="93"/>
      <c r="F94" s="93"/>
      <c r="G94" s="93"/>
      <c r="H94" s="93"/>
      <c r="I94" s="94"/>
      <c r="J94" s="93"/>
      <c r="K94" s="93"/>
      <c r="L94" s="93"/>
      <c r="M94" s="93"/>
      <c r="N94" s="93"/>
      <c r="O94" s="93"/>
      <c r="P94" s="93"/>
      <c r="Q94" s="93"/>
      <c r="R94" s="95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  <c r="AF94" s="95"/>
      <c r="AG94" s="93"/>
      <c r="AH94" s="93"/>
      <c r="AI94" s="93"/>
      <c r="AJ94" s="93"/>
      <c r="AK94" s="93"/>
      <c r="AL94" s="93"/>
      <c r="AM94" s="95"/>
      <c r="AN94" s="93"/>
      <c r="AO94" s="93"/>
      <c r="AP94" s="93"/>
      <c r="AQ94" s="95"/>
    </row>
    <row r="95" spans="1:43" ht="15" customHeight="1" x14ac:dyDescent="0.25">
      <c r="A95" s="95"/>
      <c r="B95" s="95"/>
      <c r="C95" s="93"/>
      <c r="D95" s="93"/>
      <c r="E95" s="93"/>
      <c r="F95" s="93"/>
      <c r="G95" s="93"/>
      <c r="H95" s="93"/>
      <c r="I95" s="94"/>
      <c r="J95" s="93"/>
      <c r="K95" s="93"/>
      <c r="L95" s="93"/>
      <c r="M95" s="93"/>
      <c r="N95" s="93"/>
      <c r="O95" s="93"/>
      <c r="P95" s="93"/>
      <c r="Q95" s="93"/>
      <c r="R95" s="95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5"/>
      <c r="AG95" s="93"/>
      <c r="AH95" s="93"/>
      <c r="AI95" s="93"/>
      <c r="AJ95" s="93"/>
      <c r="AK95" s="93"/>
      <c r="AL95" s="93"/>
      <c r="AM95" s="95"/>
      <c r="AN95" s="93"/>
      <c r="AO95" s="93"/>
      <c r="AP95" s="93"/>
      <c r="AQ95" s="95"/>
    </row>
    <row r="96" spans="1:43" ht="15" customHeight="1" x14ac:dyDescent="0.25">
      <c r="A96" s="95"/>
      <c r="B96" s="95"/>
      <c r="C96" s="93"/>
      <c r="D96" s="93"/>
      <c r="E96" s="93"/>
      <c r="F96" s="93"/>
      <c r="G96" s="93"/>
      <c r="H96" s="93"/>
      <c r="I96" s="94"/>
      <c r="J96" s="93"/>
      <c r="K96" s="93"/>
      <c r="L96" s="93"/>
      <c r="M96" s="93"/>
      <c r="N96" s="93"/>
      <c r="O96" s="93"/>
      <c r="P96" s="93"/>
      <c r="Q96" s="93"/>
      <c r="R96" s="95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95"/>
      <c r="AG96" s="93"/>
      <c r="AH96" s="93"/>
      <c r="AI96" s="93"/>
      <c r="AJ96" s="93"/>
      <c r="AK96" s="93"/>
      <c r="AL96" s="93"/>
      <c r="AM96" s="95"/>
      <c r="AN96" s="93"/>
      <c r="AO96" s="93"/>
      <c r="AP96" s="93"/>
      <c r="AQ96" s="95"/>
    </row>
    <row r="97" spans="1:43" ht="15" customHeight="1" x14ac:dyDescent="0.25">
      <c r="A97" s="95"/>
      <c r="B97" s="95"/>
      <c r="C97" s="93"/>
      <c r="D97" s="93"/>
      <c r="E97" s="93"/>
      <c r="F97" s="93"/>
      <c r="G97" s="93"/>
      <c r="H97" s="93"/>
      <c r="I97" s="94"/>
      <c r="J97" s="93"/>
      <c r="K97" s="93"/>
      <c r="L97" s="93"/>
      <c r="M97" s="93"/>
      <c r="N97" s="93"/>
      <c r="O97" s="93"/>
      <c r="P97" s="93"/>
      <c r="Q97" s="93"/>
      <c r="R97" s="95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5"/>
      <c r="AG97" s="93"/>
      <c r="AH97" s="93"/>
      <c r="AI97" s="93"/>
      <c r="AJ97" s="93"/>
      <c r="AK97" s="93"/>
      <c r="AL97" s="93"/>
      <c r="AM97" s="95"/>
      <c r="AN97" s="93"/>
      <c r="AO97" s="93"/>
      <c r="AP97" s="93"/>
      <c r="AQ97" s="95"/>
    </row>
    <row r="98" spans="1:43" ht="15" customHeight="1" x14ac:dyDescent="0.25">
      <c r="A98" s="95"/>
      <c r="B98" s="95"/>
      <c r="C98" s="93"/>
      <c r="D98" s="93"/>
      <c r="E98" s="93"/>
      <c r="F98" s="93"/>
      <c r="G98" s="93"/>
      <c r="H98" s="93"/>
      <c r="I98" s="94"/>
      <c r="J98" s="93"/>
      <c r="K98" s="93"/>
      <c r="L98" s="93"/>
      <c r="M98" s="93"/>
      <c r="N98" s="93"/>
      <c r="O98" s="93"/>
      <c r="P98" s="93"/>
      <c r="Q98" s="93"/>
      <c r="R98" s="95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3"/>
      <c r="AF98" s="95"/>
      <c r="AG98" s="93"/>
      <c r="AH98" s="93"/>
      <c r="AI98" s="93"/>
      <c r="AJ98" s="93"/>
      <c r="AK98" s="93"/>
      <c r="AL98" s="93"/>
      <c r="AM98" s="95"/>
      <c r="AN98" s="93"/>
      <c r="AO98" s="93"/>
      <c r="AP98" s="93"/>
      <c r="AQ98" s="95"/>
    </row>
    <row r="99" spans="1:43" ht="15" customHeight="1" x14ac:dyDescent="0.25">
      <c r="A99" s="95"/>
      <c r="B99" s="95"/>
      <c r="C99" s="93"/>
      <c r="D99" s="93"/>
      <c r="E99" s="93"/>
      <c r="F99" s="93"/>
      <c r="G99" s="93"/>
      <c r="H99" s="93"/>
      <c r="I99" s="94"/>
      <c r="J99" s="93"/>
      <c r="K99" s="93"/>
      <c r="L99" s="93"/>
      <c r="M99" s="93"/>
      <c r="N99" s="93"/>
      <c r="O99" s="93"/>
      <c r="P99" s="93"/>
      <c r="Q99" s="93"/>
      <c r="R99" s="95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5"/>
      <c r="AG99" s="93"/>
      <c r="AH99" s="93"/>
      <c r="AI99" s="93"/>
      <c r="AJ99" s="93"/>
      <c r="AK99" s="93"/>
      <c r="AL99" s="93"/>
      <c r="AM99" s="95"/>
      <c r="AN99" s="93"/>
      <c r="AO99" s="93"/>
      <c r="AP99" s="93"/>
      <c r="AQ99" s="95"/>
    </row>
    <row r="100" spans="1:43" ht="15" customHeight="1" x14ac:dyDescent="0.25">
      <c r="A100" s="95"/>
      <c r="B100" s="95"/>
      <c r="C100" s="93"/>
      <c r="D100" s="93"/>
      <c r="E100" s="93"/>
      <c r="F100" s="93"/>
      <c r="G100" s="93"/>
      <c r="H100" s="93"/>
      <c r="I100" s="94"/>
      <c r="J100" s="93"/>
      <c r="K100" s="93"/>
      <c r="L100" s="93"/>
      <c r="M100" s="93"/>
      <c r="N100" s="93"/>
      <c r="O100" s="93"/>
      <c r="P100" s="93"/>
      <c r="Q100" s="93"/>
      <c r="R100" s="95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5"/>
      <c r="AG100" s="93"/>
      <c r="AH100" s="93"/>
      <c r="AI100" s="93"/>
      <c r="AJ100" s="93"/>
      <c r="AK100" s="93"/>
      <c r="AL100" s="93"/>
      <c r="AM100" s="95"/>
      <c r="AN100" s="93"/>
      <c r="AO100" s="93"/>
      <c r="AP100" s="93"/>
      <c r="AQ100" s="95"/>
    </row>
    <row r="101" spans="1:43" ht="15" customHeight="1" x14ac:dyDescent="0.25">
      <c r="A101" s="95"/>
      <c r="B101" s="95"/>
      <c r="C101" s="93"/>
      <c r="D101" s="93"/>
      <c r="E101" s="93"/>
      <c r="F101" s="93"/>
      <c r="G101" s="93"/>
      <c r="H101" s="93"/>
      <c r="I101" s="94"/>
      <c r="J101" s="93"/>
      <c r="K101" s="93"/>
      <c r="L101" s="93"/>
      <c r="M101" s="93"/>
      <c r="N101" s="93"/>
      <c r="O101" s="93"/>
      <c r="P101" s="93"/>
      <c r="Q101" s="93"/>
      <c r="R101" s="95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5"/>
      <c r="AG101" s="93"/>
      <c r="AH101" s="93"/>
      <c r="AI101" s="93"/>
      <c r="AJ101" s="93"/>
      <c r="AK101" s="93"/>
      <c r="AL101" s="93"/>
      <c r="AM101" s="95"/>
      <c r="AN101" s="93"/>
      <c r="AO101" s="93"/>
      <c r="AP101" s="93"/>
      <c r="AQ101" s="95"/>
    </row>
    <row r="102" spans="1:43" ht="15" customHeight="1" x14ac:dyDescent="0.25">
      <c r="A102" s="95"/>
      <c r="B102" s="95"/>
      <c r="C102" s="93"/>
      <c r="D102" s="93"/>
      <c r="E102" s="93"/>
      <c r="F102" s="93"/>
      <c r="G102" s="93"/>
      <c r="H102" s="93"/>
      <c r="I102" s="94"/>
      <c r="J102" s="93"/>
      <c r="K102" s="93"/>
      <c r="L102" s="93"/>
      <c r="M102" s="93"/>
      <c r="N102" s="93"/>
      <c r="O102" s="93"/>
      <c r="P102" s="93"/>
      <c r="Q102" s="93"/>
      <c r="R102" s="95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3"/>
      <c r="AF102" s="95"/>
      <c r="AG102" s="93"/>
      <c r="AH102" s="93"/>
      <c r="AI102" s="93"/>
      <c r="AJ102" s="93"/>
      <c r="AK102" s="93"/>
      <c r="AL102" s="93"/>
      <c r="AM102" s="95"/>
      <c r="AN102" s="93"/>
      <c r="AO102" s="93"/>
      <c r="AP102" s="93"/>
      <c r="AQ102" s="95"/>
    </row>
    <row r="103" spans="1:43" ht="15" customHeight="1" x14ac:dyDescent="0.25">
      <c r="A103" s="95"/>
      <c r="B103" s="95"/>
      <c r="C103" s="93"/>
      <c r="D103" s="93"/>
      <c r="E103" s="93"/>
      <c r="F103" s="93"/>
      <c r="G103" s="93"/>
      <c r="H103" s="93"/>
      <c r="I103" s="94"/>
      <c r="J103" s="93"/>
      <c r="K103" s="93"/>
      <c r="L103" s="93"/>
      <c r="M103" s="93"/>
      <c r="N103" s="93"/>
      <c r="O103" s="93"/>
      <c r="P103" s="93"/>
      <c r="Q103" s="93"/>
      <c r="R103" s="95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5"/>
      <c r="AG103" s="93"/>
      <c r="AH103" s="93"/>
      <c r="AI103" s="93"/>
      <c r="AJ103" s="93"/>
      <c r="AK103" s="93"/>
      <c r="AL103" s="93"/>
      <c r="AM103" s="95"/>
      <c r="AN103" s="93"/>
      <c r="AO103" s="93"/>
      <c r="AP103" s="93"/>
      <c r="AQ103" s="95"/>
    </row>
    <row r="104" spans="1:43" ht="15" customHeight="1" x14ac:dyDescent="0.25">
      <c r="A104" s="95"/>
      <c r="B104" s="95"/>
      <c r="C104" s="93"/>
      <c r="D104" s="93"/>
      <c r="E104" s="93"/>
      <c r="F104" s="93"/>
      <c r="G104" s="93"/>
      <c r="H104" s="93"/>
      <c r="I104" s="94"/>
      <c r="J104" s="93"/>
      <c r="K104" s="93"/>
      <c r="L104" s="93"/>
      <c r="M104" s="93"/>
      <c r="N104" s="93"/>
      <c r="O104" s="93"/>
      <c r="P104" s="93"/>
      <c r="Q104" s="93"/>
      <c r="R104" s="95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3"/>
      <c r="AF104" s="95"/>
      <c r="AG104" s="93"/>
      <c r="AH104" s="93"/>
      <c r="AI104" s="93"/>
      <c r="AJ104" s="93"/>
      <c r="AK104" s="93"/>
      <c r="AL104" s="93"/>
      <c r="AM104" s="95"/>
      <c r="AN104" s="93"/>
      <c r="AO104" s="93"/>
      <c r="AP104" s="93"/>
      <c r="AQ104" s="95"/>
    </row>
    <row r="105" spans="1:43" ht="15" customHeight="1" x14ac:dyDescent="0.25">
      <c r="A105" s="95"/>
      <c r="B105" s="95"/>
      <c r="C105" s="93"/>
      <c r="D105" s="93"/>
      <c r="E105" s="93"/>
      <c r="F105" s="93"/>
      <c r="G105" s="93"/>
      <c r="H105" s="93"/>
      <c r="I105" s="94"/>
      <c r="J105" s="93"/>
      <c r="K105" s="93"/>
      <c r="L105" s="93"/>
      <c r="M105" s="93"/>
      <c r="N105" s="93"/>
      <c r="O105" s="93"/>
      <c r="P105" s="93"/>
      <c r="Q105" s="93"/>
      <c r="R105" s="95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5"/>
      <c r="AG105" s="93"/>
      <c r="AH105" s="93"/>
      <c r="AI105" s="93"/>
      <c r="AJ105" s="93"/>
      <c r="AK105" s="93"/>
      <c r="AL105" s="93"/>
      <c r="AM105" s="95"/>
      <c r="AN105" s="93"/>
      <c r="AO105" s="93"/>
      <c r="AP105" s="93"/>
      <c r="AQ105" s="95"/>
    </row>
    <row r="106" spans="1:43" ht="15" customHeight="1" x14ac:dyDescent="0.25">
      <c r="A106" s="95"/>
      <c r="B106" s="95"/>
      <c r="C106" s="93"/>
      <c r="D106" s="93"/>
      <c r="E106" s="93"/>
      <c r="F106" s="93"/>
      <c r="G106" s="93"/>
      <c r="H106" s="93"/>
      <c r="I106" s="94"/>
      <c r="J106" s="93"/>
      <c r="K106" s="93"/>
      <c r="L106" s="93"/>
      <c r="M106" s="93"/>
      <c r="N106" s="93"/>
      <c r="O106" s="93"/>
      <c r="P106" s="93"/>
      <c r="Q106" s="93"/>
      <c r="R106" s="95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5"/>
      <c r="AG106" s="93"/>
      <c r="AH106" s="93"/>
      <c r="AI106" s="93"/>
      <c r="AJ106" s="93"/>
      <c r="AK106" s="93"/>
      <c r="AL106" s="93"/>
      <c r="AM106" s="95"/>
      <c r="AN106" s="93"/>
      <c r="AO106" s="93"/>
      <c r="AP106" s="93"/>
      <c r="AQ106" s="95"/>
    </row>
    <row r="107" spans="1:43" ht="15" customHeight="1" x14ac:dyDescent="0.25">
      <c r="A107" s="95"/>
      <c r="B107" s="95"/>
      <c r="C107" s="93"/>
      <c r="D107" s="93"/>
      <c r="E107" s="93"/>
      <c r="F107" s="93"/>
      <c r="G107" s="93"/>
      <c r="H107" s="93"/>
      <c r="I107" s="94"/>
      <c r="J107" s="93"/>
      <c r="K107" s="93"/>
      <c r="L107" s="93"/>
      <c r="M107" s="93"/>
      <c r="N107" s="93"/>
      <c r="O107" s="93"/>
      <c r="P107" s="93"/>
      <c r="Q107" s="93"/>
      <c r="R107" s="95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5"/>
      <c r="AG107" s="93"/>
      <c r="AH107" s="93"/>
      <c r="AI107" s="93"/>
      <c r="AJ107" s="93"/>
      <c r="AK107" s="93"/>
      <c r="AL107" s="93"/>
      <c r="AM107" s="95"/>
      <c r="AN107" s="93"/>
      <c r="AO107" s="93"/>
      <c r="AP107" s="93"/>
      <c r="AQ107" s="95"/>
    </row>
    <row r="108" spans="1:43" ht="15" customHeight="1" x14ac:dyDescent="0.25">
      <c r="A108" s="95"/>
      <c r="B108" s="95"/>
      <c r="C108" s="93"/>
      <c r="D108" s="93"/>
      <c r="E108" s="93"/>
      <c r="F108" s="93"/>
      <c r="G108" s="93"/>
      <c r="H108" s="93"/>
      <c r="I108" s="94"/>
      <c r="J108" s="93"/>
      <c r="K108" s="93"/>
      <c r="L108" s="93"/>
      <c r="M108" s="93"/>
      <c r="N108" s="93"/>
      <c r="O108" s="93"/>
      <c r="P108" s="93"/>
      <c r="Q108" s="93"/>
      <c r="R108" s="95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5"/>
      <c r="AG108" s="93"/>
      <c r="AH108" s="93"/>
      <c r="AI108" s="93"/>
      <c r="AJ108" s="93"/>
      <c r="AK108" s="93"/>
      <c r="AL108" s="93"/>
      <c r="AM108" s="95"/>
      <c r="AN108" s="93"/>
      <c r="AO108" s="93"/>
      <c r="AP108" s="93"/>
      <c r="AQ108" s="95"/>
    </row>
    <row r="109" spans="1:43" ht="15" customHeight="1" x14ac:dyDescent="0.25">
      <c r="A109" s="95"/>
      <c r="B109" s="95"/>
      <c r="C109" s="93"/>
      <c r="D109" s="93"/>
      <c r="E109" s="93"/>
      <c r="F109" s="93"/>
      <c r="G109" s="93"/>
      <c r="H109" s="93"/>
      <c r="I109" s="94"/>
      <c r="J109" s="93"/>
      <c r="K109" s="93"/>
      <c r="L109" s="93"/>
      <c r="M109" s="93"/>
      <c r="N109" s="93"/>
      <c r="O109" s="93"/>
      <c r="P109" s="93"/>
      <c r="Q109" s="93"/>
      <c r="R109" s="95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5"/>
      <c r="AG109" s="93"/>
      <c r="AH109" s="93"/>
      <c r="AI109" s="93"/>
      <c r="AJ109" s="93"/>
      <c r="AK109" s="93"/>
      <c r="AL109" s="93"/>
      <c r="AM109" s="95"/>
      <c r="AN109" s="93"/>
      <c r="AO109" s="93"/>
      <c r="AP109" s="93"/>
      <c r="AQ109" s="95"/>
    </row>
    <row r="110" spans="1:43" ht="15" customHeight="1" x14ac:dyDescent="0.25">
      <c r="A110" s="95"/>
      <c r="B110" s="95"/>
      <c r="C110" s="93"/>
      <c r="D110" s="93"/>
      <c r="E110" s="93"/>
      <c r="F110" s="93"/>
      <c r="G110" s="93"/>
      <c r="H110" s="93"/>
      <c r="I110" s="94"/>
      <c r="J110" s="93"/>
      <c r="K110" s="93"/>
      <c r="L110" s="93"/>
      <c r="M110" s="93"/>
      <c r="N110" s="93"/>
      <c r="O110" s="93"/>
      <c r="P110" s="93"/>
      <c r="Q110" s="93"/>
      <c r="R110" s="95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5"/>
      <c r="AG110" s="93"/>
      <c r="AH110" s="93"/>
      <c r="AI110" s="93"/>
      <c r="AJ110" s="93"/>
      <c r="AK110" s="93"/>
      <c r="AL110" s="93"/>
      <c r="AM110" s="95"/>
      <c r="AN110" s="93"/>
      <c r="AO110" s="93"/>
      <c r="AP110" s="93"/>
      <c r="AQ110" s="95"/>
    </row>
    <row r="111" spans="1:43" ht="15" customHeight="1" x14ac:dyDescent="0.25">
      <c r="A111" s="95"/>
      <c r="B111" s="95"/>
      <c r="C111" s="93"/>
      <c r="D111" s="93"/>
      <c r="E111" s="93"/>
      <c r="F111" s="93"/>
      <c r="G111" s="93"/>
      <c r="H111" s="93"/>
      <c r="I111" s="94"/>
      <c r="J111" s="93"/>
      <c r="K111" s="93"/>
      <c r="L111" s="93"/>
      <c r="M111" s="93"/>
      <c r="N111" s="93"/>
      <c r="O111" s="93"/>
      <c r="P111" s="93"/>
      <c r="Q111" s="93"/>
      <c r="R111" s="95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5"/>
      <c r="AG111" s="93"/>
      <c r="AH111" s="93"/>
      <c r="AI111" s="93"/>
      <c r="AJ111" s="93"/>
      <c r="AK111" s="93"/>
      <c r="AL111" s="93"/>
      <c r="AM111" s="95"/>
      <c r="AN111" s="93"/>
      <c r="AO111" s="93"/>
      <c r="AP111" s="93"/>
      <c r="AQ111" s="95"/>
    </row>
    <row r="112" spans="1:43" ht="15" customHeight="1" x14ac:dyDescent="0.25">
      <c r="A112" s="95"/>
      <c r="B112" s="95"/>
      <c r="C112" s="93"/>
      <c r="D112" s="93"/>
      <c r="E112" s="93"/>
      <c r="F112" s="93"/>
      <c r="G112" s="93"/>
      <c r="H112" s="93"/>
      <c r="I112" s="94"/>
      <c r="J112" s="93"/>
      <c r="K112" s="93"/>
      <c r="L112" s="93"/>
      <c r="M112" s="93"/>
      <c r="N112" s="93"/>
      <c r="O112" s="93"/>
      <c r="P112" s="93"/>
      <c r="Q112" s="93"/>
      <c r="R112" s="95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5"/>
      <c r="AG112" s="93"/>
      <c r="AH112" s="93"/>
      <c r="AI112" s="93"/>
      <c r="AJ112" s="93"/>
      <c r="AK112" s="93"/>
      <c r="AL112" s="93"/>
      <c r="AM112" s="95"/>
      <c r="AN112" s="93"/>
      <c r="AO112" s="93"/>
      <c r="AP112" s="93"/>
      <c r="AQ112" s="95"/>
    </row>
    <row r="113" spans="1:83" ht="15" customHeight="1" x14ac:dyDescent="0.25">
      <c r="A113" s="95"/>
      <c r="B113" s="95"/>
      <c r="C113" s="93"/>
      <c r="D113" s="93"/>
      <c r="E113" s="93"/>
      <c r="F113" s="93"/>
      <c r="G113" s="93"/>
      <c r="H113" s="93"/>
      <c r="I113" s="94"/>
      <c r="J113" s="93"/>
      <c r="K113" s="93"/>
      <c r="L113" s="93"/>
      <c r="M113" s="93"/>
      <c r="N113" s="93"/>
      <c r="O113" s="93"/>
      <c r="P113" s="93"/>
      <c r="Q113" s="93"/>
      <c r="R113" s="95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5"/>
      <c r="AG113" s="93"/>
      <c r="AH113" s="93"/>
      <c r="AI113" s="93"/>
      <c r="AJ113" s="93"/>
      <c r="AK113" s="93"/>
      <c r="AL113" s="93"/>
      <c r="AM113" s="95"/>
      <c r="AN113" s="93"/>
      <c r="AO113" s="93"/>
      <c r="AP113" s="93"/>
      <c r="AQ113" s="95"/>
    </row>
    <row r="114" spans="1:83" ht="15" customHeight="1" x14ac:dyDescent="0.25">
      <c r="A114" s="95"/>
      <c r="B114" s="95"/>
      <c r="C114" s="93"/>
      <c r="D114" s="93"/>
      <c r="E114" s="93"/>
      <c r="F114" s="93"/>
      <c r="G114" s="93"/>
      <c r="H114" s="93"/>
      <c r="I114" s="94"/>
      <c r="J114" s="93"/>
      <c r="K114" s="93"/>
      <c r="L114" s="93"/>
      <c r="M114" s="93"/>
      <c r="N114" s="93"/>
      <c r="O114" s="93"/>
      <c r="P114" s="93"/>
      <c r="Q114" s="93"/>
      <c r="R114" s="95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5"/>
      <c r="AG114" s="93"/>
      <c r="AH114" s="93"/>
      <c r="AI114" s="93"/>
      <c r="AJ114" s="93"/>
      <c r="AK114" s="93"/>
      <c r="AL114" s="93"/>
      <c r="AM114" s="95"/>
      <c r="AN114" s="93"/>
      <c r="AO114" s="93"/>
      <c r="AP114" s="93"/>
      <c r="AQ114" s="95"/>
    </row>
    <row r="116" spans="1:83" s="46" customFormat="1" ht="15" customHeight="1" x14ac:dyDescent="0.25">
      <c r="A116" s="47" t="s">
        <v>1908</v>
      </c>
    </row>
    <row r="117" spans="1:83" ht="15" customHeight="1" x14ac:dyDescent="0.25">
      <c r="A117" s="80" t="s">
        <v>1909</v>
      </c>
      <c r="B117" s="80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99"/>
      <c r="O117" s="80" t="s">
        <v>1911</v>
      </c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99"/>
      <c r="AB117" s="80" t="s">
        <v>1916</v>
      </c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99"/>
      <c r="BH117" s="80" t="s">
        <v>1921</v>
      </c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</row>
    <row r="118" spans="1:83" ht="15" customHeight="1" x14ac:dyDescent="0.25">
      <c r="A118" s="80" t="s">
        <v>1711</v>
      </c>
      <c r="B118" s="80" t="s">
        <v>1712</v>
      </c>
      <c r="C118" s="80" t="s">
        <v>1910</v>
      </c>
      <c r="D118" s="80"/>
      <c r="E118" s="80"/>
      <c r="F118" s="80"/>
      <c r="G118" s="80"/>
      <c r="H118" s="80" t="s">
        <v>1756</v>
      </c>
      <c r="I118" s="80"/>
      <c r="J118" s="80"/>
      <c r="K118" s="80" t="s">
        <v>1757</v>
      </c>
      <c r="L118" s="80"/>
      <c r="M118" s="80"/>
      <c r="N118" s="99"/>
      <c r="O118" s="80" t="s">
        <v>1912</v>
      </c>
      <c r="P118" s="80"/>
      <c r="Q118" s="80"/>
      <c r="R118" s="80"/>
      <c r="S118" s="80"/>
      <c r="T118" s="80"/>
      <c r="U118" s="80" t="s">
        <v>1915</v>
      </c>
      <c r="V118" s="80"/>
      <c r="W118" s="80"/>
      <c r="X118" s="80"/>
      <c r="Y118" s="80"/>
      <c r="Z118" s="80"/>
      <c r="AA118" s="99"/>
      <c r="AB118" s="80" t="s">
        <v>1917</v>
      </c>
      <c r="AC118" s="80" t="s">
        <v>1717</v>
      </c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 t="s">
        <v>1718</v>
      </c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99"/>
      <c r="BH118" s="80" t="s">
        <v>1717</v>
      </c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 t="s">
        <v>1718</v>
      </c>
      <c r="BU118" s="80"/>
      <c r="BV118" s="80"/>
      <c r="BW118" s="80"/>
      <c r="BX118" s="80"/>
      <c r="BY118" s="80"/>
      <c r="BZ118" s="80"/>
      <c r="CA118" s="80"/>
      <c r="CB118" s="80"/>
      <c r="CC118" s="80"/>
      <c r="CD118" s="80"/>
      <c r="CE118" s="80"/>
    </row>
    <row r="119" spans="1:83" ht="15" customHeight="1" x14ac:dyDescent="0.25">
      <c r="A119" s="80"/>
      <c r="B119" s="80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99"/>
      <c r="O119" s="80" t="s">
        <v>1913</v>
      </c>
      <c r="P119" s="80"/>
      <c r="Q119" s="80"/>
      <c r="R119" s="80" t="s">
        <v>1914</v>
      </c>
      <c r="S119" s="80"/>
      <c r="T119" s="80"/>
      <c r="U119" s="80"/>
      <c r="V119" s="80"/>
      <c r="W119" s="80"/>
      <c r="X119" s="80"/>
      <c r="Y119" s="80"/>
      <c r="Z119" s="80"/>
      <c r="AA119" s="99"/>
      <c r="AB119" s="80"/>
      <c r="AC119" s="80" t="s">
        <v>1918</v>
      </c>
      <c r="AD119" s="80"/>
      <c r="AE119" s="80"/>
      <c r="AF119" s="80" t="s">
        <v>1919</v>
      </c>
      <c r="AG119" s="80"/>
      <c r="AH119" s="80"/>
      <c r="AI119" s="80"/>
      <c r="AJ119" s="80"/>
      <c r="AK119" s="80"/>
      <c r="AL119" s="80" t="s">
        <v>1920</v>
      </c>
      <c r="AM119" s="80"/>
      <c r="AN119" s="80"/>
      <c r="AO119" s="80"/>
      <c r="AP119" s="80"/>
      <c r="AQ119" s="80"/>
      <c r="AR119" s="80" t="s">
        <v>1918</v>
      </c>
      <c r="AS119" s="80"/>
      <c r="AT119" s="80"/>
      <c r="AU119" s="80" t="s">
        <v>1919</v>
      </c>
      <c r="AV119" s="80"/>
      <c r="AW119" s="80"/>
      <c r="AX119" s="80"/>
      <c r="AY119" s="80"/>
      <c r="AZ119" s="80"/>
      <c r="BA119" s="80" t="s">
        <v>1920</v>
      </c>
      <c r="BB119" s="80"/>
      <c r="BC119" s="80"/>
      <c r="BD119" s="80"/>
      <c r="BE119" s="80"/>
      <c r="BF119" s="80"/>
      <c r="BG119" s="99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80"/>
      <c r="CA119" s="80"/>
      <c r="CB119" s="80"/>
      <c r="CC119" s="80"/>
      <c r="CD119" s="80"/>
      <c r="CE119" s="80"/>
    </row>
    <row r="120" spans="1:83" ht="15" customHeight="1" x14ac:dyDescent="0.25">
      <c r="A120" s="100"/>
      <c r="B120" s="100"/>
      <c r="C120" s="101" t="s">
        <v>1922</v>
      </c>
      <c r="D120" s="101" t="s">
        <v>1923</v>
      </c>
      <c r="E120" s="101" t="s">
        <v>1924</v>
      </c>
      <c r="F120" s="101" t="s">
        <v>1925</v>
      </c>
      <c r="G120" s="101" t="s">
        <v>1926</v>
      </c>
      <c r="H120" s="101" t="s">
        <v>1927</v>
      </c>
      <c r="I120" s="101" t="s">
        <v>1928</v>
      </c>
      <c r="J120" s="101" t="s">
        <v>1929</v>
      </c>
      <c r="K120" s="101" t="s">
        <v>1930</v>
      </c>
      <c r="L120" s="101" t="s">
        <v>1931</v>
      </c>
      <c r="M120" s="101" t="s">
        <v>1932</v>
      </c>
      <c r="N120" s="102"/>
      <c r="O120" s="101" t="s">
        <v>1933</v>
      </c>
      <c r="P120" s="101" t="s">
        <v>1934</v>
      </c>
      <c r="Q120" s="101" t="s">
        <v>1935</v>
      </c>
      <c r="R120" s="101" t="s">
        <v>1936</v>
      </c>
      <c r="S120" s="101" t="s">
        <v>1937</v>
      </c>
      <c r="T120" s="101" t="s">
        <v>1938</v>
      </c>
      <c r="U120" s="101" t="s">
        <v>1939</v>
      </c>
      <c r="V120" s="101" t="s">
        <v>1940</v>
      </c>
      <c r="W120" s="101" t="s">
        <v>1941</v>
      </c>
      <c r="X120" s="101" t="s">
        <v>1942</v>
      </c>
      <c r="Y120" s="101" t="s">
        <v>1943</v>
      </c>
      <c r="Z120" s="101" t="s">
        <v>1944</v>
      </c>
      <c r="AA120" s="102"/>
      <c r="AB120" s="100"/>
      <c r="AC120" s="101" t="s">
        <v>1945</v>
      </c>
      <c r="AD120" s="101" t="s">
        <v>1946</v>
      </c>
      <c r="AE120" s="101" t="s">
        <v>1947</v>
      </c>
      <c r="AF120" s="101" t="s">
        <v>1948</v>
      </c>
      <c r="AG120" s="101" t="s">
        <v>1949</v>
      </c>
      <c r="AH120" s="101" t="s">
        <v>1950</v>
      </c>
      <c r="AI120" s="101" t="s">
        <v>1951</v>
      </c>
      <c r="AJ120" s="101" t="s">
        <v>1952</v>
      </c>
      <c r="AK120" s="101" t="s">
        <v>1953</v>
      </c>
      <c r="AL120" s="101" t="s">
        <v>1954</v>
      </c>
      <c r="AM120" s="101" t="s">
        <v>1955</v>
      </c>
      <c r="AN120" s="101" t="s">
        <v>1956</v>
      </c>
      <c r="AO120" s="101" t="s">
        <v>1957</v>
      </c>
      <c r="AP120" s="101" t="s">
        <v>1958</v>
      </c>
      <c r="AQ120" s="101" t="s">
        <v>1959</v>
      </c>
      <c r="AR120" s="101" t="s">
        <v>1945</v>
      </c>
      <c r="AS120" s="101" t="s">
        <v>1946</v>
      </c>
      <c r="AT120" s="101" t="s">
        <v>1947</v>
      </c>
      <c r="AU120" s="101" t="s">
        <v>1948</v>
      </c>
      <c r="AV120" s="101" t="s">
        <v>1949</v>
      </c>
      <c r="AW120" s="101" t="s">
        <v>1950</v>
      </c>
      <c r="AX120" s="101" t="s">
        <v>1951</v>
      </c>
      <c r="AY120" s="101" t="s">
        <v>1952</v>
      </c>
      <c r="AZ120" s="101" t="s">
        <v>1953</v>
      </c>
      <c r="BA120" s="101" t="s">
        <v>1954</v>
      </c>
      <c r="BB120" s="101" t="s">
        <v>1955</v>
      </c>
      <c r="BC120" s="101" t="s">
        <v>1956</v>
      </c>
      <c r="BD120" s="101" t="s">
        <v>1957</v>
      </c>
      <c r="BE120" s="101" t="s">
        <v>1958</v>
      </c>
      <c r="BF120" s="101" t="s">
        <v>1959</v>
      </c>
      <c r="BG120" s="102"/>
      <c r="BH120" s="101" t="s">
        <v>1960</v>
      </c>
      <c r="BI120" s="101" t="s">
        <v>1945</v>
      </c>
      <c r="BJ120" s="101" t="s">
        <v>1946</v>
      </c>
      <c r="BK120" s="101" t="s">
        <v>1950</v>
      </c>
      <c r="BL120" s="101" t="s">
        <v>1961</v>
      </c>
      <c r="BM120" s="101" t="s">
        <v>1962</v>
      </c>
      <c r="BN120" s="101" t="s">
        <v>1963</v>
      </c>
      <c r="BO120" s="101" t="s">
        <v>1964</v>
      </c>
      <c r="BP120" s="101" t="s">
        <v>1965</v>
      </c>
      <c r="BQ120" s="101" t="s">
        <v>1951</v>
      </c>
      <c r="BR120" s="101" t="s">
        <v>1966</v>
      </c>
      <c r="BS120" s="101" t="s">
        <v>1967</v>
      </c>
      <c r="BT120" s="101" t="s">
        <v>1960</v>
      </c>
      <c r="BU120" s="101" t="s">
        <v>1945</v>
      </c>
      <c r="BV120" s="101" t="s">
        <v>1946</v>
      </c>
      <c r="BW120" s="101" t="s">
        <v>1950</v>
      </c>
      <c r="BX120" s="101" t="s">
        <v>1961</v>
      </c>
      <c r="BY120" s="101" t="s">
        <v>1962</v>
      </c>
      <c r="BZ120" s="101" t="s">
        <v>1963</v>
      </c>
      <c r="CA120" s="101" t="s">
        <v>1964</v>
      </c>
      <c r="CB120" s="101" t="s">
        <v>1965</v>
      </c>
      <c r="CC120" s="101" t="s">
        <v>1951</v>
      </c>
      <c r="CD120" s="101" t="s">
        <v>1966</v>
      </c>
      <c r="CE120" s="101" t="s">
        <v>1967</v>
      </c>
    </row>
    <row r="121" spans="1:83" ht="15" customHeight="1" x14ac:dyDescent="0.25">
      <c r="A121" s="66"/>
      <c r="B121" s="66"/>
      <c r="C121" s="68" t="s">
        <v>1968</v>
      </c>
      <c r="D121" s="68" t="s">
        <v>1969</v>
      </c>
      <c r="E121" s="68" t="s">
        <v>1804</v>
      </c>
      <c r="F121" s="68" t="s">
        <v>1980</v>
      </c>
      <c r="G121" s="68" t="s">
        <v>1981</v>
      </c>
      <c r="H121" s="68" t="s">
        <v>1804</v>
      </c>
      <c r="I121" s="68" t="s">
        <v>1805</v>
      </c>
      <c r="J121" s="68" t="s">
        <v>1806</v>
      </c>
      <c r="K121" s="68" t="s">
        <v>1804</v>
      </c>
      <c r="L121" s="68" t="s">
        <v>1805</v>
      </c>
      <c r="M121" s="68" t="s">
        <v>1806</v>
      </c>
      <c r="N121" s="98"/>
      <c r="O121" s="68" t="s">
        <v>1804</v>
      </c>
      <c r="P121" s="68" t="s">
        <v>1980</v>
      </c>
      <c r="Q121" s="68" t="s">
        <v>1981</v>
      </c>
      <c r="R121" s="68" t="s">
        <v>1970</v>
      </c>
      <c r="S121" s="68" t="s">
        <v>1982</v>
      </c>
      <c r="T121" s="68" t="s">
        <v>1983</v>
      </c>
      <c r="U121" s="68" t="s">
        <v>1971</v>
      </c>
      <c r="V121" s="68" t="s">
        <v>1972</v>
      </c>
      <c r="W121" s="68" t="s">
        <v>1973</v>
      </c>
      <c r="X121" s="68" t="s">
        <v>1974</v>
      </c>
      <c r="Y121" s="68" t="s">
        <v>1984</v>
      </c>
      <c r="Z121" s="68" t="s">
        <v>1985</v>
      </c>
      <c r="AA121" s="98"/>
      <c r="AB121" s="68" t="s">
        <v>1986</v>
      </c>
      <c r="AC121" s="68" t="s">
        <v>1987</v>
      </c>
      <c r="AD121" s="68" t="s">
        <v>1988</v>
      </c>
      <c r="AE121" s="68" t="s">
        <v>1975</v>
      </c>
      <c r="AF121" s="68" t="s">
        <v>1989</v>
      </c>
      <c r="AG121" s="68" t="s">
        <v>1976</v>
      </c>
      <c r="AH121" s="68" t="s">
        <v>1990</v>
      </c>
      <c r="AI121" s="68" t="s">
        <v>1977</v>
      </c>
      <c r="AJ121" s="68" t="s">
        <v>1991</v>
      </c>
      <c r="AK121" s="68" t="s">
        <v>1811</v>
      </c>
      <c r="AL121" s="68" t="s">
        <v>1992</v>
      </c>
      <c r="AM121" s="68" t="s">
        <v>1993</v>
      </c>
      <c r="AN121" s="68" t="s">
        <v>1978</v>
      </c>
      <c r="AO121" s="68" t="s">
        <v>1830</v>
      </c>
      <c r="AP121" s="68" t="s">
        <v>1994</v>
      </c>
      <c r="AQ121" s="68" t="s">
        <v>1811</v>
      </c>
      <c r="AR121" s="68" t="s">
        <v>1987</v>
      </c>
      <c r="AS121" s="68" t="s">
        <v>1988</v>
      </c>
      <c r="AT121" s="68" t="s">
        <v>1975</v>
      </c>
      <c r="AU121" s="68" t="s">
        <v>1989</v>
      </c>
      <c r="AV121" s="68" t="s">
        <v>1976</v>
      </c>
      <c r="AW121" s="68" t="s">
        <v>1990</v>
      </c>
      <c r="AX121" s="68" t="s">
        <v>1977</v>
      </c>
      <c r="AY121" s="68" t="s">
        <v>1991</v>
      </c>
      <c r="AZ121" s="68" t="s">
        <v>1811</v>
      </c>
      <c r="BA121" s="68" t="s">
        <v>1992</v>
      </c>
      <c r="BB121" s="68" t="s">
        <v>1993</v>
      </c>
      <c r="BC121" s="68" t="s">
        <v>1978</v>
      </c>
      <c r="BD121" s="68" t="s">
        <v>1830</v>
      </c>
      <c r="BE121" s="68" t="s">
        <v>1994</v>
      </c>
      <c r="BF121" s="68" t="s">
        <v>1811</v>
      </c>
      <c r="BG121" s="98"/>
      <c r="BH121" s="68" t="s">
        <v>1995</v>
      </c>
      <c r="BI121" s="68" t="s">
        <v>1996</v>
      </c>
      <c r="BJ121" s="68" t="s">
        <v>1997</v>
      </c>
      <c r="BK121" s="68" t="s">
        <v>1990</v>
      </c>
      <c r="BL121" s="68" t="s">
        <v>1998</v>
      </c>
      <c r="BM121" s="68" t="s">
        <v>1999</v>
      </c>
      <c r="BN121" s="68" t="s">
        <v>2000</v>
      </c>
      <c r="BO121" s="68" t="s">
        <v>1979</v>
      </c>
      <c r="BP121" s="68" t="s">
        <v>1989</v>
      </c>
      <c r="BQ121" s="68" t="s">
        <v>1977</v>
      </c>
      <c r="BR121" s="68" t="s">
        <v>2001</v>
      </c>
      <c r="BS121" s="68" t="s">
        <v>1811</v>
      </c>
      <c r="BT121" s="68" t="s">
        <v>1995</v>
      </c>
      <c r="BU121" s="68" t="s">
        <v>1996</v>
      </c>
      <c r="BV121" s="68" t="s">
        <v>1997</v>
      </c>
      <c r="BW121" s="68" t="s">
        <v>1990</v>
      </c>
      <c r="BX121" s="68" t="s">
        <v>1998</v>
      </c>
      <c r="BY121" s="68" t="s">
        <v>1999</v>
      </c>
      <c r="BZ121" s="68" t="s">
        <v>2000</v>
      </c>
      <c r="CA121" s="68" t="s">
        <v>1979</v>
      </c>
      <c r="CB121" s="68" t="s">
        <v>1989</v>
      </c>
      <c r="CC121" s="68" t="s">
        <v>1977</v>
      </c>
      <c r="CD121" s="68" t="s">
        <v>2001</v>
      </c>
      <c r="CE121" s="68" t="s">
        <v>1811</v>
      </c>
    </row>
    <row r="122" spans="1:83" ht="15" customHeight="1" x14ac:dyDescent="0.25">
      <c r="A122" s="104">
        <v>1</v>
      </c>
      <c r="B122" s="116" t="s">
        <v>879</v>
      </c>
      <c r="C122" s="88">
        <v>1.0034682747702528</v>
      </c>
      <c r="D122" s="88">
        <v>1.0110927091975139</v>
      </c>
      <c r="E122" s="88">
        <v>100</v>
      </c>
      <c r="F122" s="88">
        <v>137.14402088638599</v>
      </c>
      <c r="G122" s="88">
        <v>-65.506443135208315</v>
      </c>
      <c r="H122" s="88">
        <v>100</v>
      </c>
      <c r="I122" s="88">
        <v>151.98330646761394</v>
      </c>
      <c r="J122" s="88">
        <v>-0.80691528867621787</v>
      </c>
      <c r="K122" s="88">
        <v>100</v>
      </c>
      <c r="L122" s="88">
        <v>151.73322915154134</v>
      </c>
      <c r="M122" s="88">
        <v>-0.69750646289438223</v>
      </c>
      <c r="N122" s="103"/>
      <c r="O122" s="88">
        <v>100</v>
      </c>
      <c r="P122" s="88">
        <v>135.92001173284282</v>
      </c>
      <c r="Q122" s="88">
        <v>-64.037771229405465</v>
      </c>
      <c r="R122" s="88">
        <v>0</v>
      </c>
      <c r="S122" s="88">
        <v>0</v>
      </c>
      <c r="T122" s="88">
        <v>0</v>
      </c>
      <c r="U122" s="88">
        <v>979.42493443346552</v>
      </c>
      <c r="V122" s="88">
        <v>649.32711909240845</v>
      </c>
      <c r="W122" s="88">
        <v>252.56463025489023</v>
      </c>
      <c r="X122" s="88">
        <v>135.80768903365595</v>
      </c>
      <c r="Y122" s="88">
        <v>3000</v>
      </c>
      <c r="Z122" s="88">
        <v>3000</v>
      </c>
      <c r="AA122" s="103"/>
      <c r="AB122" s="88">
        <v>1</v>
      </c>
      <c r="AC122" s="88">
        <v>7.5</v>
      </c>
      <c r="AD122" s="88">
        <v>1366.7001173284282</v>
      </c>
      <c r="AE122" s="88">
        <v>121.03572048568037</v>
      </c>
      <c r="AF122" s="88">
        <v>28932.779010964299</v>
      </c>
      <c r="AG122" s="88">
        <v>1.3954107857372209</v>
      </c>
      <c r="AH122" s="88">
        <v>1</v>
      </c>
      <c r="AI122" s="88">
        <v>1.0034682747702528</v>
      </c>
      <c r="AJ122" s="88">
        <v>202.52945307675009</v>
      </c>
      <c r="AK122" s="117" t="s">
        <v>879</v>
      </c>
      <c r="AL122" s="88"/>
      <c r="AM122" s="88"/>
      <c r="AN122" s="88"/>
      <c r="AO122" s="88"/>
      <c r="AP122" s="88"/>
      <c r="AQ122" s="105" t="s">
        <v>887</v>
      </c>
      <c r="AR122" s="88">
        <v>-7.5</v>
      </c>
      <c r="AS122" s="88">
        <v>-647.87771229405462</v>
      </c>
      <c r="AT122" s="88">
        <v>55.795082953887878</v>
      </c>
      <c r="AU122" s="88">
        <v>9114.9302771240109</v>
      </c>
      <c r="AV122" s="88">
        <v>0.99776783264438462</v>
      </c>
      <c r="AW122" s="88">
        <v>1</v>
      </c>
      <c r="AX122" s="88">
        <v>1.0110927091975139</v>
      </c>
      <c r="AY122" s="88">
        <v>63.804511939868064</v>
      </c>
      <c r="AZ122" s="117" t="s">
        <v>879</v>
      </c>
      <c r="BA122" s="88"/>
      <c r="BB122" s="88"/>
      <c r="BC122" s="88"/>
      <c r="BD122" s="88"/>
      <c r="BE122" s="88"/>
      <c r="BF122" s="105" t="s">
        <v>887</v>
      </c>
      <c r="BG122" s="103"/>
      <c r="BH122" s="88"/>
      <c r="BI122" s="88"/>
      <c r="BJ122" s="88"/>
      <c r="BK122" s="88"/>
      <c r="BL122" s="88"/>
      <c r="BM122" s="88"/>
      <c r="BN122" s="88"/>
      <c r="BO122" s="88"/>
      <c r="BP122" s="88"/>
      <c r="BQ122" s="88"/>
      <c r="BR122" s="88"/>
      <c r="BS122" s="105" t="s">
        <v>887</v>
      </c>
      <c r="BT122" s="88"/>
      <c r="BU122" s="88"/>
      <c r="BV122" s="88"/>
      <c r="BW122" s="88"/>
      <c r="BX122" s="88"/>
      <c r="BY122" s="88"/>
      <c r="BZ122" s="88"/>
      <c r="CA122" s="88"/>
      <c r="CB122" s="88"/>
      <c r="CC122" s="88"/>
      <c r="CD122" s="88"/>
      <c r="CE122" s="105" t="s">
        <v>887</v>
      </c>
    </row>
    <row r="123" spans="1:83" ht="15" customHeight="1" x14ac:dyDescent="0.25">
      <c r="A123" s="104"/>
      <c r="B123" s="104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103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103"/>
      <c r="AB123" s="88"/>
      <c r="AC123" s="88"/>
      <c r="AD123" s="88"/>
      <c r="AE123" s="88"/>
      <c r="AF123" s="88"/>
      <c r="AG123" s="88"/>
      <c r="AH123" s="88"/>
      <c r="AI123" s="88"/>
      <c r="AJ123" s="88"/>
      <c r="AK123" s="88"/>
      <c r="AL123" s="88"/>
      <c r="AM123" s="88"/>
      <c r="AN123" s="88"/>
      <c r="AO123" s="88"/>
      <c r="AP123" s="88"/>
      <c r="AQ123" s="88"/>
      <c r="AR123" s="88"/>
      <c r="AS123" s="88"/>
      <c r="AT123" s="88"/>
      <c r="AU123" s="88"/>
      <c r="AV123" s="88"/>
      <c r="AW123" s="88"/>
      <c r="AX123" s="88"/>
      <c r="AY123" s="88"/>
      <c r="AZ123" s="88"/>
      <c r="BA123" s="88"/>
      <c r="BB123" s="88"/>
      <c r="BC123" s="88"/>
      <c r="BD123" s="88"/>
      <c r="BE123" s="88"/>
      <c r="BF123" s="88"/>
      <c r="BG123" s="103"/>
      <c r="BH123" s="88"/>
      <c r="BI123" s="88"/>
      <c r="BJ123" s="88"/>
      <c r="BK123" s="88"/>
      <c r="BL123" s="88"/>
      <c r="BM123" s="88"/>
      <c r="BN123" s="88"/>
      <c r="BO123" s="88"/>
      <c r="BP123" s="88"/>
      <c r="BQ123" s="88"/>
      <c r="BR123" s="88"/>
      <c r="BS123" s="88"/>
      <c r="BT123" s="88"/>
      <c r="BU123" s="88"/>
      <c r="BV123" s="88"/>
      <c r="BW123" s="88"/>
      <c r="BX123" s="88"/>
      <c r="BY123" s="88"/>
      <c r="BZ123" s="88"/>
      <c r="CA123" s="88"/>
      <c r="CB123" s="88"/>
      <c r="CC123" s="88"/>
      <c r="CD123" s="88"/>
      <c r="CE123" s="88"/>
    </row>
    <row r="124" spans="1:83" ht="15" customHeight="1" x14ac:dyDescent="0.25">
      <c r="A124" s="104"/>
      <c r="B124" s="104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103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103"/>
      <c r="AB124" s="88"/>
      <c r="AC124" s="88"/>
      <c r="AD124" s="88"/>
      <c r="AE124" s="88"/>
      <c r="AF124" s="88"/>
      <c r="AG124" s="88"/>
      <c r="AH124" s="88"/>
      <c r="AI124" s="88"/>
      <c r="AJ124" s="88"/>
      <c r="AK124" s="88"/>
      <c r="AL124" s="88"/>
      <c r="AM124" s="88"/>
      <c r="AN124" s="88"/>
      <c r="AO124" s="88"/>
      <c r="AP124" s="88"/>
      <c r="AQ124" s="88"/>
      <c r="AR124" s="88"/>
      <c r="AS124" s="88"/>
      <c r="AT124" s="88"/>
      <c r="AU124" s="88"/>
      <c r="AV124" s="88"/>
      <c r="AW124" s="88"/>
      <c r="AX124" s="88"/>
      <c r="AY124" s="88"/>
      <c r="AZ124" s="88"/>
      <c r="BA124" s="88"/>
      <c r="BB124" s="88"/>
      <c r="BC124" s="88"/>
      <c r="BD124" s="88"/>
      <c r="BE124" s="88"/>
      <c r="BF124" s="88"/>
      <c r="BG124" s="103"/>
      <c r="BH124" s="88"/>
      <c r="BI124" s="88"/>
      <c r="BJ124" s="88"/>
      <c r="BK124" s="88"/>
      <c r="BL124" s="88"/>
      <c r="BM124" s="88"/>
      <c r="BN124" s="88"/>
      <c r="BO124" s="88"/>
      <c r="BP124" s="88"/>
      <c r="BQ124" s="88"/>
      <c r="BR124" s="88"/>
      <c r="BS124" s="88"/>
      <c r="BT124" s="88"/>
      <c r="BU124" s="88"/>
      <c r="BV124" s="88"/>
      <c r="BW124" s="88"/>
      <c r="BX124" s="88"/>
      <c r="BY124" s="88"/>
      <c r="BZ124" s="88"/>
      <c r="CA124" s="88"/>
      <c r="CB124" s="88"/>
      <c r="CC124" s="88"/>
      <c r="CD124" s="88"/>
      <c r="CE124" s="88"/>
    </row>
    <row r="125" spans="1:83" ht="15" customHeight="1" x14ac:dyDescent="0.25">
      <c r="A125" s="104"/>
      <c r="B125" s="104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103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103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88"/>
      <c r="AS125" s="88"/>
      <c r="AT125" s="88"/>
      <c r="AU125" s="88"/>
      <c r="AV125" s="88"/>
      <c r="AW125" s="88"/>
      <c r="AX125" s="88"/>
      <c r="AY125" s="88"/>
      <c r="AZ125" s="88"/>
      <c r="BA125" s="88"/>
      <c r="BB125" s="88"/>
      <c r="BC125" s="88"/>
      <c r="BD125" s="88"/>
      <c r="BE125" s="88"/>
      <c r="BF125" s="88"/>
      <c r="BG125" s="103"/>
      <c r="BH125" s="88"/>
      <c r="BI125" s="88"/>
      <c r="BJ125" s="88"/>
      <c r="BK125" s="88"/>
      <c r="BL125" s="88"/>
      <c r="BM125" s="88"/>
      <c r="BN125" s="88"/>
      <c r="BO125" s="88"/>
      <c r="BP125" s="88"/>
      <c r="BQ125" s="88"/>
      <c r="BR125" s="88"/>
      <c r="BS125" s="88"/>
      <c r="BT125" s="88"/>
      <c r="BU125" s="88"/>
      <c r="BV125" s="88"/>
      <c r="BW125" s="88"/>
      <c r="BX125" s="88"/>
      <c r="BY125" s="88"/>
      <c r="BZ125" s="88"/>
      <c r="CA125" s="88"/>
      <c r="CB125" s="88"/>
      <c r="CC125" s="88"/>
      <c r="CD125" s="88"/>
      <c r="CE125" s="88"/>
    </row>
    <row r="126" spans="1:83" ht="15" customHeight="1" x14ac:dyDescent="0.25">
      <c r="A126" s="104"/>
      <c r="B126" s="104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103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103"/>
      <c r="AB126" s="88"/>
      <c r="AC126" s="88"/>
      <c r="AD126" s="88"/>
      <c r="AE126" s="88"/>
      <c r="AF126" s="88"/>
      <c r="AG126" s="88"/>
      <c r="AH126" s="88"/>
      <c r="AI126" s="88"/>
      <c r="AJ126" s="88"/>
      <c r="AK126" s="88"/>
      <c r="AL126" s="88"/>
      <c r="AM126" s="88"/>
      <c r="AN126" s="88"/>
      <c r="AO126" s="88"/>
      <c r="AP126" s="88"/>
      <c r="AQ126" s="88"/>
      <c r="AR126" s="88"/>
      <c r="AS126" s="88"/>
      <c r="AT126" s="88"/>
      <c r="AU126" s="88"/>
      <c r="AV126" s="88"/>
      <c r="AW126" s="88"/>
      <c r="AX126" s="88"/>
      <c r="AY126" s="88"/>
      <c r="AZ126" s="88"/>
      <c r="BA126" s="88"/>
      <c r="BB126" s="88"/>
      <c r="BC126" s="88"/>
      <c r="BD126" s="88"/>
      <c r="BE126" s="88"/>
      <c r="BF126" s="88"/>
      <c r="BG126" s="103"/>
      <c r="BH126" s="88"/>
      <c r="BI126" s="88"/>
      <c r="BJ126" s="88"/>
      <c r="BK126" s="88"/>
      <c r="BL126" s="88"/>
      <c r="BM126" s="88"/>
      <c r="BN126" s="88"/>
      <c r="BO126" s="88"/>
      <c r="BP126" s="88"/>
      <c r="BQ126" s="88"/>
      <c r="BR126" s="88"/>
      <c r="BS126" s="88"/>
      <c r="BT126" s="88"/>
      <c r="BU126" s="88"/>
      <c r="BV126" s="88"/>
      <c r="BW126" s="88"/>
      <c r="BX126" s="88"/>
      <c r="BY126" s="88"/>
      <c r="BZ126" s="88"/>
      <c r="CA126" s="88"/>
      <c r="CB126" s="88"/>
      <c r="CC126" s="88"/>
      <c r="CD126" s="88"/>
      <c r="CE126" s="88"/>
    </row>
    <row r="127" spans="1:83" ht="15" customHeight="1" x14ac:dyDescent="0.25">
      <c r="A127" s="104"/>
      <c r="B127" s="104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103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103"/>
      <c r="AB127" s="88"/>
      <c r="AC127" s="88"/>
      <c r="AD127" s="88"/>
      <c r="AE127" s="88"/>
      <c r="AF127" s="88"/>
      <c r="AG127" s="88"/>
      <c r="AH127" s="88"/>
      <c r="AI127" s="88"/>
      <c r="AJ127" s="88"/>
      <c r="AK127" s="88"/>
      <c r="AL127" s="88"/>
      <c r="AM127" s="88"/>
      <c r="AN127" s="88"/>
      <c r="AO127" s="88"/>
      <c r="AP127" s="88"/>
      <c r="AQ127" s="88"/>
      <c r="AR127" s="88"/>
      <c r="AS127" s="88"/>
      <c r="AT127" s="88"/>
      <c r="AU127" s="88"/>
      <c r="AV127" s="88"/>
      <c r="AW127" s="88"/>
      <c r="AX127" s="88"/>
      <c r="AY127" s="88"/>
      <c r="AZ127" s="88"/>
      <c r="BA127" s="88"/>
      <c r="BB127" s="88"/>
      <c r="BC127" s="88"/>
      <c r="BD127" s="88"/>
      <c r="BE127" s="88"/>
      <c r="BF127" s="88"/>
      <c r="BG127" s="103"/>
      <c r="BH127" s="88"/>
      <c r="BI127" s="88"/>
      <c r="BJ127" s="88"/>
      <c r="BK127" s="88"/>
      <c r="BL127" s="88"/>
      <c r="BM127" s="88"/>
      <c r="BN127" s="88"/>
      <c r="BO127" s="88"/>
      <c r="BP127" s="88"/>
      <c r="BQ127" s="88"/>
      <c r="BR127" s="88"/>
      <c r="BS127" s="88"/>
      <c r="BT127" s="88"/>
      <c r="BU127" s="88"/>
      <c r="BV127" s="88"/>
      <c r="BW127" s="88"/>
      <c r="BX127" s="88"/>
      <c r="BY127" s="88"/>
      <c r="BZ127" s="88"/>
      <c r="CA127" s="88"/>
      <c r="CB127" s="88"/>
      <c r="CC127" s="88"/>
      <c r="CD127" s="88"/>
      <c r="CE127" s="88"/>
    </row>
    <row r="128" spans="1:83" ht="15" customHeight="1" x14ac:dyDescent="0.25">
      <c r="A128" s="104"/>
      <c r="B128" s="104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103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103"/>
      <c r="AB128" s="88"/>
      <c r="AC128" s="88"/>
      <c r="AD128" s="88"/>
      <c r="AE128" s="88"/>
      <c r="AF128" s="88"/>
      <c r="AG128" s="88"/>
      <c r="AH128" s="88"/>
      <c r="AI128" s="88"/>
      <c r="AJ128" s="88"/>
      <c r="AK128" s="88"/>
      <c r="AL128" s="88"/>
      <c r="AM128" s="88"/>
      <c r="AN128" s="88"/>
      <c r="AO128" s="88"/>
      <c r="AP128" s="88"/>
      <c r="AQ128" s="88"/>
      <c r="AR128" s="88"/>
      <c r="AS128" s="88"/>
      <c r="AT128" s="88"/>
      <c r="AU128" s="88"/>
      <c r="AV128" s="88"/>
      <c r="AW128" s="88"/>
      <c r="AX128" s="88"/>
      <c r="AY128" s="88"/>
      <c r="AZ128" s="88"/>
      <c r="BA128" s="88"/>
      <c r="BB128" s="88"/>
      <c r="BC128" s="88"/>
      <c r="BD128" s="88"/>
      <c r="BE128" s="88"/>
      <c r="BF128" s="88"/>
      <c r="BG128" s="103"/>
      <c r="BH128" s="88"/>
      <c r="BI128" s="88"/>
      <c r="BJ128" s="88"/>
      <c r="BK128" s="88"/>
      <c r="BL128" s="88"/>
      <c r="BM128" s="88"/>
      <c r="BN128" s="88"/>
      <c r="BO128" s="88"/>
      <c r="BP128" s="88"/>
      <c r="BQ128" s="88"/>
      <c r="BR128" s="88"/>
      <c r="BS128" s="88"/>
      <c r="BT128" s="88"/>
      <c r="BU128" s="88"/>
      <c r="BV128" s="88"/>
      <c r="BW128" s="88"/>
      <c r="BX128" s="88"/>
      <c r="BY128" s="88"/>
      <c r="BZ128" s="88"/>
      <c r="CA128" s="88"/>
      <c r="CB128" s="88"/>
      <c r="CC128" s="88"/>
      <c r="CD128" s="88"/>
      <c r="CE128" s="88"/>
    </row>
    <row r="129" spans="1:83" ht="15" customHeight="1" x14ac:dyDescent="0.25">
      <c r="A129" s="104"/>
      <c r="B129" s="104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103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103"/>
      <c r="AB129" s="88"/>
      <c r="AC129" s="88"/>
      <c r="AD129" s="88"/>
      <c r="AE129" s="88"/>
      <c r="AF129" s="88"/>
      <c r="AG129" s="88"/>
      <c r="AH129" s="88"/>
      <c r="AI129" s="88"/>
      <c r="AJ129" s="88"/>
      <c r="AK129" s="88"/>
      <c r="AL129" s="88"/>
      <c r="AM129" s="88"/>
      <c r="AN129" s="88"/>
      <c r="AO129" s="88"/>
      <c r="AP129" s="88"/>
      <c r="AQ129" s="88"/>
      <c r="AR129" s="88"/>
      <c r="AS129" s="88"/>
      <c r="AT129" s="88"/>
      <c r="AU129" s="88"/>
      <c r="AV129" s="88"/>
      <c r="AW129" s="88"/>
      <c r="AX129" s="88"/>
      <c r="AY129" s="88"/>
      <c r="AZ129" s="88"/>
      <c r="BA129" s="88"/>
      <c r="BB129" s="88"/>
      <c r="BC129" s="88"/>
      <c r="BD129" s="88"/>
      <c r="BE129" s="88"/>
      <c r="BF129" s="88"/>
      <c r="BG129" s="103"/>
      <c r="BH129" s="88"/>
      <c r="BI129" s="88"/>
      <c r="BJ129" s="88"/>
      <c r="BK129" s="88"/>
      <c r="BL129" s="88"/>
      <c r="BM129" s="88"/>
      <c r="BN129" s="88"/>
      <c r="BO129" s="88"/>
      <c r="BP129" s="88"/>
      <c r="BQ129" s="88"/>
      <c r="BR129" s="88"/>
      <c r="BS129" s="88"/>
      <c r="BT129" s="88"/>
      <c r="BU129" s="88"/>
      <c r="BV129" s="88"/>
      <c r="BW129" s="88"/>
      <c r="BX129" s="88"/>
      <c r="BY129" s="88"/>
      <c r="BZ129" s="88"/>
      <c r="CA129" s="88"/>
      <c r="CB129" s="88"/>
      <c r="CC129" s="88"/>
      <c r="CD129" s="88"/>
      <c r="CE129" s="88"/>
    </row>
    <row r="130" spans="1:83" ht="15" customHeight="1" x14ac:dyDescent="0.25">
      <c r="A130" s="104"/>
      <c r="B130" s="104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103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103"/>
      <c r="AB130" s="88"/>
      <c r="AC130" s="88"/>
      <c r="AD130" s="88"/>
      <c r="AE130" s="88"/>
      <c r="AF130" s="88"/>
      <c r="AG130" s="88"/>
      <c r="AH130" s="88"/>
      <c r="AI130" s="88"/>
      <c r="AJ130" s="88"/>
      <c r="AK130" s="88"/>
      <c r="AL130" s="88"/>
      <c r="AM130" s="88"/>
      <c r="AN130" s="88"/>
      <c r="AO130" s="88"/>
      <c r="AP130" s="88"/>
      <c r="AQ130" s="88"/>
      <c r="AR130" s="88"/>
      <c r="AS130" s="88"/>
      <c r="AT130" s="88"/>
      <c r="AU130" s="88"/>
      <c r="AV130" s="88"/>
      <c r="AW130" s="88"/>
      <c r="AX130" s="88"/>
      <c r="AY130" s="88"/>
      <c r="AZ130" s="88"/>
      <c r="BA130" s="88"/>
      <c r="BB130" s="88"/>
      <c r="BC130" s="88"/>
      <c r="BD130" s="88"/>
      <c r="BE130" s="88"/>
      <c r="BF130" s="88"/>
      <c r="BG130" s="103"/>
      <c r="BH130" s="88"/>
      <c r="BI130" s="88"/>
      <c r="BJ130" s="88"/>
      <c r="BK130" s="88"/>
      <c r="BL130" s="88"/>
      <c r="BM130" s="88"/>
      <c r="BN130" s="88"/>
      <c r="BO130" s="88"/>
      <c r="BP130" s="88"/>
      <c r="BQ130" s="88"/>
      <c r="BR130" s="88"/>
      <c r="BS130" s="88"/>
      <c r="BT130" s="88"/>
      <c r="BU130" s="88"/>
      <c r="BV130" s="88"/>
      <c r="BW130" s="88"/>
      <c r="BX130" s="88"/>
      <c r="BY130" s="88"/>
      <c r="BZ130" s="88"/>
      <c r="CA130" s="88"/>
      <c r="CB130" s="88"/>
      <c r="CC130" s="88"/>
      <c r="CD130" s="88"/>
      <c r="CE130" s="88"/>
    </row>
    <row r="131" spans="1:83" ht="15" customHeight="1" x14ac:dyDescent="0.25">
      <c r="A131" s="104"/>
      <c r="B131" s="104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103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103"/>
      <c r="AB131" s="88"/>
      <c r="AC131" s="88"/>
      <c r="AD131" s="88"/>
      <c r="AE131" s="88"/>
      <c r="AF131" s="88"/>
      <c r="AG131" s="88"/>
      <c r="AH131" s="88"/>
      <c r="AI131" s="88"/>
      <c r="AJ131" s="88"/>
      <c r="AK131" s="88"/>
      <c r="AL131" s="88"/>
      <c r="AM131" s="88"/>
      <c r="AN131" s="88"/>
      <c r="AO131" s="88"/>
      <c r="AP131" s="88"/>
      <c r="AQ131" s="88"/>
      <c r="AR131" s="88"/>
      <c r="AS131" s="88"/>
      <c r="AT131" s="88"/>
      <c r="AU131" s="88"/>
      <c r="AV131" s="88"/>
      <c r="AW131" s="88"/>
      <c r="AX131" s="88"/>
      <c r="AY131" s="88"/>
      <c r="AZ131" s="88"/>
      <c r="BA131" s="88"/>
      <c r="BB131" s="88"/>
      <c r="BC131" s="88"/>
      <c r="BD131" s="88"/>
      <c r="BE131" s="88"/>
      <c r="BF131" s="88"/>
      <c r="BG131" s="103"/>
      <c r="BH131" s="88"/>
      <c r="BI131" s="88"/>
      <c r="BJ131" s="88"/>
      <c r="BK131" s="88"/>
      <c r="BL131" s="88"/>
      <c r="BM131" s="88"/>
      <c r="BN131" s="88"/>
      <c r="BO131" s="88"/>
      <c r="BP131" s="88"/>
      <c r="BQ131" s="88"/>
      <c r="BR131" s="88"/>
      <c r="BS131" s="88"/>
      <c r="BT131" s="88"/>
      <c r="BU131" s="88"/>
      <c r="BV131" s="88"/>
      <c r="BW131" s="88"/>
      <c r="BX131" s="88"/>
      <c r="BY131" s="88"/>
      <c r="BZ131" s="88"/>
      <c r="CA131" s="88"/>
      <c r="CB131" s="88"/>
      <c r="CC131" s="88"/>
      <c r="CD131" s="88"/>
      <c r="CE131" s="88"/>
    </row>
    <row r="132" spans="1:83" ht="15" customHeight="1" x14ac:dyDescent="0.25">
      <c r="A132" s="104"/>
      <c r="B132" s="104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103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103"/>
      <c r="AB132" s="88"/>
      <c r="AC132" s="88"/>
      <c r="AD132" s="88"/>
      <c r="AE132" s="88"/>
      <c r="AF132" s="88"/>
      <c r="AG132" s="88"/>
      <c r="AH132" s="88"/>
      <c r="AI132" s="88"/>
      <c r="AJ132" s="88"/>
      <c r="AK132" s="88"/>
      <c r="AL132" s="88"/>
      <c r="AM132" s="88"/>
      <c r="AN132" s="88"/>
      <c r="AO132" s="88"/>
      <c r="AP132" s="88"/>
      <c r="AQ132" s="88"/>
      <c r="AR132" s="88"/>
      <c r="AS132" s="88"/>
      <c r="AT132" s="88"/>
      <c r="AU132" s="88"/>
      <c r="AV132" s="88"/>
      <c r="AW132" s="88"/>
      <c r="AX132" s="88"/>
      <c r="AY132" s="88"/>
      <c r="AZ132" s="88"/>
      <c r="BA132" s="88"/>
      <c r="BB132" s="88"/>
      <c r="BC132" s="88"/>
      <c r="BD132" s="88"/>
      <c r="BE132" s="88"/>
      <c r="BF132" s="88"/>
      <c r="BG132" s="103"/>
      <c r="BH132" s="88"/>
      <c r="BI132" s="88"/>
      <c r="BJ132" s="88"/>
      <c r="BK132" s="88"/>
      <c r="BL132" s="88"/>
      <c r="BM132" s="88"/>
      <c r="BN132" s="88"/>
      <c r="BO132" s="88"/>
      <c r="BP132" s="88"/>
      <c r="BQ132" s="88"/>
      <c r="BR132" s="88"/>
      <c r="BS132" s="88"/>
      <c r="BT132" s="88"/>
      <c r="BU132" s="88"/>
      <c r="BV132" s="88"/>
      <c r="BW132" s="88"/>
      <c r="BX132" s="88"/>
      <c r="BY132" s="88"/>
      <c r="BZ132" s="88"/>
      <c r="CA132" s="88"/>
      <c r="CB132" s="88"/>
      <c r="CC132" s="88"/>
      <c r="CD132" s="88"/>
      <c r="CE132" s="88"/>
    </row>
    <row r="133" spans="1:83" ht="15" customHeight="1" x14ac:dyDescent="0.25">
      <c r="A133" s="104"/>
      <c r="B133" s="104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103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103"/>
      <c r="AB133" s="88"/>
      <c r="AC133" s="88"/>
      <c r="AD133" s="88"/>
      <c r="AE133" s="88"/>
      <c r="AF133" s="88"/>
      <c r="AG133" s="88"/>
      <c r="AH133" s="88"/>
      <c r="AI133" s="88"/>
      <c r="AJ133" s="88"/>
      <c r="AK133" s="88"/>
      <c r="AL133" s="88"/>
      <c r="AM133" s="88"/>
      <c r="AN133" s="88"/>
      <c r="AO133" s="88"/>
      <c r="AP133" s="88"/>
      <c r="AQ133" s="88"/>
      <c r="AR133" s="88"/>
      <c r="AS133" s="88"/>
      <c r="AT133" s="88"/>
      <c r="AU133" s="88"/>
      <c r="AV133" s="88"/>
      <c r="AW133" s="88"/>
      <c r="AX133" s="88"/>
      <c r="AY133" s="88"/>
      <c r="AZ133" s="88"/>
      <c r="BA133" s="88"/>
      <c r="BB133" s="88"/>
      <c r="BC133" s="88"/>
      <c r="BD133" s="88"/>
      <c r="BE133" s="88"/>
      <c r="BF133" s="88"/>
      <c r="BG133" s="103"/>
      <c r="BH133" s="88"/>
      <c r="BI133" s="88"/>
      <c r="BJ133" s="88"/>
      <c r="BK133" s="88"/>
      <c r="BL133" s="88"/>
      <c r="BM133" s="88"/>
      <c r="BN133" s="88"/>
      <c r="BO133" s="88"/>
      <c r="BP133" s="88"/>
      <c r="BQ133" s="88"/>
      <c r="BR133" s="88"/>
      <c r="BS133" s="88"/>
      <c r="BT133" s="88"/>
      <c r="BU133" s="88"/>
      <c r="BV133" s="88"/>
      <c r="BW133" s="88"/>
      <c r="BX133" s="88"/>
      <c r="BY133" s="88"/>
      <c r="BZ133" s="88"/>
      <c r="CA133" s="88"/>
      <c r="CB133" s="88"/>
      <c r="CC133" s="88"/>
      <c r="CD133" s="88"/>
      <c r="CE133" s="88"/>
    </row>
    <row r="134" spans="1:83" ht="15" customHeight="1" x14ac:dyDescent="0.25">
      <c r="A134" s="104"/>
      <c r="B134" s="104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3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103"/>
      <c r="AB134" s="88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8"/>
      <c r="AZ134" s="88"/>
      <c r="BA134" s="88"/>
      <c r="BB134" s="88"/>
      <c r="BC134" s="88"/>
      <c r="BD134" s="88"/>
      <c r="BE134" s="88"/>
      <c r="BF134" s="88"/>
      <c r="BG134" s="103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8"/>
      <c r="BZ134" s="88"/>
      <c r="CA134" s="88"/>
      <c r="CB134" s="88"/>
      <c r="CC134" s="88"/>
      <c r="CD134" s="88"/>
      <c r="CE134" s="88"/>
    </row>
    <row r="135" spans="1:83" ht="15" customHeight="1" x14ac:dyDescent="0.25">
      <c r="A135" s="104"/>
      <c r="B135" s="104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103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103"/>
      <c r="AB135" s="88"/>
      <c r="AC135" s="88"/>
      <c r="AD135" s="88"/>
      <c r="AE135" s="88"/>
      <c r="AF135" s="88"/>
      <c r="AG135" s="88"/>
      <c r="AH135" s="88"/>
      <c r="AI135" s="88"/>
      <c r="AJ135" s="88"/>
      <c r="AK135" s="88"/>
      <c r="AL135" s="88"/>
      <c r="AM135" s="88"/>
      <c r="AN135" s="88"/>
      <c r="AO135" s="88"/>
      <c r="AP135" s="88"/>
      <c r="AQ135" s="88"/>
      <c r="AR135" s="88"/>
      <c r="AS135" s="88"/>
      <c r="AT135" s="88"/>
      <c r="AU135" s="88"/>
      <c r="AV135" s="88"/>
      <c r="AW135" s="88"/>
      <c r="AX135" s="88"/>
      <c r="AY135" s="88"/>
      <c r="AZ135" s="88"/>
      <c r="BA135" s="88"/>
      <c r="BB135" s="88"/>
      <c r="BC135" s="88"/>
      <c r="BD135" s="88"/>
      <c r="BE135" s="88"/>
      <c r="BF135" s="88"/>
      <c r="BG135" s="103"/>
      <c r="BH135" s="88"/>
      <c r="BI135" s="88"/>
      <c r="BJ135" s="88"/>
      <c r="BK135" s="88"/>
      <c r="BL135" s="88"/>
      <c r="BM135" s="88"/>
      <c r="BN135" s="88"/>
      <c r="BO135" s="88"/>
      <c r="BP135" s="88"/>
      <c r="BQ135" s="88"/>
      <c r="BR135" s="88"/>
      <c r="BS135" s="88"/>
      <c r="BT135" s="88"/>
      <c r="BU135" s="88"/>
      <c r="BV135" s="88"/>
      <c r="BW135" s="88"/>
      <c r="BX135" s="88"/>
      <c r="BY135" s="88"/>
      <c r="BZ135" s="88"/>
      <c r="CA135" s="88"/>
      <c r="CB135" s="88"/>
      <c r="CC135" s="88"/>
      <c r="CD135" s="88"/>
      <c r="CE135" s="88"/>
    </row>
    <row r="136" spans="1:83" ht="15" customHeight="1" x14ac:dyDescent="0.25">
      <c r="A136" s="104"/>
      <c r="B136" s="104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103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103"/>
      <c r="AB136" s="88"/>
      <c r="AC136" s="88"/>
      <c r="AD136" s="88"/>
      <c r="AE136" s="88"/>
      <c r="AF136" s="88"/>
      <c r="AG136" s="88"/>
      <c r="AH136" s="88"/>
      <c r="AI136" s="88"/>
      <c r="AJ136" s="88"/>
      <c r="AK136" s="88"/>
      <c r="AL136" s="88"/>
      <c r="AM136" s="88"/>
      <c r="AN136" s="88"/>
      <c r="AO136" s="88"/>
      <c r="AP136" s="88"/>
      <c r="AQ136" s="88"/>
      <c r="AR136" s="88"/>
      <c r="AS136" s="88"/>
      <c r="AT136" s="88"/>
      <c r="AU136" s="88"/>
      <c r="AV136" s="88"/>
      <c r="AW136" s="88"/>
      <c r="AX136" s="88"/>
      <c r="AY136" s="88"/>
      <c r="AZ136" s="88"/>
      <c r="BA136" s="88"/>
      <c r="BB136" s="88"/>
      <c r="BC136" s="88"/>
      <c r="BD136" s="88"/>
      <c r="BE136" s="88"/>
      <c r="BF136" s="88"/>
      <c r="BG136" s="103"/>
      <c r="BH136" s="88"/>
      <c r="BI136" s="88"/>
      <c r="BJ136" s="88"/>
      <c r="BK136" s="88"/>
      <c r="BL136" s="88"/>
      <c r="BM136" s="88"/>
      <c r="BN136" s="88"/>
      <c r="BO136" s="88"/>
      <c r="BP136" s="88"/>
      <c r="BQ136" s="88"/>
      <c r="BR136" s="88"/>
      <c r="BS136" s="88"/>
      <c r="BT136" s="88"/>
      <c r="BU136" s="88"/>
      <c r="BV136" s="88"/>
      <c r="BW136" s="88"/>
      <c r="BX136" s="88"/>
      <c r="BY136" s="88"/>
      <c r="BZ136" s="88"/>
      <c r="CA136" s="88"/>
      <c r="CB136" s="88"/>
      <c r="CC136" s="88"/>
      <c r="CD136" s="88"/>
      <c r="CE136" s="88"/>
    </row>
    <row r="137" spans="1:83" ht="15" customHeight="1" x14ac:dyDescent="0.25">
      <c r="A137" s="104"/>
      <c r="B137" s="104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103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103"/>
      <c r="AB137" s="88"/>
      <c r="AC137" s="88"/>
      <c r="AD137" s="88"/>
      <c r="AE137" s="88"/>
      <c r="AF137" s="88"/>
      <c r="AG137" s="88"/>
      <c r="AH137" s="88"/>
      <c r="AI137" s="88"/>
      <c r="AJ137" s="88"/>
      <c r="AK137" s="88"/>
      <c r="AL137" s="88"/>
      <c r="AM137" s="88"/>
      <c r="AN137" s="88"/>
      <c r="AO137" s="88"/>
      <c r="AP137" s="88"/>
      <c r="AQ137" s="88"/>
      <c r="AR137" s="88"/>
      <c r="AS137" s="88"/>
      <c r="AT137" s="88"/>
      <c r="AU137" s="88"/>
      <c r="AV137" s="88"/>
      <c r="AW137" s="88"/>
      <c r="AX137" s="88"/>
      <c r="AY137" s="88"/>
      <c r="AZ137" s="88"/>
      <c r="BA137" s="88"/>
      <c r="BB137" s="88"/>
      <c r="BC137" s="88"/>
      <c r="BD137" s="88"/>
      <c r="BE137" s="88"/>
      <c r="BF137" s="88"/>
      <c r="BG137" s="103"/>
      <c r="BH137" s="88"/>
      <c r="BI137" s="88"/>
      <c r="BJ137" s="88"/>
      <c r="BK137" s="88"/>
      <c r="BL137" s="88"/>
      <c r="BM137" s="88"/>
      <c r="BN137" s="88"/>
      <c r="BO137" s="88"/>
      <c r="BP137" s="88"/>
      <c r="BQ137" s="88"/>
      <c r="BR137" s="88"/>
      <c r="BS137" s="88"/>
      <c r="BT137" s="88"/>
      <c r="BU137" s="88"/>
      <c r="BV137" s="88"/>
      <c r="BW137" s="88"/>
      <c r="BX137" s="88"/>
      <c r="BY137" s="88"/>
      <c r="BZ137" s="88"/>
      <c r="CA137" s="88"/>
      <c r="CB137" s="88"/>
      <c r="CC137" s="88"/>
      <c r="CD137" s="88"/>
      <c r="CE137" s="88"/>
    </row>
    <row r="138" spans="1:83" ht="15" customHeight="1" x14ac:dyDescent="0.25">
      <c r="A138" s="104"/>
      <c r="B138" s="104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103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103"/>
      <c r="AB138" s="88"/>
      <c r="AC138" s="88"/>
      <c r="AD138" s="88"/>
      <c r="AE138" s="88"/>
      <c r="AF138" s="88"/>
      <c r="AG138" s="88"/>
      <c r="AH138" s="88"/>
      <c r="AI138" s="88"/>
      <c r="AJ138" s="88"/>
      <c r="AK138" s="88"/>
      <c r="AL138" s="88"/>
      <c r="AM138" s="88"/>
      <c r="AN138" s="88"/>
      <c r="AO138" s="88"/>
      <c r="AP138" s="88"/>
      <c r="AQ138" s="88"/>
      <c r="AR138" s="88"/>
      <c r="AS138" s="88"/>
      <c r="AT138" s="88"/>
      <c r="AU138" s="88"/>
      <c r="AV138" s="88"/>
      <c r="AW138" s="88"/>
      <c r="AX138" s="88"/>
      <c r="AY138" s="88"/>
      <c r="AZ138" s="88"/>
      <c r="BA138" s="88"/>
      <c r="BB138" s="88"/>
      <c r="BC138" s="88"/>
      <c r="BD138" s="88"/>
      <c r="BE138" s="88"/>
      <c r="BF138" s="88"/>
      <c r="BG138" s="103"/>
      <c r="BH138" s="88"/>
      <c r="BI138" s="88"/>
      <c r="BJ138" s="88"/>
      <c r="BK138" s="88"/>
      <c r="BL138" s="88"/>
      <c r="BM138" s="88"/>
      <c r="BN138" s="88"/>
      <c r="BO138" s="88"/>
      <c r="BP138" s="88"/>
      <c r="BQ138" s="88"/>
      <c r="BR138" s="88"/>
      <c r="BS138" s="88"/>
      <c r="BT138" s="88"/>
      <c r="BU138" s="88"/>
      <c r="BV138" s="88"/>
      <c r="BW138" s="88"/>
      <c r="BX138" s="88"/>
      <c r="BY138" s="88"/>
      <c r="BZ138" s="88"/>
      <c r="CA138" s="88"/>
      <c r="CB138" s="88"/>
      <c r="CC138" s="88"/>
      <c r="CD138" s="88"/>
      <c r="CE138" s="88"/>
    </row>
    <row r="139" spans="1:83" ht="15" customHeight="1" x14ac:dyDescent="0.25">
      <c r="A139" s="104"/>
      <c r="B139" s="104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103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103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8"/>
      <c r="AT139" s="88"/>
      <c r="AU139" s="88"/>
      <c r="AV139" s="88"/>
      <c r="AW139" s="88"/>
      <c r="AX139" s="88"/>
      <c r="AY139" s="88"/>
      <c r="AZ139" s="88"/>
      <c r="BA139" s="88"/>
      <c r="BB139" s="88"/>
      <c r="BC139" s="88"/>
      <c r="BD139" s="88"/>
      <c r="BE139" s="88"/>
      <c r="BF139" s="88"/>
      <c r="BG139" s="103"/>
      <c r="BH139" s="88"/>
      <c r="BI139" s="88"/>
      <c r="BJ139" s="88"/>
      <c r="BK139" s="88"/>
      <c r="BL139" s="88"/>
      <c r="BM139" s="88"/>
      <c r="BN139" s="88"/>
      <c r="BO139" s="88"/>
      <c r="BP139" s="88"/>
      <c r="BQ139" s="88"/>
      <c r="BR139" s="88"/>
      <c r="BS139" s="88"/>
      <c r="BT139" s="88"/>
      <c r="BU139" s="88"/>
      <c r="BV139" s="88"/>
      <c r="BW139" s="88"/>
      <c r="BX139" s="88"/>
      <c r="BY139" s="88"/>
      <c r="BZ139" s="88"/>
      <c r="CA139" s="88"/>
      <c r="CB139" s="88"/>
      <c r="CC139" s="88"/>
      <c r="CD139" s="88"/>
      <c r="CE139" s="88"/>
    </row>
    <row r="140" spans="1:83" ht="15" customHeight="1" x14ac:dyDescent="0.25">
      <c r="A140" s="104"/>
      <c r="B140" s="104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103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103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8"/>
      <c r="AT140" s="88"/>
      <c r="AU140" s="88"/>
      <c r="AV140" s="88"/>
      <c r="AW140" s="88"/>
      <c r="AX140" s="88"/>
      <c r="AY140" s="88"/>
      <c r="AZ140" s="88"/>
      <c r="BA140" s="88"/>
      <c r="BB140" s="88"/>
      <c r="BC140" s="88"/>
      <c r="BD140" s="88"/>
      <c r="BE140" s="88"/>
      <c r="BF140" s="88"/>
      <c r="BG140" s="103"/>
      <c r="BH140" s="88"/>
      <c r="BI140" s="88"/>
      <c r="BJ140" s="88"/>
      <c r="BK140" s="88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</row>
    <row r="141" spans="1:83" ht="15" customHeight="1" x14ac:dyDescent="0.25">
      <c r="A141" s="104"/>
      <c r="B141" s="104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103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103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  <c r="BC141" s="88"/>
      <c r="BD141" s="88"/>
      <c r="BE141" s="88"/>
      <c r="BF141" s="88"/>
      <c r="BG141" s="103"/>
      <c r="BH141" s="88"/>
      <c r="BI141" s="88"/>
      <c r="BJ141" s="88"/>
      <c r="BK141" s="88"/>
      <c r="BL141" s="88"/>
      <c r="BM141" s="88"/>
      <c r="BN141" s="88"/>
      <c r="BO141" s="88"/>
      <c r="BP141" s="88"/>
      <c r="BQ141" s="88"/>
      <c r="BR141" s="88"/>
      <c r="BS141" s="88"/>
      <c r="BT141" s="88"/>
      <c r="BU141" s="88"/>
      <c r="BV141" s="88"/>
      <c r="BW141" s="88"/>
      <c r="BX141" s="88"/>
      <c r="BY141" s="88"/>
      <c r="BZ141" s="88"/>
      <c r="CA141" s="88"/>
      <c r="CB141" s="88"/>
      <c r="CC141" s="88"/>
      <c r="CD141" s="88"/>
      <c r="CE141" s="88"/>
    </row>
    <row r="142" spans="1:83" ht="15" customHeight="1" x14ac:dyDescent="0.25">
      <c r="A142" s="104"/>
      <c r="B142" s="104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103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103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8"/>
      <c r="AT142" s="88"/>
      <c r="AU142" s="88"/>
      <c r="AV142" s="88"/>
      <c r="AW142" s="88"/>
      <c r="AX142" s="88"/>
      <c r="AY142" s="88"/>
      <c r="AZ142" s="88"/>
      <c r="BA142" s="88"/>
      <c r="BB142" s="88"/>
      <c r="BC142" s="88"/>
      <c r="BD142" s="88"/>
      <c r="BE142" s="88"/>
      <c r="BF142" s="88"/>
      <c r="BG142" s="103"/>
      <c r="BH142" s="88"/>
      <c r="BI142" s="88"/>
      <c r="BJ142" s="88"/>
      <c r="BK142" s="88"/>
      <c r="BL142" s="88"/>
      <c r="BM142" s="88"/>
      <c r="BN142" s="88"/>
      <c r="BO142" s="88"/>
      <c r="BP142" s="88"/>
      <c r="BQ142" s="88"/>
      <c r="BR142" s="88"/>
      <c r="BS142" s="88"/>
      <c r="BT142" s="88"/>
      <c r="BU142" s="88"/>
      <c r="BV142" s="88"/>
      <c r="BW142" s="88"/>
      <c r="BX142" s="88"/>
      <c r="BY142" s="88"/>
      <c r="BZ142" s="88"/>
      <c r="CA142" s="88"/>
      <c r="CB142" s="88"/>
      <c r="CC142" s="88"/>
      <c r="CD142" s="88"/>
      <c r="CE142" s="88"/>
    </row>
    <row r="143" spans="1:83" ht="15" customHeight="1" x14ac:dyDescent="0.25">
      <c r="A143" s="104"/>
      <c r="B143" s="104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103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103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8"/>
      <c r="AT143" s="88"/>
      <c r="AU143" s="88"/>
      <c r="AV143" s="88"/>
      <c r="AW143" s="88"/>
      <c r="AX143" s="88"/>
      <c r="AY143" s="88"/>
      <c r="AZ143" s="88"/>
      <c r="BA143" s="88"/>
      <c r="BB143" s="88"/>
      <c r="BC143" s="88"/>
      <c r="BD143" s="88"/>
      <c r="BE143" s="88"/>
      <c r="BF143" s="88"/>
      <c r="BG143" s="103"/>
      <c r="BH143" s="88"/>
      <c r="BI143" s="88"/>
      <c r="BJ143" s="88"/>
      <c r="BK143" s="88"/>
      <c r="BL143" s="88"/>
      <c r="BM143" s="88"/>
      <c r="BN143" s="88"/>
      <c r="BO143" s="88"/>
      <c r="BP143" s="88"/>
      <c r="BQ143" s="88"/>
      <c r="BR143" s="88"/>
      <c r="BS143" s="88"/>
      <c r="BT143" s="88"/>
      <c r="BU143" s="88"/>
      <c r="BV143" s="88"/>
      <c r="BW143" s="88"/>
      <c r="BX143" s="88"/>
      <c r="BY143" s="88"/>
      <c r="BZ143" s="88"/>
      <c r="CA143" s="88"/>
      <c r="CB143" s="88"/>
      <c r="CC143" s="88"/>
      <c r="CD143" s="88"/>
      <c r="CE143" s="88"/>
    </row>
    <row r="144" spans="1:83" ht="15" customHeight="1" x14ac:dyDescent="0.25">
      <c r="A144" s="104"/>
      <c r="B144" s="104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103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103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8"/>
      <c r="AT144" s="88"/>
      <c r="AU144" s="88"/>
      <c r="AV144" s="88"/>
      <c r="AW144" s="88"/>
      <c r="AX144" s="88"/>
      <c r="AY144" s="88"/>
      <c r="AZ144" s="88"/>
      <c r="BA144" s="88"/>
      <c r="BB144" s="88"/>
      <c r="BC144" s="88"/>
      <c r="BD144" s="88"/>
      <c r="BE144" s="88"/>
      <c r="BF144" s="88"/>
      <c r="BG144" s="103"/>
      <c r="BH144" s="88"/>
      <c r="BI144" s="88"/>
      <c r="BJ144" s="88"/>
      <c r="BK144" s="88"/>
      <c r="BL144" s="88"/>
      <c r="BM144" s="88"/>
      <c r="BN144" s="88"/>
      <c r="BO144" s="88"/>
      <c r="BP144" s="88"/>
      <c r="BQ144" s="88"/>
      <c r="BR144" s="88"/>
      <c r="BS144" s="88"/>
      <c r="BT144" s="88"/>
      <c r="BU144" s="88"/>
      <c r="BV144" s="88"/>
      <c r="BW144" s="88"/>
      <c r="BX144" s="88"/>
      <c r="BY144" s="88"/>
      <c r="BZ144" s="88"/>
      <c r="CA144" s="88"/>
      <c r="CB144" s="88"/>
      <c r="CC144" s="88"/>
      <c r="CD144" s="88"/>
      <c r="CE144" s="88"/>
    </row>
    <row r="145" spans="1:83" ht="15" customHeight="1" x14ac:dyDescent="0.25">
      <c r="A145" s="104"/>
      <c r="B145" s="104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103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103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8"/>
      <c r="AT145" s="88"/>
      <c r="AU145" s="88"/>
      <c r="AV145" s="88"/>
      <c r="AW145" s="88"/>
      <c r="AX145" s="88"/>
      <c r="AY145" s="88"/>
      <c r="AZ145" s="88"/>
      <c r="BA145" s="88"/>
      <c r="BB145" s="88"/>
      <c r="BC145" s="88"/>
      <c r="BD145" s="88"/>
      <c r="BE145" s="88"/>
      <c r="BF145" s="88"/>
      <c r="BG145" s="103"/>
      <c r="BH145" s="88"/>
      <c r="BI145" s="88"/>
      <c r="BJ145" s="88"/>
      <c r="BK145" s="88"/>
      <c r="BL145" s="88"/>
      <c r="BM145" s="88"/>
      <c r="BN145" s="88"/>
      <c r="BO145" s="88"/>
      <c r="BP145" s="88"/>
      <c r="BQ145" s="88"/>
      <c r="BR145" s="88"/>
      <c r="BS145" s="88"/>
      <c r="BT145" s="88"/>
      <c r="BU145" s="88"/>
      <c r="BV145" s="88"/>
      <c r="BW145" s="88"/>
      <c r="BX145" s="88"/>
      <c r="BY145" s="88"/>
      <c r="BZ145" s="88"/>
      <c r="CA145" s="88"/>
      <c r="CB145" s="88"/>
      <c r="CC145" s="88"/>
      <c r="CD145" s="88"/>
      <c r="CE145" s="88"/>
    </row>
    <row r="146" spans="1:83" ht="15" customHeight="1" x14ac:dyDescent="0.25">
      <c r="A146" s="104"/>
      <c r="B146" s="104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103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103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8"/>
      <c r="AT146" s="88"/>
      <c r="AU146" s="88"/>
      <c r="AV146" s="88"/>
      <c r="AW146" s="88"/>
      <c r="AX146" s="88"/>
      <c r="AY146" s="88"/>
      <c r="AZ146" s="88"/>
      <c r="BA146" s="88"/>
      <c r="BB146" s="88"/>
      <c r="BC146" s="88"/>
      <c r="BD146" s="88"/>
      <c r="BE146" s="88"/>
      <c r="BF146" s="88"/>
      <c r="BG146" s="103"/>
      <c r="BH146" s="88"/>
      <c r="BI146" s="88"/>
      <c r="BJ146" s="88"/>
      <c r="BK146" s="88"/>
      <c r="BL146" s="88"/>
      <c r="BM146" s="88"/>
      <c r="BN146" s="88"/>
      <c r="BO146" s="88"/>
      <c r="BP146" s="88"/>
      <c r="BQ146" s="88"/>
      <c r="BR146" s="88"/>
      <c r="BS146" s="88"/>
      <c r="BT146" s="88"/>
      <c r="BU146" s="88"/>
      <c r="BV146" s="88"/>
      <c r="BW146" s="88"/>
      <c r="BX146" s="88"/>
      <c r="BY146" s="88"/>
      <c r="BZ146" s="88"/>
      <c r="CA146" s="88"/>
      <c r="CB146" s="88"/>
      <c r="CC146" s="88"/>
      <c r="CD146" s="88"/>
      <c r="CE146" s="88"/>
    </row>
    <row r="147" spans="1:83" ht="15" customHeight="1" x14ac:dyDescent="0.25">
      <c r="A147" s="104"/>
      <c r="B147" s="104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103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103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8"/>
      <c r="AT147" s="88"/>
      <c r="AU147" s="88"/>
      <c r="AV147" s="88"/>
      <c r="AW147" s="88"/>
      <c r="AX147" s="88"/>
      <c r="AY147" s="88"/>
      <c r="AZ147" s="88"/>
      <c r="BA147" s="88"/>
      <c r="BB147" s="88"/>
      <c r="BC147" s="88"/>
      <c r="BD147" s="88"/>
      <c r="BE147" s="88"/>
      <c r="BF147" s="88"/>
      <c r="BG147" s="103"/>
      <c r="BH147" s="88"/>
      <c r="BI147" s="88"/>
      <c r="BJ147" s="88"/>
      <c r="BK147" s="88"/>
      <c r="BL147" s="88"/>
      <c r="BM147" s="88"/>
      <c r="BN147" s="88"/>
      <c r="BO147" s="88"/>
      <c r="BP147" s="88"/>
      <c r="BQ147" s="88"/>
      <c r="BR147" s="88"/>
      <c r="BS147" s="88"/>
      <c r="BT147" s="88"/>
      <c r="BU147" s="88"/>
      <c r="BV147" s="88"/>
      <c r="BW147" s="88"/>
      <c r="BX147" s="88"/>
      <c r="BY147" s="88"/>
      <c r="BZ147" s="88"/>
      <c r="CA147" s="88"/>
      <c r="CB147" s="88"/>
      <c r="CC147" s="88"/>
      <c r="CD147" s="88"/>
      <c r="CE147" s="88"/>
    </row>
    <row r="148" spans="1:83" ht="15" customHeight="1" x14ac:dyDescent="0.25">
      <c r="A148" s="104"/>
      <c r="B148" s="104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103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103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8"/>
      <c r="AT148" s="88"/>
      <c r="AU148" s="88"/>
      <c r="AV148" s="88"/>
      <c r="AW148" s="88"/>
      <c r="AX148" s="88"/>
      <c r="AY148" s="88"/>
      <c r="AZ148" s="88"/>
      <c r="BA148" s="88"/>
      <c r="BB148" s="88"/>
      <c r="BC148" s="88"/>
      <c r="BD148" s="88"/>
      <c r="BE148" s="88"/>
      <c r="BF148" s="88"/>
      <c r="BG148" s="103"/>
      <c r="BH148" s="88"/>
      <c r="BI148" s="88"/>
      <c r="BJ148" s="88"/>
      <c r="BK148" s="88"/>
      <c r="BL148" s="88"/>
      <c r="BM148" s="88"/>
      <c r="BN148" s="88"/>
      <c r="BO148" s="88"/>
      <c r="BP148" s="88"/>
      <c r="BQ148" s="88"/>
      <c r="BR148" s="88"/>
      <c r="BS148" s="88"/>
      <c r="BT148" s="88"/>
      <c r="BU148" s="88"/>
      <c r="BV148" s="88"/>
      <c r="BW148" s="88"/>
      <c r="BX148" s="88"/>
      <c r="BY148" s="88"/>
      <c r="BZ148" s="88"/>
      <c r="CA148" s="88"/>
      <c r="CB148" s="88"/>
      <c r="CC148" s="88"/>
      <c r="CD148" s="88"/>
      <c r="CE148" s="88"/>
    </row>
    <row r="149" spans="1:83" ht="15" customHeight="1" x14ac:dyDescent="0.25">
      <c r="A149" s="104"/>
      <c r="B149" s="104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103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103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8"/>
      <c r="AT149" s="88"/>
      <c r="AU149" s="88"/>
      <c r="AV149" s="88"/>
      <c r="AW149" s="88"/>
      <c r="AX149" s="88"/>
      <c r="AY149" s="88"/>
      <c r="AZ149" s="88"/>
      <c r="BA149" s="88"/>
      <c r="BB149" s="88"/>
      <c r="BC149" s="88"/>
      <c r="BD149" s="88"/>
      <c r="BE149" s="88"/>
      <c r="BF149" s="88"/>
      <c r="BG149" s="103"/>
      <c r="BH149" s="88"/>
      <c r="BI149" s="88"/>
      <c r="BJ149" s="88"/>
      <c r="BK149" s="88"/>
      <c r="BL149" s="88"/>
      <c r="BM149" s="88"/>
      <c r="BN149" s="88"/>
      <c r="BO149" s="88"/>
      <c r="BP149" s="88"/>
      <c r="BQ149" s="88"/>
      <c r="BR149" s="88"/>
      <c r="BS149" s="88"/>
      <c r="BT149" s="88"/>
      <c r="BU149" s="88"/>
      <c r="BV149" s="88"/>
      <c r="BW149" s="88"/>
      <c r="BX149" s="88"/>
      <c r="BY149" s="88"/>
      <c r="BZ149" s="88"/>
      <c r="CA149" s="88"/>
      <c r="CB149" s="88"/>
      <c r="CC149" s="88"/>
      <c r="CD149" s="88"/>
      <c r="CE149" s="88"/>
    </row>
    <row r="150" spans="1:83" ht="15" customHeight="1" x14ac:dyDescent="0.25">
      <c r="A150" s="104"/>
      <c r="B150" s="104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103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103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8"/>
      <c r="AT150" s="88"/>
      <c r="AU150" s="88"/>
      <c r="AV150" s="88"/>
      <c r="AW150" s="88"/>
      <c r="AX150" s="88"/>
      <c r="AY150" s="88"/>
      <c r="AZ150" s="88"/>
      <c r="BA150" s="88"/>
      <c r="BB150" s="88"/>
      <c r="BC150" s="88"/>
      <c r="BD150" s="88"/>
      <c r="BE150" s="88"/>
      <c r="BF150" s="88"/>
      <c r="BG150" s="103"/>
      <c r="BH150" s="88"/>
      <c r="BI150" s="88"/>
      <c r="BJ150" s="88"/>
      <c r="BK150" s="88"/>
      <c r="BL150" s="88"/>
      <c r="BM150" s="88"/>
      <c r="BN150" s="88"/>
      <c r="BO150" s="88"/>
      <c r="BP150" s="88"/>
      <c r="BQ150" s="88"/>
      <c r="BR150" s="88"/>
      <c r="BS150" s="88"/>
      <c r="BT150" s="88"/>
      <c r="BU150" s="88"/>
      <c r="BV150" s="88"/>
      <c r="BW150" s="88"/>
      <c r="BX150" s="88"/>
      <c r="BY150" s="88"/>
      <c r="BZ150" s="88"/>
      <c r="CA150" s="88"/>
      <c r="CB150" s="88"/>
      <c r="CC150" s="88"/>
      <c r="CD150" s="88"/>
      <c r="CE150" s="88"/>
    </row>
    <row r="151" spans="1:83" ht="15" customHeight="1" x14ac:dyDescent="0.25">
      <c r="A151" s="104"/>
      <c r="B151" s="104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103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103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8"/>
      <c r="AT151" s="88"/>
      <c r="AU151" s="88"/>
      <c r="AV151" s="88"/>
      <c r="AW151" s="88"/>
      <c r="AX151" s="88"/>
      <c r="AY151" s="88"/>
      <c r="AZ151" s="88"/>
      <c r="BA151" s="88"/>
      <c r="BB151" s="88"/>
      <c r="BC151" s="88"/>
      <c r="BD151" s="88"/>
      <c r="BE151" s="88"/>
      <c r="BF151" s="88"/>
      <c r="BG151" s="103"/>
      <c r="BH151" s="88"/>
      <c r="BI151" s="88"/>
      <c r="BJ151" s="88"/>
      <c r="BK151" s="88"/>
      <c r="BL151" s="88"/>
      <c r="BM151" s="88"/>
      <c r="BN151" s="88"/>
      <c r="BO151" s="88"/>
      <c r="BP151" s="88"/>
      <c r="BQ151" s="88"/>
      <c r="BR151" s="88"/>
      <c r="BS151" s="88"/>
      <c r="BT151" s="88"/>
      <c r="BU151" s="88"/>
      <c r="BV151" s="88"/>
      <c r="BW151" s="88"/>
      <c r="BX151" s="88"/>
      <c r="BY151" s="88"/>
      <c r="BZ151" s="88"/>
      <c r="CA151" s="88"/>
      <c r="CB151" s="88"/>
      <c r="CC151" s="88"/>
      <c r="CD151" s="88"/>
      <c r="CE151" s="88"/>
    </row>
    <row r="154" spans="1:83" s="46" customFormat="1" ht="15" customHeight="1" x14ac:dyDescent="0.25">
      <c r="A154" s="47" t="s">
        <v>1700</v>
      </c>
    </row>
    <row r="155" spans="1:83" ht="15" customHeight="1" x14ac:dyDescent="0.25">
      <c r="A155" s="111" t="s">
        <v>2173</v>
      </c>
      <c r="B155" s="111"/>
      <c r="C155" s="111"/>
      <c r="D155" s="111"/>
      <c r="E155" s="111"/>
      <c r="F155" s="111"/>
      <c r="G155" s="111"/>
      <c r="H155" s="111"/>
      <c r="I155" s="111"/>
      <c r="L155" s="111" t="s">
        <v>2167</v>
      </c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C155" s="111" t="s">
        <v>2387</v>
      </c>
      <c r="AD155" s="111"/>
      <c r="AE155" s="111"/>
      <c r="AF155" s="111"/>
      <c r="AG155" s="111"/>
      <c r="AH155" s="111"/>
      <c r="AK155" s="111" t="s">
        <v>2396</v>
      </c>
      <c r="AL155" s="111"/>
      <c r="AM155" s="111"/>
      <c r="AN155" s="111"/>
      <c r="AO155" s="111"/>
      <c r="AP155" s="111"/>
      <c r="AQ155" s="111"/>
      <c r="AR155" s="111"/>
      <c r="AS155" s="111"/>
      <c r="AT155" s="111"/>
      <c r="AU155" s="111"/>
      <c r="AX155" s="111" t="s">
        <v>436</v>
      </c>
      <c r="AY155" s="111"/>
      <c r="AZ155" s="111"/>
      <c r="BA155" s="111"/>
      <c r="BB155" s="111"/>
      <c r="BC155" s="111"/>
      <c r="BD155" s="111"/>
      <c r="BE155" s="111"/>
      <c r="BF155" s="111"/>
      <c r="BG155" s="111"/>
      <c r="BH155" s="111"/>
      <c r="BI155" s="111"/>
      <c r="BJ155" s="111"/>
    </row>
    <row r="156" spans="1:83" ht="15" customHeight="1" x14ac:dyDescent="0.25">
      <c r="A156" s="108" t="s">
        <v>2002</v>
      </c>
      <c r="B156" s="107" t="s">
        <v>2168</v>
      </c>
      <c r="C156" s="107" t="s">
        <v>315</v>
      </c>
      <c r="D156" s="107" t="s">
        <v>2169</v>
      </c>
      <c r="E156" s="107" t="s">
        <v>2003</v>
      </c>
      <c r="F156" s="107" t="s">
        <v>2004</v>
      </c>
      <c r="G156" s="112" t="s">
        <v>434</v>
      </c>
      <c r="H156" s="107" t="s">
        <v>2170</v>
      </c>
      <c r="I156" s="107" t="s">
        <v>2171</v>
      </c>
      <c r="L156" s="108" t="s">
        <v>2002</v>
      </c>
      <c r="M156" s="107" t="s">
        <v>2003</v>
      </c>
      <c r="N156" s="107" t="s">
        <v>2004</v>
      </c>
      <c r="O156" s="107" t="s">
        <v>2005</v>
      </c>
      <c r="P156" s="107" t="s">
        <v>2006</v>
      </c>
      <c r="Q156" s="107" t="s">
        <v>2007</v>
      </c>
      <c r="R156" s="107" t="s">
        <v>2008</v>
      </c>
      <c r="S156" s="107" t="s">
        <v>2009</v>
      </c>
      <c r="T156" s="107" t="s">
        <v>2010</v>
      </c>
      <c r="U156" s="107" t="s">
        <v>2011</v>
      </c>
      <c r="V156" s="107" t="s">
        <v>2012</v>
      </c>
      <c r="W156" s="107" t="s">
        <v>2013</v>
      </c>
      <c r="X156" s="107" t="s">
        <v>2014</v>
      </c>
      <c r="Y156" s="107" t="s">
        <v>2015</v>
      </c>
      <c r="Z156" s="107" t="s">
        <v>317</v>
      </c>
      <c r="AC156" s="108" t="s">
        <v>2002</v>
      </c>
      <c r="AD156" s="107" t="s">
        <v>2168</v>
      </c>
      <c r="AE156" s="107" t="s">
        <v>2174</v>
      </c>
      <c r="AF156" s="107" t="s">
        <v>2175</v>
      </c>
      <c r="AG156" s="107" t="s">
        <v>2176</v>
      </c>
      <c r="AH156" s="107" t="s">
        <v>317</v>
      </c>
      <c r="AK156" s="108" t="s">
        <v>2002</v>
      </c>
      <c r="AL156" s="107" t="s">
        <v>2388</v>
      </c>
      <c r="AM156" s="107" t="s">
        <v>315</v>
      </c>
      <c r="AN156" s="107" t="s">
        <v>2169</v>
      </c>
      <c r="AO156" s="107" t="s">
        <v>2389</v>
      </c>
      <c r="AP156" s="107" t="s">
        <v>2390</v>
      </c>
      <c r="AQ156" s="107" t="s">
        <v>2391</v>
      </c>
      <c r="AR156" s="107" t="s">
        <v>2392</v>
      </c>
      <c r="AS156" s="107" t="s">
        <v>2393</v>
      </c>
      <c r="AT156" s="112" t="s">
        <v>434</v>
      </c>
      <c r="AU156" s="107" t="s">
        <v>2170</v>
      </c>
      <c r="AX156" s="108" t="s">
        <v>2002</v>
      </c>
      <c r="AY156" s="107" t="s">
        <v>2397</v>
      </c>
      <c r="AZ156" s="107" t="s">
        <v>2398</v>
      </c>
      <c r="BA156" s="107" t="s">
        <v>2399</v>
      </c>
      <c r="BB156" s="107" t="s">
        <v>2400</v>
      </c>
      <c r="BC156" s="107" t="s">
        <v>2401</v>
      </c>
      <c r="BD156" s="107" t="s">
        <v>2402</v>
      </c>
      <c r="BE156" s="107" t="s">
        <v>2403</v>
      </c>
      <c r="BF156" s="107" t="s">
        <v>2404</v>
      </c>
      <c r="BG156" s="107" t="s">
        <v>2405</v>
      </c>
      <c r="BH156" s="107" t="s">
        <v>2175</v>
      </c>
      <c r="BI156" s="107" t="s">
        <v>2176</v>
      </c>
      <c r="BJ156" s="107" t="s">
        <v>317</v>
      </c>
    </row>
    <row r="157" spans="1:83" ht="15" customHeight="1" x14ac:dyDescent="0.25">
      <c r="A157" s="109">
        <v>46287.496886574074</v>
      </c>
      <c r="B157" s="106">
        <v>1</v>
      </c>
      <c r="C157" s="106" t="s">
        <v>318</v>
      </c>
      <c r="D157" s="106" t="s">
        <v>625</v>
      </c>
      <c r="E157" s="106" t="s">
        <v>2016</v>
      </c>
      <c r="F157" s="106" t="s">
        <v>174</v>
      </c>
      <c r="G157" s="113">
        <v>-3.5000000000000126E-3</v>
      </c>
      <c r="H157" s="106">
        <v>-15.5</v>
      </c>
      <c r="I157" s="110" t="s">
        <v>268</v>
      </c>
      <c r="L157" s="109">
        <v>46287.496886574074</v>
      </c>
      <c r="M157" s="106" t="s">
        <v>2016</v>
      </c>
      <c r="N157" s="106" t="s">
        <v>174</v>
      </c>
      <c r="O157" s="106">
        <v>25</v>
      </c>
      <c r="P157" s="106">
        <v>25</v>
      </c>
      <c r="Q157" s="106">
        <v>2500</v>
      </c>
      <c r="R157" s="106" t="s">
        <v>541</v>
      </c>
      <c r="S157" s="106">
        <v>50</v>
      </c>
      <c r="T157" s="106">
        <v>50</v>
      </c>
      <c r="U157" s="106"/>
      <c r="V157" s="106">
        <v>0</v>
      </c>
      <c r="W157" s="106">
        <v>520833.33333333331</v>
      </c>
      <c r="X157" s="106">
        <v>520833.33333333331</v>
      </c>
      <c r="Y157" s="106">
        <v>0</v>
      </c>
      <c r="Z157" s="110" t="s">
        <v>2017</v>
      </c>
      <c r="AC157" s="109">
        <v>46287.496886574074</v>
      </c>
      <c r="AD157" s="106" t="s">
        <v>2177</v>
      </c>
      <c r="AE157" s="106" t="s">
        <v>2178</v>
      </c>
      <c r="AF157" s="106">
        <v>0</v>
      </c>
      <c r="AG157" s="106" t="s">
        <v>289</v>
      </c>
      <c r="AH157" s="110" t="s">
        <v>2179</v>
      </c>
      <c r="AK157" s="109">
        <v>46287.496886574074</v>
      </c>
      <c r="AL157" s="106" t="s">
        <v>2350</v>
      </c>
      <c r="AM157" s="106" t="s">
        <v>318</v>
      </c>
      <c r="AN157" s="106" t="s">
        <v>625</v>
      </c>
      <c r="AO157" s="106" t="s">
        <v>2344</v>
      </c>
      <c r="AP157" s="106" t="s">
        <v>2347</v>
      </c>
      <c r="AQ157" s="106" t="s">
        <v>2394</v>
      </c>
      <c r="AR157" s="106" t="s">
        <v>174</v>
      </c>
      <c r="AS157" s="106">
        <v>1</v>
      </c>
      <c r="AT157" s="113">
        <v>-3.5000000000000001E-3</v>
      </c>
      <c r="AU157" s="106">
        <v>-15.5</v>
      </c>
      <c r="AX157" s="109">
        <v>46287.496886574074</v>
      </c>
      <c r="AY157" s="106" t="s">
        <v>2406</v>
      </c>
      <c r="AZ157" s="106" t="s">
        <v>2407</v>
      </c>
      <c r="BA157" s="106">
        <v>0</v>
      </c>
      <c r="BB157" s="106">
        <v>0</v>
      </c>
      <c r="BC157" s="106">
        <v>600</v>
      </c>
      <c r="BD157" s="106">
        <v>0</v>
      </c>
      <c r="BE157" s="106">
        <v>0</v>
      </c>
      <c r="BF157" s="106">
        <v>0</v>
      </c>
      <c r="BG157" s="106"/>
      <c r="BH157" s="106"/>
      <c r="BI157" s="106"/>
      <c r="BJ157" s="110" t="s">
        <v>2408</v>
      </c>
    </row>
    <row r="158" spans="1:83" ht="15" customHeight="1" x14ac:dyDescent="0.25">
      <c r="A158" s="109">
        <v>46287.496886574074</v>
      </c>
      <c r="B158" s="106">
        <v>1</v>
      </c>
      <c r="C158" s="106" t="s">
        <v>318</v>
      </c>
      <c r="D158" s="106" t="s">
        <v>625</v>
      </c>
      <c r="E158" s="106" t="s">
        <v>2018</v>
      </c>
      <c r="F158" s="106" t="s">
        <v>174</v>
      </c>
      <c r="G158" s="113">
        <v>-3.2379185925509083E-3</v>
      </c>
      <c r="H158" s="106">
        <v>-15.5</v>
      </c>
      <c r="I158" s="110" t="s">
        <v>268</v>
      </c>
      <c r="L158" s="109">
        <v>46287.496886574074</v>
      </c>
      <c r="M158" s="106" t="s">
        <v>2018</v>
      </c>
      <c r="N158" s="106" t="s">
        <v>174</v>
      </c>
      <c r="O158" s="106">
        <v>75</v>
      </c>
      <c r="P158" s="106">
        <v>25</v>
      </c>
      <c r="Q158" s="106">
        <v>2500</v>
      </c>
      <c r="R158" s="106" t="s">
        <v>541</v>
      </c>
      <c r="S158" s="106">
        <v>50</v>
      </c>
      <c r="T158" s="106">
        <v>50</v>
      </c>
      <c r="U158" s="106"/>
      <c r="V158" s="106">
        <v>0</v>
      </c>
      <c r="W158" s="106">
        <v>520833.33333333331</v>
      </c>
      <c r="X158" s="106">
        <v>520833.33333333331</v>
      </c>
      <c r="Y158" s="106">
        <v>0</v>
      </c>
      <c r="Z158" s="110" t="s">
        <v>2017</v>
      </c>
      <c r="AC158" s="109">
        <v>46287.496886574074</v>
      </c>
      <c r="AD158" s="106" t="s">
        <v>2177</v>
      </c>
      <c r="AE158" s="106" t="s">
        <v>2180</v>
      </c>
      <c r="AF158" s="106">
        <v>600</v>
      </c>
      <c r="AG158" s="106" t="s">
        <v>289</v>
      </c>
      <c r="AH158" s="110" t="s">
        <v>2181</v>
      </c>
      <c r="AK158" s="109">
        <v>46287.496886574074</v>
      </c>
      <c r="AL158" s="106" t="s">
        <v>2350</v>
      </c>
      <c r="AM158" s="106" t="s">
        <v>318</v>
      </c>
      <c r="AN158" s="106" t="s">
        <v>625</v>
      </c>
      <c r="AO158" s="106" t="s">
        <v>2344</v>
      </c>
      <c r="AP158" s="106" t="s">
        <v>2347</v>
      </c>
      <c r="AQ158" s="106" t="s">
        <v>2394</v>
      </c>
      <c r="AR158" s="106" t="s">
        <v>174</v>
      </c>
      <c r="AS158" s="106">
        <v>2</v>
      </c>
      <c r="AT158" s="113">
        <v>-1.5E-3</v>
      </c>
      <c r="AU158" s="106">
        <v>-15.5</v>
      </c>
      <c r="AX158" s="109">
        <v>46287.496886574074</v>
      </c>
      <c r="AY158" s="106" t="s">
        <v>2406</v>
      </c>
      <c r="AZ158" s="106" t="s">
        <v>2409</v>
      </c>
      <c r="BA158" s="106">
        <v>600</v>
      </c>
      <c r="BB158" s="106">
        <v>0</v>
      </c>
      <c r="BC158" s="106">
        <v>600</v>
      </c>
      <c r="BD158" s="106">
        <v>250</v>
      </c>
      <c r="BE158" s="106">
        <v>0</v>
      </c>
      <c r="BF158" s="106">
        <v>0</v>
      </c>
      <c r="BG158" s="106"/>
      <c r="BH158" s="106"/>
      <c r="BI158" s="106"/>
      <c r="BJ158" s="110" t="s">
        <v>2408</v>
      </c>
    </row>
    <row r="159" spans="1:83" ht="15" customHeight="1" x14ac:dyDescent="0.25">
      <c r="A159" s="109">
        <v>46287.496886574074</v>
      </c>
      <c r="B159" s="106">
        <v>1</v>
      </c>
      <c r="C159" s="106" t="s">
        <v>318</v>
      </c>
      <c r="D159" s="106" t="s">
        <v>625</v>
      </c>
      <c r="E159" s="106" t="s">
        <v>2019</v>
      </c>
      <c r="F159" s="106" t="s">
        <v>174</v>
      </c>
      <c r="G159" s="113">
        <v>-2.9758371851018044E-3</v>
      </c>
      <c r="H159" s="106">
        <v>-15.5</v>
      </c>
      <c r="I159" s="110" t="s">
        <v>268</v>
      </c>
      <c r="L159" s="109">
        <v>46287.496886574074</v>
      </c>
      <c r="M159" s="106" t="s">
        <v>2019</v>
      </c>
      <c r="N159" s="106" t="s">
        <v>174</v>
      </c>
      <c r="O159" s="106">
        <v>125</v>
      </c>
      <c r="P159" s="106">
        <v>25</v>
      </c>
      <c r="Q159" s="106">
        <v>2500</v>
      </c>
      <c r="R159" s="106" t="s">
        <v>541</v>
      </c>
      <c r="S159" s="106">
        <v>50</v>
      </c>
      <c r="T159" s="106">
        <v>50</v>
      </c>
      <c r="U159" s="106"/>
      <c r="V159" s="106">
        <v>0</v>
      </c>
      <c r="W159" s="106">
        <v>520833.33333333331</v>
      </c>
      <c r="X159" s="106">
        <v>520833.33333333331</v>
      </c>
      <c r="Y159" s="106">
        <v>0</v>
      </c>
      <c r="Z159" s="110" t="s">
        <v>2017</v>
      </c>
      <c r="AC159" s="109">
        <v>46287.496886574074</v>
      </c>
      <c r="AD159" s="106" t="s">
        <v>2177</v>
      </c>
      <c r="AE159" s="106" t="s">
        <v>2182</v>
      </c>
      <c r="AF159" s="106">
        <v>0</v>
      </c>
      <c r="AG159" s="106" t="s">
        <v>289</v>
      </c>
      <c r="AH159" s="110" t="s">
        <v>2183</v>
      </c>
      <c r="AK159" s="109">
        <v>46287.496886574074</v>
      </c>
      <c r="AL159" s="106" t="s">
        <v>2350</v>
      </c>
      <c r="AM159" s="106" t="s">
        <v>318</v>
      </c>
      <c r="AN159" s="106" t="s">
        <v>625</v>
      </c>
      <c r="AO159" s="106" t="s">
        <v>2344</v>
      </c>
      <c r="AP159" s="106" t="s">
        <v>2347</v>
      </c>
      <c r="AQ159" s="106" t="s">
        <v>2394</v>
      </c>
      <c r="AR159" s="106" t="s">
        <v>174</v>
      </c>
      <c r="AS159" s="106">
        <v>3</v>
      </c>
      <c r="AT159" s="113">
        <v>0</v>
      </c>
      <c r="AU159" s="106">
        <v>0</v>
      </c>
      <c r="AX159" s="109">
        <v>46287.496886574074</v>
      </c>
      <c r="AY159" s="106" t="s">
        <v>2406</v>
      </c>
      <c r="AZ159" s="106" t="s">
        <v>2410</v>
      </c>
      <c r="BA159" s="106">
        <v>600</v>
      </c>
      <c r="BB159" s="106">
        <v>250</v>
      </c>
      <c r="BC159" s="106">
        <v>250</v>
      </c>
      <c r="BD159" s="106">
        <v>250</v>
      </c>
      <c r="BE159" s="106">
        <v>0</v>
      </c>
      <c r="BF159" s="106">
        <v>0</v>
      </c>
      <c r="BG159" s="106"/>
      <c r="BH159" s="106"/>
      <c r="BI159" s="106"/>
      <c r="BJ159" s="110" t="s">
        <v>2408</v>
      </c>
    </row>
    <row r="160" spans="1:83" ht="15" customHeight="1" x14ac:dyDescent="0.25">
      <c r="A160" s="109">
        <v>46287.496886574074</v>
      </c>
      <c r="B160" s="106">
        <v>1</v>
      </c>
      <c r="C160" s="106" t="s">
        <v>318</v>
      </c>
      <c r="D160" s="106" t="s">
        <v>625</v>
      </c>
      <c r="E160" s="106" t="s">
        <v>2020</v>
      </c>
      <c r="F160" s="106" t="s">
        <v>174</v>
      </c>
      <c r="G160" s="113">
        <v>-2.7137557776527E-3</v>
      </c>
      <c r="H160" s="106">
        <v>-15.5</v>
      </c>
      <c r="I160" s="110" t="s">
        <v>268</v>
      </c>
      <c r="L160" s="109">
        <v>46287.496886574074</v>
      </c>
      <c r="M160" s="106" t="s">
        <v>2020</v>
      </c>
      <c r="N160" s="106" t="s">
        <v>174</v>
      </c>
      <c r="O160" s="106">
        <v>175</v>
      </c>
      <c r="P160" s="106">
        <v>25</v>
      </c>
      <c r="Q160" s="106">
        <v>2500</v>
      </c>
      <c r="R160" s="106" t="s">
        <v>541</v>
      </c>
      <c r="S160" s="106">
        <v>50</v>
      </c>
      <c r="T160" s="106">
        <v>50</v>
      </c>
      <c r="U160" s="106"/>
      <c r="V160" s="106">
        <v>0</v>
      </c>
      <c r="W160" s="106">
        <v>520833.33333333331</v>
      </c>
      <c r="X160" s="106">
        <v>520833.33333333331</v>
      </c>
      <c r="Y160" s="106">
        <v>0</v>
      </c>
      <c r="Z160" s="110" t="s">
        <v>2017</v>
      </c>
      <c r="AC160" s="109">
        <v>46287.496886574074</v>
      </c>
      <c r="AD160" s="106" t="s">
        <v>2177</v>
      </c>
      <c r="AE160" s="106" t="s">
        <v>2184</v>
      </c>
      <c r="AF160" s="106">
        <v>800</v>
      </c>
      <c r="AG160" s="106" t="s">
        <v>289</v>
      </c>
      <c r="AH160" s="110" t="s">
        <v>2185</v>
      </c>
      <c r="AK160" s="109">
        <v>46287.496886574074</v>
      </c>
      <c r="AL160" s="106" t="s">
        <v>2353</v>
      </c>
      <c r="AM160" s="106" t="s">
        <v>318</v>
      </c>
      <c r="AN160" s="106" t="s">
        <v>625</v>
      </c>
      <c r="AO160" s="106" t="s">
        <v>2344</v>
      </c>
      <c r="AP160" s="106" t="s">
        <v>2347</v>
      </c>
      <c r="AQ160" s="106" t="s">
        <v>2394</v>
      </c>
      <c r="AR160" s="106" t="s">
        <v>2132</v>
      </c>
      <c r="AS160" s="106">
        <v>1</v>
      </c>
      <c r="AT160" s="113">
        <v>-2.5000000000000001E-2</v>
      </c>
      <c r="AU160" s="106">
        <v>-350</v>
      </c>
      <c r="AX160" s="109">
        <v>46287.496886574074</v>
      </c>
      <c r="AY160" s="106" t="s">
        <v>2406</v>
      </c>
      <c r="AZ160" s="106" t="s">
        <v>2411</v>
      </c>
      <c r="BA160" s="106">
        <v>250</v>
      </c>
      <c r="BB160" s="106">
        <v>250</v>
      </c>
      <c r="BC160" s="106">
        <v>250</v>
      </c>
      <c r="BD160" s="106">
        <v>800</v>
      </c>
      <c r="BE160" s="106">
        <v>0</v>
      </c>
      <c r="BF160" s="106">
        <v>0</v>
      </c>
      <c r="BG160" s="106"/>
      <c r="BH160" s="106"/>
      <c r="BI160" s="106"/>
      <c r="BJ160" s="110" t="s">
        <v>2408</v>
      </c>
    </row>
    <row r="161" spans="1:62" ht="15" customHeight="1" x14ac:dyDescent="0.25">
      <c r="A161" s="109">
        <v>46287.496886574074</v>
      </c>
      <c r="B161" s="106">
        <v>1</v>
      </c>
      <c r="C161" s="106" t="s">
        <v>318</v>
      </c>
      <c r="D161" s="106" t="s">
        <v>625</v>
      </c>
      <c r="E161" s="106" t="s">
        <v>2021</v>
      </c>
      <c r="F161" s="106" t="s">
        <v>174</v>
      </c>
      <c r="G161" s="113">
        <v>-2.4516743702035961E-3</v>
      </c>
      <c r="H161" s="106">
        <v>-15.5</v>
      </c>
      <c r="I161" s="110" t="s">
        <v>268</v>
      </c>
      <c r="L161" s="109">
        <v>46287.496886574074</v>
      </c>
      <c r="M161" s="106" t="s">
        <v>2021</v>
      </c>
      <c r="N161" s="106" t="s">
        <v>174</v>
      </c>
      <c r="O161" s="106">
        <v>225</v>
      </c>
      <c r="P161" s="106">
        <v>25</v>
      </c>
      <c r="Q161" s="106">
        <v>2500</v>
      </c>
      <c r="R161" s="106" t="s">
        <v>541</v>
      </c>
      <c r="S161" s="106">
        <v>50</v>
      </c>
      <c r="T161" s="106">
        <v>50</v>
      </c>
      <c r="U161" s="106"/>
      <c r="V161" s="106">
        <v>0</v>
      </c>
      <c r="W161" s="106">
        <v>520833.33333333331</v>
      </c>
      <c r="X161" s="106">
        <v>520833.33333333331</v>
      </c>
      <c r="Y161" s="106">
        <v>0</v>
      </c>
      <c r="Z161" s="110" t="s">
        <v>2017</v>
      </c>
      <c r="AC161" s="109">
        <v>46287.496886574074</v>
      </c>
      <c r="AD161" s="106" t="s">
        <v>2177</v>
      </c>
      <c r="AE161" s="106" t="s">
        <v>19</v>
      </c>
      <c r="AF161" s="106" t="s">
        <v>20</v>
      </c>
      <c r="AG161" s="106" t="s">
        <v>9</v>
      </c>
      <c r="AH161" s="110" t="s">
        <v>2186</v>
      </c>
      <c r="AK161" s="109">
        <v>46287.496886574074</v>
      </c>
      <c r="AL161" s="106" t="s">
        <v>2353</v>
      </c>
      <c r="AM161" s="106" t="s">
        <v>318</v>
      </c>
      <c r="AN161" s="106" t="s">
        <v>625</v>
      </c>
      <c r="AO161" s="106" t="s">
        <v>2344</v>
      </c>
      <c r="AP161" s="106" t="s">
        <v>2347</v>
      </c>
      <c r="AQ161" s="106" t="s">
        <v>2394</v>
      </c>
      <c r="AR161" s="106" t="s">
        <v>2132</v>
      </c>
      <c r="AS161" s="106">
        <v>2</v>
      </c>
      <c r="AT161" s="113">
        <v>-1.75E-3</v>
      </c>
      <c r="AU161" s="106">
        <v>-350</v>
      </c>
      <c r="AX161" s="109">
        <v>46287.496886574074</v>
      </c>
      <c r="AY161" s="106" t="s">
        <v>2406</v>
      </c>
      <c r="AZ161" s="106" t="s">
        <v>2412</v>
      </c>
      <c r="BA161" s="106">
        <v>250</v>
      </c>
      <c r="BB161" s="106">
        <v>800</v>
      </c>
      <c r="BC161" s="106">
        <v>0</v>
      </c>
      <c r="BD161" s="106">
        <v>800</v>
      </c>
      <c r="BE161" s="106">
        <v>0</v>
      </c>
      <c r="BF161" s="106">
        <v>0</v>
      </c>
      <c r="BG161" s="106"/>
      <c r="BH161" s="106"/>
      <c r="BI161" s="106"/>
      <c r="BJ161" s="110" t="s">
        <v>2408</v>
      </c>
    </row>
    <row r="162" spans="1:62" ht="15" customHeight="1" x14ac:dyDescent="0.25">
      <c r="A162" s="109">
        <v>46287.496886574074</v>
      </c>
      <c r="B162" s="106">
        <v>1</v>
      </c>
      <c r="C162" s="106" t="s">
        <v>318</v>
      </c>
      <c r="D162" s="106" t="s">
        <v>625</v>
      </c>
      <c r="E162" s="106" t="s">
        <v>2022</v>
      </c>
      <c r="F162" s="106" t="s">
        <v>174</v>
      </c>
      <c r="G162" s="113">
        <v>-2.1895929627544918E-3</v>
      </c>
      <c r="H162" s="106">
        <v>-15.5</v>
      </c>
      <c r="I162" s="110" t="s">
        <v>268</v>
      </c>
      <c r="L162" s="109">
        <v>46287.496886574074</v>
      </c>
      <c r="M162" s="106" t="s">
        <v>2022</v>
      </c>
      <c r="N162" s="106" t="s">
        <v>174</v>
      </c>
      <c r="O162" s="106">
        <v>275</v>
      </c>
      <c r="P162" s="106">
        <v>25</v>
      </c>
      <c r="Q162" s="106">
        <v>2500</v>
      </c>
      <c r="R162" s="106" t="s">
        <v>541</v>
      </c>
      <c r="S162" s="106">
        <v>50</v>
      </c>
      <c r="T162" s="106">
        <v>50</v>
      </c>
      <c r="U162" s="106"/>
      <c r="V162" s="106">
        <v>0</v>
      </c>
      <c r="W162" s="106">
        <v>520833.33333333331</v>
      </c>
      <c r="X162" s="106">
        <v>520833.33333333331</v>
      </c>
      <c r="Y162" s="106">
        <v>0</v>
      </c>
      <c r="Z162" s="110" t="s">
        <v>2017</v>
      </c>
      <c r="AC162" s="109">
        <v>46287.496886574074</v>
      </c>
      <c r="AD162" s="106" t="s">
        <v>2177</v>
      </c>
      <c r="AE162" s="106" t="s">
        <v>2187</v>
      </c>
      <c r="AF162" s="106">
        <v>216.30434782608697</v>
      </c>
      <c r="AG162" s="106" t="s">
        <v>289</v>
      </c>
      <c r="AH162" s="110" t="s">
        <v>2188</v>
      </c>
      <c r="AK162" s="109">
        <v>46287.496886574074</v>
      </c>
      <c r="AL162" s="106" t="s">
        <v>2353</v>
      </c>
      <c r="AM162" s="106" t="s">
        <v>318</v>
      </c>
      <c r="AN162" s="106" t="s">
        <v>625</v>
      </c>
      <c r="AO162" s="106" t="s">
        <v>2344</v>
      </c>
      <c r="AP162" s="106" t="s">
        <v>2347</v>
      </c>
      <c r="AQ162" s="106" t="s">
        <v>2394</v>
      </c>
      <c r="AR162" s="106" t="s">
        <v>2132</v>
      </c>
      <c r="AS162" s="106">
        <v>3</v>
      </c>
      <c r="AT162" s="113">
        <v>0</v>
      </c>
      <c r="AU162" s="106">
        <v>0</v>
      </c>
      <c r="AX162" s="109">
        <v>46287.496886574074</v>
      </c>
      <c r="AY162" s="106" t="s">
        <v>2406</v>
      </c>
      <c r="AZ162" s="106" t="s">
        <v>2413</v>
      </c>
      <c r="BA162" s="106">
        <v>0</v>
      </c>
      <c r="BB162" s="106">
        <v>800</v>
      </c>
      <c r="BC162" s="106">
        <v>0</v>
      </c>
      <c r="BD162" s="106">
        <v>250</v>
      </c>
      <c r="BE162" s="106">
        <v>0</v>
      </c>
      <c r="BF162" s="106">
        <v>0</v>
      </c>
      <c r="BG162" s="106"/>
      <c r="BH162" s="106"/>
      <c r="BI162" s="106"/>
      <c r="BJ162" s="110" t="s">
        <v>2408</v>
      </c>
    </row>
    <row r="163" spans="1:62" ht="15" customHeight="1" x14ac:dyDescent="0.25">
      <c r="A163" s="109">
        <v>46287.496886574074</v>
      </c>
      <c r="B163" s="106">
        <v>1</v>
      </c>
      <c r="C163" s="106" t="s">
        <v>318</v>
      </c>
      <c r="D163" s="106" t="s">
        <v>625</v>
      </c>
      <c r="E163" s="106" t="s">
        <v>2023</v>
      </c>
      <c r="F163" s="106" t="s">
        <v>174</v>
      </c>
      <c r="G163" s="113">
        <v>-1.9275115553053876E-3</v>
      </c>
      <c r="H163" s="106">
        <v>-15.5</v>
      </c>
      <c r="I163" s="110" t="s">
        <v>268</v>
      </c>
      <c r="L163" s="109">
        <v>46287.496886574074</v>
      </c>
      <c r="M163" s="106" t="s">
        <v>2023</v>
      </c>
      <c r="N163" s="106" t="s">
        <v>174</v>
      </c>
      <c r="O163" s="106">
        <v>325</v>
      </c>
      <c r="P163" s="106">
        <v>25</v>
      </c>
      <c r="Q163" s="106">
        <v>2500</v>
      </c>
      <c r="R163" s="106" t="s">
        <v>541</v>
      </c>
      <c r="S163" s="106">
        <v>50</v>
      </c>
      <c r="T163" s="106">
        <v>50</v>
      </c>
      <c r="U163" s="106"/>
      <c r="V163" s="106">
        <v>0</v>
      </c>
      <c r="W163" s="106">
        <v>520833.33333333331</v>
      </c>
      <c r="X163" s="106">
        <v>520833.33333333331</v>
      </c>
      <c r="Y163" s="106">
        <v>0</v>
      </c>
      <c r="Z163" s="110" t="s">
        <v>2017</v>
      </c>
      <c r="AC163" s="109">
        <v>46287.496886574074</v>
      </c>
      <c r="AD163" s="106" t="s">
        <v>2177</v>
      </c>
      <c r="AE163" s="106" t="s">
        <v>2189</v>
      </c>
      <c r="AF163" s="106">
        <v>316.30434782608694</v>
      </c>
      <c r="AG163" s="106" t="s">
        <v>289</v>
      </c>
      <c r="AH163" s="110" t="s">
        <v>2190</v>
      </c>
      <c r="AK163" s="109">
        <v>46287.496886574074</v>
      </c>
      <c r="AL163" s="106" t="s">
        <v>2353</v>
      </c>
      <c r="AM163" s="106" t="s">
        <v>318</v>
      </c>
      <c r="AN163" s="106" t="s">
        <v>625</v>
      </c>
      <c r="AO163" s="106" t="s">
        <v>2344</v>
      </c>
      <c r="AP163" s="106" t="s">
        <v>2347</v>
      </c>
      <c r="AQ163" s="106" t="s">
        <v>2394</v>
      </c>
      <c r="AR163" s="106" t="s">
        <v>2132</v>
      </c>
      <c r="AS163" s="106">
        <v>4</v>
      </c>
      <c r="AT163" s="113">
        <v>1.75E-3</v>
      </c>
      <c r="AU163" s="106">
        <v>350</v>
      </c>
      <c r="AX163" s="109">
        <v>46287.496886574074</v>
      </c>
      <c r="AY163" s="106" t="s">
        <v>2406</v>
      </c>
      <c r="AZ163" s="106" t="s">
        <v>2414</v>
      </c>
      <c r="BA163" s="106">
        <v>0</v>
      </c>
      <c r="BB163" s="106">
        <v>250</v>
      </c>
      <c r="BC163" s="106">
        <v>0</v>
      </c>
      <c r="BD163" s="106">
        <v>0</v>
      </c>
      <c r="BE163" s="106">
        <v>0</v>
      </c>
      <c r="BF163" s="106">
        <v>0</v>
      </c>
      <c r="BG163" s="106"/>
      <c r="BH163" s="106"/>
      <c r="BI163" s="106"/>
      <c r="BJ163" s="110" t="s">
        <v>2408</v>
      </c>
    </row>
    <row r="164" spans="1:62" ht="15" customHeight="1" x14ac:dyDescent="0.25">
      <c r="A164" s="109">
        <v>46287.496886574074</v>
      </c>
      <c r="B164" s="106">
        <v>1</v>
      </c>
      <c r="C164" s="106" t="s">
        <v>318</v>
      </c>
      <c r="D164" s="106" t="s">
        <v>625</v>
      </c>
      <c r="E164" s="106" t="s">
        <v>2024</v>
      </c>
      <c r="F164" s="106" t="s">
        <v>174</v>
      </c>
      <c r="G164" s="113">
        <v>-1.6654301478562835E-3</v>
      </c>
      <c r="H164" s="106">
        <v>-15.5</v>
      </c>
      <c r="I164" s="110" t="s">
        <v>268</v>
      </c>
      <c r="L164" s="109">
        <v>46287.496886574074</v>
      </c>
      <c r="M164" s="106" t="s">
        <v>2024</v>
      </c>
      <c r="N164" s="106" t="s">
        <v>174</v>
      </c>
      <c r="O164" s="106">
        <v>375</v>
      </c>
      <c r="P164" s="106">
        <v>25</v>
      </c>
      <c r="Q164" s="106">
        <v>2500</v>
      </c>
      <c r="R164" s="106" t="s">
        <v>541</v>
      </c>
      <c r="S164" s="106">
        <v>50</v>
      </c>
      <c r="T164" s="106">
        <v>50</v>
      </c>
      <c r="U164" s="106"/>
      <c r="V164" s="106">
        <v>0</v>
      </c>
      <c r="W164" s="106">
        <v>520833.33333333331</v>
      </c>
      <c r="X164" s="106">
        <v>520833.33333333331</v>
      </c>
      <c r="Y164" s="106">
        <v>0</v>
      </c>
      <c r="Z164" s="110" t="s">
        <v>2017</v>
      </c>
      <c r="AC164" s="109">
        <v>46287.496886574074</v>
      </c>
      <c r="AD164" s="106" t="s">
        <v>2177</v>
      </c>
      <c r="AE164" s="106" t="s">
        <v>2191</v>
      </c>
      <c r="AF164" s="106">
        <v>287500</v>
      </c>
      <c r="AG164" s="106" t="s">
        <v>291</v>
      </c>
      <c r="AH164" s="110" t="s">
        <v>2192</v>
      </c>
      <c r="AK164" s="109">
        <v>46287.496886574074</v>
      </c>
      <c r="AL164" s="106" t="s">
        <v>2353</v>
      </c>
      <c r="AM164" s="106" t="s">
        <v>318</v>
      </c>
      <c r="AN164" s="106" t="s">
        <v>625</v>
      </c>
      <c r="AO164" s="106" t="s">
        <v>2344</v>
      </c>
      <c r="AP164" s="106" t="s">
        <v>2347</v>
      </c>
      <c r="AQ164" s="106" t="s">
        <v>2394</v>
      </c>
      <c r="AR164" s="106" t="s">
        <v>2132</v>
      </c>
      <c r="AS164" s="106">
        <v>5</v>
      </c>
      <c r="AT164" s="113">
        <v>2.5000000000000001E-2</v>
      </c>
      <c r="AU164" s="106">
        <v>350</v>
      </c>
      <c r="AX164" s="109">
        <v>46287.496886574074</v>
      </c>
      <c r="AY164" s="106" t="s">
        <v>2415</v>
      </c>
      <c r="AZ164" s="106" t="s">
        <v>2416</v>
      </c>
      <c r="BA164" s="106">
        <v>0</v>
      </c>
      <c r="BB164" s="106">
        <v>0</v>
      </c>
      <c r="BC164" s="106">
        <v>600</v>
      </c>
      <c r="BD164" s="106">
        <v>0</v>
      </c>
      <c r="BE164" s="106">
        <v>0</v>
      </c>
      <c r="BF164" s="106">
        <v>-1</v>
      </c>
      <c r="BG164" s="106" t="s">
        <v>2417</v>
      </c>
      <c r="BH164" s="106">
        <v>600</v>
      </c>
      <c r="BI164" s="106" t="s">
        <v>289</v>
      </c>
      <c r="BJ164" s="110" t="s">
        <v>2418</v>
      </c>
    </row>
    <row r="165" spans="1:62" ht="15" customHeight="1" x14ac:dyDescent="0.25">
      <c r="A165" s="109">
        <v>46287.496886574074</v>
      </c>
      <c r="B165" s="106">
        <v>1</v>
      </c>
      <c r="C165" s="106" t="s">
        <v>318</v>
      </c>
      <c r="D165" s="106" t="s">
        <v>625</v>
      </c>
      <c r="E165" s="106" t="s">
        <v>2025</v>
      </c>
      <c r="F165" s="106" t="s">
        <v>174</v>
      </c>
      <c r="G165" s="113">
        <v>-1.4033487404071794E-3</v>
      </c>
      <c r="H165" s="106">
        <v>-14.501270317540854</v>
      </c>
      <c r="I165" s="110" t="s">
        <v>268</v>
      </c>
      <c r="L165" s="109">
        <v>46287.496886574074</v>
      </c>
      <c r="M165" s="106" t="s">
        <v>2025</v>
      </c>
      <c r="N165" s="106" t="s">
        <v>174</v>
      </c>
      <c r="O165" s="106">
        <v>425</v>
      </c>
      <c r="P165" s="106">
        <v>25</v>
      </c>
      <c r="Q165" s="106">
        <v>2500</v>
      </c>
      <c r="R165" s="106" t="s">
        <v>541</v>
      </c>
      <c r="S165" s="106">
        <v>50</v>
      </c>
      <c r="T165" s="106">
        <v>50</v>
      </c>
      <c r="U165" s="106"/>
      <c r="V165" s="106">
        <v>0</v>
      </c>
      <c r="W165" s="106">
        <v>520833.33333333331</v>
      </c>
      <c r="X165" s="106">
        <v>520833.33333333331</v>
      </c>
      <c r="Y165" s="106">
        <v>0</v>
      </c>
      <c r="Z165" s="110" t="s">
        <v>2017</v>
      </c>
      <c r="AC165" s="109">
        <v>46287.496886574074</v>
      </c>
      <c r="AD165" s="106" t="s">
        <v>2177</v>
      </c>
      <c r="AE165" s="106" t="s">
        <v>2193</v>
      </c>
      <c r="AF165" s="106">
        <v>216.30434782608697</v>
      </c>
      <c r="AG165" s="106" t="s">
        <v>289</v>
      </c>
      <c r="AH165" s="110" t="s">
        <v>2194</v>
      </c>
      <c r="AK165" s="109">
        <v>46287.496886574074</v>
      </c>
      <c r="AL165" s="106" t="s">
        <v>2375</v>
      </c>
      <c r="AM165" s="106" t="s">
        <v>318</v>
      </c>
      <c r="AN165" s="106" t="s">
        <v>429</v>
      </c>
      <c r="AO165" s="106" t="s">
        <v>2344</v>
      </c>
      <c r="AP165" s="106" t="s">
        <v>2347</v>
      </c>
      <c r="AQ165" s="106" t="s">
        <v>2395</v>
      </c>
      <c r="AR165" s="106" t="s">
        <v>174</v>
      </c>
      <c r="AS165" s="106">
        <v>1</v>
      </c>
      <c r="AT165" s="113">
        <v>-10</v>
      </c>
      <c r="AU165" s="106">
        <v>-3264.3625000000002</v>
      </c>
      <c r="AX165" s="109">
        <v>46287.496886574074</v>
      </c>
      <c r="AY165" s="106" t="s">
        <v>2415</v>
      </c>
      <c r="AZ165" s="106" t="s">
        <v>2419</v>
      </c>
      <c r="BA165" s="106">
        <v>0</v>
      </c>
      <c r="BB165" s="106">
        <v>0</v>
      </c>
      <c r="BC165" s="106">
        <v>0</v>
      </c>
      <c r="BD165" s="106">
        <v>800</v>
      </c>
      <c r="BE165" s="106">
        <v>-1</v>
      </c>
      <c r="BF165" s="106">
        <v>0</v>
      </c>
      <c r="BG165" s="106" t="s">
        <v>2420</v>
      </c>
      <c r="BH165" s="106">
        <v>800</v>
      </c>
      <c r="BI165" s="106" t="s">
        <v>289</v>
      </c>
      <c r="BJ165" s="110" t="s">
        <v>2421</v>
      </c>
    </row>
    <row r="166" spans="1:62" ht="15" customHeight="1" x14ac:dyDescent="0.25">
      <c r="A166" s="109">
        <v>46287.496886574074</v>
      </c>
      <c r="B166" s="106">
        <v>1</v>
      </c>
      <c r="C166" s="106" t="s">
        <v>318</v>
      </c>
      <c r="D166" s="106" t="s">
        <v>625</v>
      </c>
      <c r="E166" s="106" t="s">
        <v>2026</v>
      </c>
      <c r="F166" s="106" t="s">
        <v>174</v>
      </c>
      <c r="G166" s="113">
        <v>-1.1412673329580752E-3</v>
      </c>
      <c r="H166" s="106">
        <v>-11.793095773900109</v>
      </c>
      <c r="I166" s="110" t="s">
        <v>268</v>
      </c>
      <c r="L166" s="109">
        <v>46287.496886574074</v>
      </c>
      <c r="M166" s="106" t="s">
        <v>2026</v>
      </c>
      <c r="N166" s="106" t="s">
        <v>174</v>
      </c>
      <c r="O166" s="106">
        <v>475</v>
      </c>
      <c r="P166" s="106">
        <v>25</v>
      </c>
      <c r="Q166" s="106">
        <v>2500</v>
      </c>
      <c r="R166" s="106" t="s">
        <v>541</v>
      </c>
      <c r="S166" s="106">
        <v>50</v>
      </c>
      <c r="T166" s="106">
        <v>50</v>
      </c>
      <c r="U166" s="106"/>
      <c r="V166" s="106">
        <v>0</v>
      </c>
      <c r="W166" s="106">
        <v>520833.33333333331</v>
      </c>
      <c r="X166" s="106">
        <v>520833.33333333331</v>
      </c>
      <c r="Y166" s="106">
        <v>0</v>
      </c>
      <c r="Z166" s="110" t="s">
        <v>2017</v>
      </c>
      <c r="AC166" s="109">
        <v>46287.496886574074</v>
      </c>
      <c r="AD166" s="106" t="s">
        <v>2177</v>
      </c>
      <c r="AE166" s="106" t="s">
        <v>2195</v>
      </c>
      <c r="AF166" s="106">
        <v>316.30434782608694</v>
      </c>
      <c r="AG166" s="106" t="s">
        <v>289</v>
      </c>
      <c r="AH166" s="110" t="s">
        <v>2196</v>
      </c>
      <c r="AK166" s="109">
        <v>46287.496886574074</v>
      </c>
      <c r="AL166" s="106" t="s">
        <v>2375</v>
      </c>
      <c r="AM166" s="106" t="s">
        <v>318</v>
      </c>
      <c r="AN166" s="106" t="s">
        <v>429</v>
      </c>
      <c r="AO166" s="106" t="s">
        <v>2344</v>
      </c>
      <c r="AP166" s="106" t="s">
        <v>2347</v>
      </c>
      <c r="AQ166" s="106" t="s">
        <v>2395</v>
      </c>
      <c r="AR166" s="106" t="s">
        <v>174</v>
      </c>
      <c r="AS166" s="106">
        <v>2</v>
      </c>
      <c r="AT166" s="113">
        <v>-3.5000000000000001E-3</v>
      </c>
      <c r="AU166" s="106">
        <v>-15.5</v>
      </c>
      <c r="AX166" s="109">
        <v>46287.496886574074</v>
      </c>
      <c r="AY166" s="106" t="s">
        <v>2415</v>
      </c>
      <c r="AZ166" s="106" t="s">
        <v>2422</v>
      </c>
      <c r="BA166" s="106">
        <v>0</v>
      </c>
      <c r="BB166" s="106">
        <v>800</v>
      </c>
      <c r="BC166" s="106">
        <v>250</v>
      </c>
      <c r="BD166" s="106">
        <v>800</v>
      </c>
      <c r="BE166" s="106">
        <v>0</v>
      </c>
      <c r="BF166" s="106">
        <v>1</v>
      </c>
      <c r="BG166" s="106" t="s">
        <v>2423</v>
      </c>
      <c r="BH166" s="106">
        <v>250</v>
      </c>
      <c r="BI166" s="106" t="s">
        <v>289</v>
      </c>
      <c r="BJ166" s="110" t="s">
        <v>2424</v>
      </c>
    </row>
    <row r="167" spans="1:62" ht="15" customHeight="1" x14ac:dyDescent="0.25">
      <c r="A167" s="109">
        <v>46287.496886574074</v>
      </c>
      <c r="B167" s="106">
        <v>1</v>
      </c>
      <c r="C167" s="106" t="s">
        <v>318</v>
      </c>
      <c r="D167" s="106" t="s">
        <v>625</v>
      </c>
      <c r="E167" s="106" t="s">
        <v>2027</v>
      </c>
      <c r="F167" s="106" t="s">
        <v>174</v>
      </c>
      <c r="G167" s="113">
        <v>-8.791859255089711E-4</v>
      </c>
      <c r="H167" s="106">
        <v>-9.0849212302593667</v>
      </c>
      <c r="I167" s="110" t="s">
        <v>268</v>
      </c>
      <c r="L167" s="109">
        <v>46287.496886574074</v>
      </c>
      <c r="M167" s="106" t="s">
        <v>2027</v>
      </c>
      <c r="N167" s="106" t="s">
        <v>174</v>
      </c>
      <c r="O167" s="106">
        <v>525</v>
      </c>
      <c r="P167" s="106">
        <v>25</v>
      </c>
      <c r="Q167" s="106">
        <v>2500</v>
      </c>
      <c r="R167" s="106" t="s">
        <v>541</v>
      </c>
      <c r="S167" s="106">
        <v>50</v>
      </c>
      <c r="T167" s="106">
        <v>50</v>
      </c>
      <c r="U167" s="106"/>
      <c r="V167" s="106">
        <v>0</v>
      </c>
      <c r="W167" s="106">
        <v>520833.33333333331</v>
      </c>
      <c r="X167" s="106">
        <v>520833.33333333331</v>
      </c>
      <c r="Y167" s="106">
        <v>0</v>
      </c>
      <c r="Z167" s="110" t="s">
        <v>2017</v>
      </c>
      <c r="AC167" s="109">
        <v>46287.496886574074</v>
      </c>
      <c r="AD167" s="106" t="s">
        <v>2177</v>
      </c>
      <c r="AE167" s="106" t="s">
        <v>2197</v>
      </c>
      <c r="AF167" s="106">
        <v>44489583333.333336</v>
      </c>
      <c r="AG167" s="106" t="s">
        <v>2198</v>
      </c>
      <c r="AH167" s="110" t="s">
        <v>2199</v>
      </c>
      <c r="AK167" s="109">
        <v>46287.496886574074</v>
      </c>
      <c r="AL167" s="106" t="s">
        <v>2375</v>
      </c>
      <c r="AM167" s="106" t="s">
        <v>318</v>
      </c>
      <c r="AN167" s="106" t="s">
        <v>429</v>
      </c>
      <c r="AO167" s="106" t="s">
        <v>2344</v>
      </c>
      <c r="AP167" s="106" t="s">
        <v>2347</v>
      </c>
      <c r="AQ167" s="106" t="s">
        <v>2395</v>
      </c>
      <c r="AR167" s="106" t="s">
        <v>174</v>
      </c>
      <c r="AS167" s="106">
        <v>3</v>
      </c>
      <c r="AT167" s="113">
        <v>-1.5E-3</v>
      </c>
      <c r="AU167" s="106">
        <v>-15.5</v>
      </c>
      <c r="AX167" s="109">
        <v>46287.496886574074</v>
      </c>
      <c r="AY167" s="106" t="s">
        <v>2415</v>
      </c>
      <c r="AZ167" s="106" t="s">
        <v>2425</v>
      </c>
      <c r="BA167" s="106">
        <v>600</v>
      </c>
      <c r="BB167" s="106">
        <v>0</v>
      </c>
      <c r="BC167" s="106">
        <v>600</v>
      </c>
      <c r="BD167" s="106">
        <v>250</v>
      </c>
      <c r="BE167" s="106">
        <v>1</v>
      </c>
      <c r="BF167" s="106">
        <v>0</v>
      </c>
      <c r="BG167" s="106" t="s">
        <v>2426</v>
      </c>
      <c r="BH167" s="106">
        <v>250</v>
      </c>
      <c r="BI167" s="106" t="s">
        <v>289</v>
      </c>
      <c r="BJ167" s="110" t="s">
        <v>2427</v>
      </c>
    </row>
    <row r="168" spans="1:62" ht="15" customHeight="1" x14ac:dyDescent="0.25">
      <c r="A168" s="109">
        <v>46287.496886574074</v>
      </c>
      <c r="B168" s="106">
        <v>1</v>
      </c>
      <c r="C168" s="106" t="s">
        <v>318</v>
      </c>
      <c r="D168" s="106" t="s">
        <v>625</v>
      </c>
      <c r="E168" s="106" t="s">
        <v>2028</v>
      </c>
      <c r="F168" s="106" t="s">
        <v>174</v>
      </c>
      <c r="G168" s="113">
        <v>-6.1710451805986697E-4</v>
      </c>
      <c r="H168" s="106">
        <v>-6.3767466866186249</v>
      </c>
      <c r="I168" s="110" t="s">
        <v>268</v>
      </c>
      <c r="L168" s="109">
        <v>46287.496886574074</v>
      </c>
      <c r="M168" s="106" t="s">
        <v>2028</v>
      </c>
      <c r="N168" s="106" t="s">
        <v>174</v>
      </c>
      <c r="O168" s="106">
        <v>575</v>
      </c>
      <c r="P168" s="106">
        <v>25</v>
      </c>
      <c r="Q168" s="106">
        <v>2500</v>
      </c>
      <c r="R168" s="106" t="s">
        <v>541</v>
      </c>
      <c r="S168" s="106">
        <v>50</v>
      </c>
      <c r="T168" s="106">
        <v>50</v>
      </c>
      <c r="U168" s="106"/>
      <c r="V168" s="106">
        <v>0</v>
      </c>
      <c r="W168" s="106">
        <v>520833.33333333331</v>
      </c>
      <c r="X168" s="106">
        <v>520833.33333333331</v>
      </c>
      <c r="Y168" s="106">
        <v>0</v>
      </c>
      <c r="Z168" s="110" t="s">
        <v>2017</v>
      </c>
      <c r="AC168" s="109">
        <v>46287.496886574074</v>
      </c>
      <c r="AD168" s="106" t="s">
        <v>2177</v>
      </c>
      <c r="AE168" s="106" t="s">
        <v>2200</v>
      </c>
      <c r="AF168" s="106">
        <v>20864583333.333275</v>
      </c>
      <c r="AG168" s="106" t="s">
        <v>2198</v>
      </c>
      <c r="AH168" s="110" t="s">
        <v>2201</v>
      </c>
      <c r="AK168" s="109">
        <v>46287.496886574074</v>
      </c>
      <c r="AL168" s="106" t="s">
        <v>2375</v>
      </c>
      <c r="AM168" s="106" t="s">
        <v>318</v>
      </c>
      <c r="AN168" s="106" t="s">
        <v>429</v>
      </c>
      <c r="AO168" s="106" t="s">
        <v>2344</v>
      </c>
      <c r="AP168" s="106" t="s">
        <v>2347</v>
      </c>
      <c r="AQ168" s="106" t="s">
        <v>2395</v>
      </c>
      <c r="AR168" s="106" t="s">
        <v>174</v>
      </c>
      <c r="AS168" s="106">
        <v>4</v>
      </c>
      <c r="AT168" s="113">
        <v>0</v>
      </c>
      <c r="AU168" s="106">
        <v>0</v>
      </c>
      <c r="AX168" s="109">
        <v>46287.496886574074</v>
      </c>
      <c r="AY168" s="106" t="s">
        <v>2428</v>
      </c>
      <c r="AZ168" s="106" t="s">
        <v>2429</v>
      </c>
      <c r="BA168" s="106">
        <v>40</v>
      </c>
      <c r="BB168" s="106">
        <v>330</v>
      </c>
      <c r="BC168" s="106">
        <v>40</v>
      </c>
      <c r="BD168" s="106">
        <v>720</v>
      </c>
      <c r="BE168" s="106">
        <v>-1</v>
      </c>
      <c r="BF168" s="106">
        <v>0</v>
      </c>
      <c r="BG168" s="106" t="s">
        <v>2430</v>
      </c>
      <c r="BH168" s="106"/>
      <c r="BI168" s="106"/>
      <c r="BJ168" s="110" t="s">
        <v>2431</v>
      </c>
    </row>
    <row r="169" spans="1:62" ht="15" customHeight="1" x14ac:dyDescent="0.25">
      <c r="A169" s="109">
        <v>46287.496886574074</v>
      </c>
      <c r="B169" s="106">
        <v>1</v>
      </c>
      <c r="C169" s="106" t="s">
        <v>318</v>
      </c>
      <c r="D169" s="106" t="s">
        <v>625</v>
      </c>
      <c r="E169" s="106" t="s">
        <v>2029</v>
      </c>
      <c r="F169" s="106" t="s">
        <v>174</v>
      </c>
      <c r="G169" s="113">
        <v>-3.0211439880393791E-3</v>
      </c>
      <c r="H169" s="106">
        <v>-15.5</v>
      </c>
      <c r="I169" s="110" t="s">
        <v>268</v>
      </c>
      <c r="L169" s="109">
        <v>46287.496886574074</v>
      </c>
      <c r="M169" s="106" t="s">
        <v>2029</v>
      </c>
      <c r="N169" s="106" t="s">
        <v>174</v>
      </c>
      <c r="O169" s="106">
        <v>25</v>
      </c>
      <c r="P169" s="106">
        <v>75</v>
      </c>
      <c r="Q169" s="106">
        <v>2500</v>
      </c>
      <c r="R169" s="106" t="s">
        <v>541</v>
      </c>
      <c r="S169" s="106">
        <v>50</v>
      </c>
      <c r="T169" s="106">
        <v>50</v>
      </c>
      <c r="U169" s="106"/>
      <c r="V169" s="106">
        <v>0</v>
      </c>
      <c r="W169" s="106">
        <v>520833.33333333331</v>
      </c>
      <c r="X169" s="106">
        <v>520833.33333333331</v>
      </c>
      <c r="Y169" s="106">
        <v>0</v>
      </c>
      <c r="Z169" s="110" t="s">
        <v>2017</v>
      </c>
      <c r="AC169" s="109">
        <v>46287.496886574074</v>
      </c>
      <c r="AD169" s="106" t="s">
        <v>2177</v>
      </c>
      <c r="AE169" s="106" t="s">
        <v>2202</v>
      </c>
      <c r="AF169" s="106">
        <v>14648437500</v>
      </c>
      <c r="AG169" s="106" t="s">
        <v>2198</v>
      </c>
      <c r="AH169" s="110" t="s">
        <v>2203</v>
      </c>
      <c r="AK169" s="109">
        <v>46287.496886574074</v>
      </c>
      <c r="AL169" s="106" t="s">
        <v>2377</v>
      </c>
      <c r="AM169" s="106" t="s">
        <v>318</v>
      </c>
      <c r="AN169" s="106" t="s">
        <v>429</v>
      </c>
      <c r="AO169" s="106" t="s">
        <v>2344</v>
      </c>
      <c r="AP169" s="106" t="s">
        <v>2347</v>
      </c>
      <c r="AQ169" s="106" t="s">
        <v>2395</v>
      </c>
      <c r="AR169" s="106" t="s">
        <v>2132</v>
      </c>
      <c r="AS169" s="106">
        <v>1</v>
      </c>
      <c r="AT169" s="113">
        <v>-10</v>
      </c>
      <c r="AU169" s="106">
        <v>-20300</v>
      </c>
      <c r="AX169" s="109">
        <v>46287.496886574074</v>
      </c>
      <c r="AY169" s="106" t="s">
        <v>2428</v>
      </c>
      <c r="AZ169" s="106" t="s">
        <v>2432</v>
      </c>
      <c r="BA169" s="106">
        <v>210</v>
      </c>
      <c r="BB169" s="106">
        <v>720</v>
      </c>
      <c r="BC169" s="106">
        <v>210</v>
      </c>
      <c r="BD169" s="106">
        <v>330</v>
      </c>
      <c r="BE169" s="106">
        <v>1</v>
      </c>
      <c r="BF169" s="106">
        <v>0</v>
      </c>
      <c r="BG169" s="106" t="s">
        <v>2430</v>
      </c>
      <c r="BH169" s="106"/>
      <c r="BI169" s="106"/>
      <c r="BJ169" s="110" t="s">
        <v>2431</v>
      </c>
    </row>
    <row r="170" spans="1:62" ht="15" customHeight="1" x14ac:dyDescent="0.25">
      <c r="A170" s="109">
        <v>46287.496886574074</v>
      </c>
      <c r="B170" s="106">
        <v>1</v>
      </c>
      <c r="C170" s="106" t="s">
        <v>318</v>
      </c>
      <c r="D170" s="106" t="s">
        <v>625</v>
      </c>
      <c r="E170" s="106" t="s">
        <v>2030</v>
      </c>
      <c r="F170" s="106" t="s">
        <v>174</v>
      </c>
      <c r="G170" s="113">
        <v>-2.7590625805902751E-3</v>
      </c>
      <c r="H170" s="106">
        <v>-15.5</v>
      </c>
      <c r="I170" s="110" t="s">
        <v>268</v>
      </c>
      <c r="L170" s="109">
        <v>46287.496886574074</v>
      </c>
      <c r="M170" s="106" t="s">
        <v>2030</v>
      </c>
      <c r="N170" s="106" t="s">
        <v>174</v>
      </c>
      <c r="O170" s="106">
        <v>75</v>
      </c>
      <c r="P170" s="106">
        <v>75</v>
      </c>
      <c r="Q170" s="106">
        <v>2500</v>
      </c>
      <c r="R170" s="106" t="s">
        <v>541</v>
      </c>
      <c r="S170" s="106">
        <v>50</v>
      </c>
      <c r="T170" s="106">
        <v>50</v>
      </c>
      <c r="U170" s="106"/>
      <c r="V170" s="106">
        <v>0</v>
      </c>
      <c r="W170" s="106">
        <v>520833.33333333331</v>
      </c>
      <c r="X170" s="106">
        <v>520833.33333333331</v>
      </c>
      <c r="Y170" s="106">
        <v>0</v>
      </c>
      <c r="Z170" s="110" t="s">
        <v>2017</v>
      </c>
      <c r="AC170" s="109">
        <v>46287.496886574074</v>
      </c>
      <c r="AD170" s="106" t="s">
        <v>2177</v>
      </c>
      <c r="AE170" s="106" t="s">
        <v>2204</v>
      </c>
      <c r="AF170" s="106">
        <v>15725656702.898556</v>
      </c>
      <c r="AG170" s="106" t="s">
        <v>2198</v>
      </c>
      <c r="AH170" s="110" t="s">
        <v>2205</v>
      </c>
      <c r="AK170" s="109">
        <v>46287.496886574074</v>
      </c>
      <c r="AL170" s="106" t="s">
        <v>2377</v>
      </c>
      <c r="AM170" s="106" t="s">
        <v>318</v>
      </c>
      <c r="AN170" s="106" t="s">
        <v>429</v>
      </c>
      <c r="AO170" s="106" t="s">
        <v>2344</v>
      </c>
      <c r="AP170" s="106" t="s">
        <v>2347</v>
      </c>
      <c r="AQ170" s="106" t="s">
        <v>2395</v>
      </c>
      <c r="AR170" s="106" t="s">
        <v>2132</v>
      </c>
      <c r="AS170" s="106">
        <v>2</v>
      </c>
      <c r="AT170" s="113">
        <v>-2.5000000000000001E-2</v>
      </c>
      <c r="AU170" s="106">
        <v>-350</v>
      </c>
      <c r="AX170" s="109">
        <v>46287.496886574074</v>
      </c>
      <c r="AY170" s="106" t="s">
        <v>2428</v>
      </c>
      <c r="AZ170" s="106" t="s">
        <v>2433</v>
      </c>
      <c r="BA170" s="106">
        <v>80</v>
      </c>
      <c r="BB170" s="106">
        <v>760</v>
      </c>
      <c r="BC170" s="106">
        <v>170</v>
      </c>
      <c r="BD170" s="106">
        <v>760</v>
      </c>
      <c r="BE170" s="106">
        <v>0</v>
      </c>
      <c r="BF170" s="106">
        <v>1</v>
      </c>
      <c r="BG170" s="106" t="s">
        <v>2434</v>
      </c>
      <c r="BH170" s="106"/>
      <c r="BI170" s="106"/>
      <c r="BJ170" s="110" t="s">
        <v>2431</v>
      </c>
    </row>
    <row r="171" spans="1:62" ht="15" customHeight="1" x14ac:dyDescent="0.25">
      <c r="A171" s="109">
        <v>46287.496886574074</v>
      </c>
      <c r="B171" s="106">
        <v>1</v>
      </c>
      <c r="C171" s="106" t="s">
        <v>318</v>
      </c>
      <c r="D171" s="106" t="s">
        <v>625</v>
      </c>
      <c r="E171" s="106" t="s">
        <v>2031</v>
      </c>
      <c r="F171" s="106" t="s">
        <v>174</v>
      </c>
      <c r="G171" s="113">
        <v>-2.4969811731411708E-3</v>
      </c>
      <c r="H171" s="106">
        <v>-15.5</v>
      </c>
      <c r="I171" s="110" t="s">
        <v>268</v>
      </c>
      <c r="L171" s="109">
        <v>46287.496886574074</v>
      </c>
      <c r="M171" s="106" t="s">
        <v>2031</v>
      </c>
      <c r="N171" s="106" t="s">
        <v>174</v>
      </c>
      <c r="O171" s="106">
        <v>125</v>
      </c>
      <c r="P171" s="106">
        <v>75</v>
      </c>
      <c r="Q171" s="106">
        <v>2500</v>
      </c>
      <c r="R171" s="106" t="s">
        <v>541</v>
      </c>
      <c r="S171" s="106">
        <v>50</v>
      </c>
      <c r="T171" s="106">
        <v>50</v>
      </c>
      <c r="U171" s="106"/>
      <c r="V171" s="106">
        <v>0</v>
      </c>
      <c r="W171" s="106">
        <v>520833.33333333331</v>
      </c>
      <c r="X171" s="106">
        <v>520833.33333333331</v>
      </c>
      <c r="Y171" s="106">
        <v>0</v>
      </c>
      <c r="Z171" s="110" t="s">
        <v>2017</v>
      </c>
      <c r="AC171" s="109">
        <v>46287.496886574074</v>
      </c>
      <c r="AD171" s="106" t="s">
        <v>2177</v>
      </c>
      <c r="AE171" s="106" t="s">
        <v>2206</v>
      </c>
      <c r="AF171" s="106">
        <v>7413156702.8984909</v>
      </c>
      <c r="AG171" s="106" t="s">
        <v>2198</v>
      </c>
      <c r="AH171" s="110" t="s">
        <v>2207</v>
      </c>
      <c r="AK171" s="109">
        <v>46287.496886574074</v>
      </c>
      <c r="AL171" s="106" t="s">
        <v>2377</v>
      </c>
      <c r="AM171" s="106" t="s">
        <v>318</v>
      </c>
      <c r="AN171" s="106" t="s">
        <v>429</v>
      </c>
      <c r="AO171" s="106" t="s">
        <v>2344</v>
      </c>
      <c r="AP171" s="106" t="s">
        <v>2347</v>
      </c>
      <c r="AQ171" s="106" t="s">
        <v>2395</v>
      </c>
      <c r="AR171" s="106" t="s">
        <v>2132</v>
      </c>
      <c r="AS171" s="106">
        <v>3</v>
      </c>
      <c r="AT171" s="113">
        <v>-1.75E-3</v>
      </c>
      <c r="AU171" s="106">
        <v>-350</v>
      </c>
      <c r="AX171" s="109">
        <v>46287.496886574074</v>
      </c>
      <c r="AY171" s="106" t="s">
        <v>2428</v>
      </c>
      <c r="AZ171" s="106" t="s">
        <v>2435</v>
      </c>
      <c r="BA171" s="106">
        <v>170</v>
      </c>
      <c r="BB171" s="106">
        <v>290</v>
      </c>
      <c r="BC171" s="106">
        <v>79.999999999999986</v>
      </c>
      <c r="BD171" s="106">
        <v>290</v>
      </c>
      <c r="BE171" s="106">
        <v>0</v>
      </c>
      <c r="BF171" s="106">
        <v>-1</v>
      </c>
      <c r="BG171" s="106" t="s">
        <v>2434</v>
      </c>
      <c r="BH171" s="106"/>
      <c r="BI171" s="106"/>
      <c r="BJ171" s="110" t="s">
        <v>2431</v>
      </c>
    </row>
    <row r="172" spans="1:62" ht="15" customHeight="1" x14ac:dyDescent="0.25">
      <c r="A172" s="109">
        <v>46287.496886574074</v>
      </c>
      <c r="B172" s="106">
        <v>1</v>
      </c>
      <c r="C172" s="106" t="s">
        <v>318</v>
      </c>
      <c r="D172" s="106" t="s">
        <v>625</v>
      </c>
      <c r="E172" s="106" t="s">
        <v>2032</v>
      </c>
      <c r="F172" s="106" t="s">
        <v>174</v>
      </c>
      <c r="G172" s="113">
        <v>-2.2348997656920664E-3</v>
      </c>
      <c r="H172" s="106">
        <v>-15.5</v>
      </c>
      <c r="I172" s="110" t="s">
        <v>268</v>
      </c>
      <c r="L172" s="109">
        <v>46287.496886574074</v>
      </c>
      <c r="M172" s="106" t="s">
        <v>2032</v>
      </c>
      <c r="N172" s="106" t="s">
        <v>174</v>
      </c>
      <c r="O172" s="106">
        <v>175</v>
      </c>
      <c r="P172" s="106">
        <v>75</v>
      </c>
      <c r="Q172" s="106">
        <v>2500</v>
      </c>
      <c r="R172" s="106" t="s">
        <v>541</v>
      </c>
      <c r="S172" s="106">
        <v>50</v>
      </c>
      <c r="T172" s="106">
        <v>50</v>
      </c>
      <c r="U172" s="106"/>
      <c r="V172" s="106">
        <v>0</v>
      </c>
      <c r="W172" s="106">
        <v>520833.33333333331</v>
      </c>
      <c r="X172" s="106">
        <v>520833.33333333331</v>
      </c>
      <c r="Y172" s="106">
        <v>0</v>
      </c>
      <c r="Z172" s="110" t="s">
        <v>2017</v>
      </c>
      <c r="AC172" s="109">
        <v>46287.496886574074</v>
      </c>
      <c r="AD172" s="106" t="s">
        <v>2177</v>
      </c>
      <c r="AE172" s="106" t="s">
        <v>2208</v>
      </c>
      <c r="AF172" s="106">
        <v>-5021739130.434783</v>
      </c>
      <c r="AG172" s="106" t="s">
        <v>2198</v>
      </c>
      <c r="AH172" s="110" t="s">
        <v>2209</v>
      </c>
      <c r="AK172" s="109">
        <v>46287.496886574074</v>
      </c>
      <c r="AL172" s="106" t="s">
        <v>2377</v>
      </c>
      <c r="AM172" s="106" t="s">
        <v>318</v>
      </c>
      <c r="AN172" s="106" t="s">
        <v>429</v>
      </c>
      <c r="AO172" s="106" t="s">
        <v>2344</v>
      </c>
      <c r="AP172" s="106" t="s">
        <v>2347</v>
      </c>
      <c r="AQ172" s="106" t="s">
        <v>2395</v>
      </c>
      <c r="AR172" s="106" t="s">
        <v>2132</v>
      </c>
      <c r="AS172" s="106">
        <v>4</v>
      </c>
      <c r="AT172" s="113">
        <v>0</v>
      </c>
      <c r="AU172" s="106">
        <v>0</v>
      </c>
      <c r="AX172" s="109">
        <v>46287.496886574074</v>
      </c>
      <c r="AY172" s="106" t="s">
        <v>2428</v>
      </c>
      <c r="AZ172" s="106" t="s">
        <v>2436</v>
      </c>
      <c r="BA172" s="106">
        <v>40</v>
      </c>
      <c r="BB172" s="106">
        <v>80</v>
      </c>
      <c r="BC172" s="106">
        <v>40</v>
      </c>
      <c r="BD172" s="106">
        <v>170</v>
      </c>
      <c r="BE172" s="106">
        <v>-1</v>
      </c>
      <c r="BF172" s="106">
        <v>0</v>
      </c>
      <c r="BG172" s="106" t="s">
        <v>2434</v>
      </c>
      <c r="BH172" s="106"/>
      <c r="BI172" s="106"/>
      <c r="BJ172" s="110" t="s">
        <v>2431</v>
      </c>
    </row>
    <row r="173" spans="1:62" ht="15" customHeight="1" x14ac:dyDescent="0.25">
      <c r="A173" s="109">
        <v>46287.496886574074</v>
      </c>
      <c r="B173" s="106">
        <v>1</v>
      </c>
      <c r="C173" s="106" t="s">
        <v>318</v>
      </c>
      <c r="D173" s="106" t="s">
        <v>625</v>
      </c>
      <c r="E173" s="106" t="s">
        <v>2033</v>
      </c>
      <c r="F173" s="106" t="s">
        <v>174</v>
      </c>
      <c r="G173" s="113">
        <v>-1.9728183582429625E-3</v>
      </c>
      <c r="H173" s="106">
        <v>-15.5</v>
      </c>
      <c r="I173" s="110" t="s">
        <v>268</v>
      </c>
      <c r="L173" s="109">
        <v>46287.496886574074</v>
      </c>
      <c r="M173" s="106" t="s">
        <v>2033</v>
      </c>
      <c r="N173" s="106" t="s">
        <v>174</v>
      </c>
      <c r="O173" s="106">
        <v>225</v>
      </c>
      <c r="P173" s="106">
        <v>75</v>
      </c>
      <c r="Q173" s="106">
        <v>2500</v>
      </c>
      <c r="R173" s="106" t="s">
        <v>541</v>
      </c>
      <c r="S173" s="106">
        <v>50</v>
      </c>
      <c r="T173" s="106">
        <v>50</v>
      </c>
      <c r="U173" s="106"/>
      <c r="V173" s="106">
        <v>0</v>
      </c>
      <c r="W173" s="106">
        <v>520833.33333333331</v>
      </c>
      <c r="X173" s="106">
        <v>520833.33333333331</v>
      </c>
      <c r="Y173" s="106">
        <v>0</v>
      </c>
      <c r="Z173" s="110" t="s">
        <v>2017</v>
      </c>
      <c r="AC173" s="109">
        <v>46287.496886574074</v>
      </c>
      <c r="AD173" s="106" t="s">
        <v>2177</v>
      </c>
      <c r="AE173" s="106" t="s">
        <v>2210</v>
      </c>
      <c r="AF173" s="106">
        <v>0.43971031916776387</v>
      </c>
      <c r="AG173" s="106" t="s">
        <v>2211</v>
      </c>
      <c r="AH173" s="110" t="s">
        <v>2212</v>
      </c>
      <c r="AK173" s="109">
        <v>46287.496886574074</v>
      </c>
      <c r="AL173" s="106" t="s">
        <v>2377</v>
      </c>
      <c r="AM173" s="106" t="s">
        <v>318</v>
      </c>
      <c r="AN173" s="106" t="s">
        <v>429</v>
      </c>
      <c r="AO173" s="106" t="s">
        <v>2344</v>
      </c>
      <c r="AP173" s="106" t="s">
        <v>2347</v>
      </c>
      <c r="AQ173" s="106" t="s">
        <v>2395</v>
      </c>
      <c r="AR173" s="106" t="s">
        <v>2132</v>
      </c>
      <c r="AS173" s="106">
        <v>5</v>
      </c>
      <c r="AT173" s="113">
        <v>1.75E-3</v>
      </c>
      <c r="AU173" s="106">
        <v>350</v>
      </c>
      <c r="AX173" s="109">
        <v>46287.496886574074</v>
      </c>
      <c r="AY173" s="106" t="s">
        <v>2428</v>
      </c>
      <c r="AZ173" s="106" t="s">
        <v>2437</v>
      </c>
      <c r="BA173" s="106">
        <v>560</v>
      </c>
      <c r="BB173" s="106">
        <v>170</v>
      </c>
      <c r="BC173" s="106">
        <v>560</v>
      </c>
      <c r="BD173" s="106">
        <v>79.999999999999986</v>
      </c>
      <c r="BE173" s="106">
        <v>1</v>
      </c>
      <c r="BF173" s="106">
        <v>0</v>
      </c>
      <c r="BG173" s="106" t="s">
        <v>2434</v>
      </c>
      <c r="BH173" s="106"/>
      <c r="BI173" s="106"/>
      <c r="BJ173" s="110" t="s">
        <v>2431</v>
      </c>
    </row>
    <row r="174" spans="1:62" ht="15" customHeight="1" x14ac:dyDescent="0.25">
      <c r="A174" s="109">
        <v>46287.496886574074</v>
      </c>
      <c r="B174" s="106">
        <v>1</v>
      </c>
      <c r="C174" s="106" t="s">
        <v>318</v>
      </c>
      <c r="D174" s="106" t="s">
        <v>625</v>
      </c>
      <c r="E174" s="106" t="s">
        <v>2034</v>
      </c>
      <c r="F174" s="106" t="s">
        <v>174</v>
      </c>
      <c r="G174" s="113">
        <v>-1.7107369507938584E-3</v>
      </c>
      <c r="H174" s="106">
        <v>-15.5</v>
      </c>
      <c r="I174" s="110" t="s">
        <v>268</v>
      </c>
      <c r="L174" s="109">
        <v>46287.496886574074</v>
      </c>
      <c r="M174" s="106" t="s">
        <v>2034</v>
      </c>
      <c r="N174" s="106" t="s">
        <v>174</v>
      </c>
      <c r="O174" s="106">
        <v>275</v>
      </c>
      <c r="P174" s="106">
        <v>75</v>
      </c>
      <c r="Q174" s="106">
        <v>2500</v>
      </c>
      <c r="R174" s="106" t="s">
        <v>541</v>
      </c>
      <c r="S174" s="106">
        <v>50</v>
      </c>
      <c r="T174" s="106">
        <v>50</v>
      </c>
      <c r="U174" s="106"/>
      <c r="V174" s="106">
        <v>0</v>
      </c>
      <c r="W174" s="106">
        <v>520833.33333333331</v>
      </c>
      <c r="X174" s="106">
        <v>520833.33333333331</v>
      </c>
      <c r="Y174" s="106">
        <v>0</v>
      </c>
      <c r="Z174" s="110" t="s">
        <v>2017</v>
      </c>
      <c r="AC174" s="109">
        <v>46287.496886574074</v>
      </c>
      <c r="AD174" s="106" t="s">
        <v>2177</v>
      </c>
      <c r="AE174" s="106" t="s">
        <v>2213</v>
      </c>
      <c r="AF174" s="106">
        <v>18088016827.506386</v>
      </c>
      <c r="AG174" s="106" t="s">
        <v>2198</v>
      </c>
      <c r="AH174" s="110" t="s">
        <v>2214</v>
      </c>
      <c r="AK174" s="109">
        <v>46287.496886574074</v>
      </c>
      <c r="AL174" s="106" t="s">
        <v>2377</v>
      </c>
      <c r="AM174" s="106" t="s">
        <v>318</v>
      </c>
      <c r="AN174" s="106" t="s">
        <v>429</v>
      </c>
      <c r="AO174" s="106" t="s">
        <v>2344</v>
      </c>
      <c r="AP174" s="106" t="s">
        <v>2347</v>
      </c>
      <c r="AQ174" s="106" t="s">
        <v>2395</v>
      </c>
      <c r="AR174" s="106" t="s">
        <v>2132</v>
      </c>
      <c r="AS174" s="106">
        <v>6</v>
      </c>
      <c r="AT174" s="113">
        <v>2.5000000000000001E-2</v>
      </c>
      <c r="AU174" s="106">
        <v>350</v>
      </c>
      <c r="AX174" s="109">
        <v>46287.496886574074</v>
      </c>
      <c r="AY174" s="106" t="s">
        <v>2428</v>
      </c>
      <c r="AZ174" s="106" t="s">
        <v>2438</v>
      </c>
      <c r="BA174" s="106">
        <v>80</v>
      </c>
      <c r="BB174" s="106">
        <v>210</v>
      </c>
      <c r="BC174" s="106">
        <v>520</v>
      </c>
      <c r="BD174" s="106">
        <v>210</v>
      </c>
      <c r="BE174" s="106">
        <v>0</v>
      </c>
      <c r="BF174" s="106">
        <v>1</v>
      </c>
      <c r="BG174" s="106" t="s">
        <v>2430</v>
      </c>
      <c r="BH174" s="106"/>
      <c r="BI174" s="106"/>
      <c r="BJ174" s="110" t="s">
        <v>2431</v>
      </c>
    </row>
    <row r="175" spans="1:62" ht="15" customHeight="1" x14ac:dyDescent="0.25">
      <c r="A175" s="109">
        <v>46287.496886574074</v>
      </c>
      <c r="B175" s="106">
        <v>1</v>
      </c>
      <c r="C175" s="106" t="s">
        <v>318</v>
      </c>
      <c r="D175" s="106" t="s">
        <v>625</v>
      </c>
      <c r="E175" s="106" t="s">
        <v>2035</v>
      </c>
      <c r="F175" s="106" t="s">
        <v>174</v>
      </c>
      <c r="G175" s="113">
        <v>-1.4486555433447543E-3</v>
      </c>
      <c r="H175" s="106">
        <v>-14.96944061456246</v>
      </c>
      <c r="I175" s="110" t="s">
        <v>268</v>
      </c>
      <c r="L175" s="109">
        <v>46287.496886574074</v>
      </c>
      <c r="M175" s="106" t="s">
        <v>2035</v>
      </c>
      <c r="N175" s="106" t="s">
        <v>174</v>
      </c>
      <c r="O175" s="106">
        <v>325</v>
      </c>
      <c r="P175" s="106">
        <v>75</v>
      </c>
      <c r="Q175" s="106">
        <v>2500</v>
      </c>
      <c r="R175" s="106" t="s">
        <v>541</v>
      </c>
      <c r="S175" s="106">
        <v>50</v>
      </c>
      <c r="T175" s="106">
        <v>50</v>
      </c>
      <c r="U175" s="106"/>
      <c r="V175" s="106">
        <v>0</v>
      </c>
      <c r="W175" s="106">
        <v>520833.33333333331</v>
      </c>
      <c r="X175" s="106">
        <v>520833.33333333331</v>
      </c>
      <c r="Y175" s="106">
        <v>0</v>
      </c>
      <c r="Z175" s="110" t="s">
        <v>2017</v>
      </c>
      <c r="AC175" s="109">
        <v>46287.496886574074</v>
      </c>
      <c r="AD175" s="106" t="s">
        <v>2177</v>
      </c>
      <c r="AE175" s="106" t="s">
        <v>2215</v>
      </c>
      <c r="AF175" s="106">
        <v>5050796578.290659</v>
      </c>
      <c r="AG175" s="106" t="s">
        <v>2198</v>
      </c>
      <c r="AH175" s="110" t="s">
        <v>2216</v>
      </c>
      <c r="AK175" s="109">
        <v>46287.496886574074</v>
      </c>
      <c r="AL175" s="106" t="s">
        <v>2377</v>
      </c>
      <c r="AM175" s="106" t="s">
        <v>318</v>
      </c>
      <c r="AN175" s="106" t="s">
        <v>429</v>
      </c>
      <c r="AO175" s="106" t="s">
        <v>2344</v>
      </c>
      <c r="AP175" s="106" t="s">
        <v>2347</v>
      </c>
      <c r="AQ175" s="106" t="s">
        <v>2395</v>
      </c>
      <c r="AR175" s="106" t="s">
        <v>2132</v>
      </c>
      <c r="AS175" s="106">
        <v>7</v>
      </c>
      <c r="AT175" s="113">
        <v>10</v>
      </c>
      <c r="AU175" s="106">
        <v>20300</v>
      </c>
      <c r="AX175" s="109">
        <v>46287.496886574074</v>
      </c>
      <c r="AY175" s="106" t="s">
        <v>2428</v>
      </c>
      <c r="AZ175" s="106" t="s">
        <v>2439</v>
      </c>
      <c r="BA175" s="106">
        <v>520</v>
      </c>
      <c r="BB175" s="106">
        <v>40</v>
      </c>
      <c r="BC175" s="106">
        <v>79.999999999999986</v>
      </c>
      <c r="BD175" s="106">
        <v>40</v>
      </c>
      <c r="BE175" s="106">
        <v>0</v>
      </c>
      <c r="BF175" s="106">
        <v>-1</v>
      </c>
      <c r="BG175" s="106" t="s">
        <v>2430</v>
      </c>
      <c r="BH175" s="106"/>
      <c r="BI175" s="106"/>
      <c r="BJ175" s="110" t="s">
        <v>2431</v>
      </c>
    </row>
    <row r="176" spans="1:62" ht="15" customHeight="1" x14ac:dyDescent="0.25">
      <c r="A176" s="109">
        <v>46287.496886574074</v>
      </c>
      <c r="B176" s="106">
        <v>1</v>
      </c>
      <c r="C176" s="106" t="s">
        <v>318</v>
      </c>
      <c r="D176" s="106" t="s">
        <v>625</v>
      </c>
      <c r="E176" s="106" t="s">
        <v>2036</v>
      </c>
      <c r="F176" s="106" t="s">
        <v>174</v>
      </c>
      <c r="G176" s="113">
        <v>-1.1865741358956501E-3</v>
      </c>
      <c r="H176" s="106">
        <v>-12.261266070921717</v>
      </c>
      <c r="I176" s="110" t="s">
        <v>268</v>
      </c>
      <c r="L176" s="109">
        <v>46287.496886574074</v>
      </c>
      <c r="M176" s="106" t="s">
        <v>2036</v>
      </c>
      <c r="N176" s="106" t="s">
        <v>174</v>
      </c>
      <c r="O176" s="106">
        <v>375</v>
      </c>
      <c r="P176" s="106">
        <v>75</v>
      </c>
      <c r="Q176" s="106">
        <v>2500</v>
      </c>
      <c r="R176" s="106" t="s">
        <v>541</v>
      </c>
      <c r="S176" s="106">
        <v>50</v>
      </c>
      <c r="T176" s="106">
        <v>50</v>
      </c>
      <c r="U176" s="106"/>
      <c r="V176" s="106">
        <v>0</v>
      </c>
      <c r="W176" s="106">
        <v>520833.33333333331</v>
      </c>
      <c r="X176" s="106">
        <v>520833.33333333331</v>
      </c>
      <c r="Y176" s="106">
        <v>0</v>
      </c>
      <c r="Z176" s="110" t="s">
        <v>2017</v>
      </c>
      <c r="AC176" s="109">
        <v>46287.496886574074</v>
      </c>
      <c r="AD176" s="106" t="s">
        <v>2177</v>
      </c>
      <c r="AE176" s="106" t="s">
        <v>2217</v>
      </c>
      <c r="AF176" s="106">
        <v>233.87589948070328</v>
      </c>
      <c r="AG176" s="106" t="s">
        <v>289</v>
      </c>
      <c r="AH176" s="110" t="s">
        <v>2218</v>
      </c>
      <c r="AK176" s="119">
        <v>46287.496886574074</v>
      </c>
      <c r="AL176" s="118" t="s">
        <v>2446</v>
      </c>
      <c r="AM176" s="118" t="s">
        <v>318</v>
      </c>
      <c r="AN176" s="118" t="s">
        <v>626</v>
      </c>
      <c r="AO176" s="118" t="s">
        <v>2442</v>
      </c>
      <c r="AP176" s="118" t="s">
        <v>2444</v>
      </c>
      <c r="AQ176" s="118" t="s">
        <v>2394</v>
      </c>
      <c r="AR176" s="118" t="s">
        <v>174</v>
      </c>
      <c r="AS176" s="118">
        <v>1</v>
      </c>
      <c r="AT176" s="121">
        <v>-3.5000000000000001E-3</v>
      </c>
      <c r="AU176" s="118">
        <v>-22</v>
      </c>
    </row>
    <row r="177" spans="1:47" ht="15" customHeight="1" x14ac:dyDescent="0.25">
      <c r="A177" s="109">
        <v>46287.496886574074</v>
      </c>
      <c r="B177" s="106">
        <v>1</v>
      </c>
      <c r="C177" s="106" t="s">
        <v>318</v>
      </c>
      <c r="D177" s="106" t="s">
        <v>625</v>
      </c>
      <c r="E177" s="106" t="s">
        <v>2037</v>
      </c>
      <c r="F177" s="106" t="s">
        <v>174</v>
      </c>
      <c r="G177" s="113">
        <v>-9.2449272844654588E-4</v>
      </c>
      <c r="H177" s="106">
        <v>-9.5530915272809729</v>
      </c>
      <c r="I177" s="110" t="s">
        <v>268</v>
      </c>
      <c r="L177" s="109">
        <v>46287.496886574074</v>
      </c>
      <c r="M177" s="106" t="s">
        <v>2037</v>
      </c>
      <c r="N177" s="106" t="s">
        <v>174</v>
      </c>
      <c r="O177" s="106">
        <v>425</v>
      </c>
      <c r="P177" s="106">
        <v>75</v>
      </c>
      <c r="Q177" s="106">
        <v>2500</v>
      </c>
      <c r="R177" s="106" t="s">
        <v>541</v>
      </c>
      <c r="S177" s="106">
        <v>50</v>
      </c>
      <c r="T177" s="106">
        <v>50</v>
      </c>
      <c r="U177" s="106"/>
      <c r="V177" s="106">
        <v>0</v>
      </c>
      <c r="W177" s="106">
        <v>520833.33333333331</v>
      </c>
      <c r="X177" s="106">
        <v>520833.33333333331</v>
      </c>
      <c r="Y177" s="106">
        <v>0</v>
      </c>
      <c r="Z177" s="110" t="s">
        <v>2017</v>
      </c>
      <c r="AC177" s="109">
        <v>46287.496886574074</v>
      </c>
      <c r="AD177" s="106" t="s">
        <v>2177</v>
      </c>
      <c r="AE177" s="106" t="s">
        <v>2219</v>
      </c>
      <c r="AF177" s="106">
        <v>160.5767507444553</v>
      </c>
      <c r="AG177" s="106" t="s">
        <v>289</v>
      </c>
      <c r="AH177" s="110" t="s">
        <v>2220</v>
      </c>
      <c r="AK177" s="119">
        <v>46287.496886574074</v>
      </c>
      <c r="AL177" s="118" t="s">
        <v>2446</v>
      </c>
      <c r="AM177" s="118" t="s">
        <v>318</v>
      </c>
      <c r="AN177" s="118" t="s">
        <v>626</v>
      </c>
      <c r="AO177" s="118" t="s">
        <v>2442</v>
      </c>
      <c r="AP177" s="118" t="s">
        <v>2444</v>
      </c>
      <c r="AQ177" s="118" t="s">
        <v>2394</v>
      </c>
      <c r="AR177" s="118" t="s">
        <v>174</v>
      </c>
      <c r="AS177" s="118">
        <v>2</v>
      </c>
      <c r="AT177" s="121">
        <v>-2E-3</v>
      </c>
      <c r="AU177" s="118">
        <v>-22</v>
      </c>
    </row>
    <row r="178" spans="1:47" ht="15" customHeight="1" x14ac:dyDescent="0.25">
      <c r="A178" s="109">
        <v>46287.496886574074</v>
      </c>
      <c r="B178" s="106">
        <v>1</v>
      </c>
      <c r="C178" s="106" t="s">
        <v>318</v>
      </c>
      <c r="D178" s="106" t="s">
        <v>625</v>
      </c>
      <c r="E178" s="106" t="s">
        <v>2038</v>
      </c>
      <c r="F178" s="106" t="s">
        <v>174</v>
      </c>
      <c r="G178" s="113">
        <v>-6.6241132099744175E-4</v>
      </c>
      <c r="H178" s="106">
        <v>-6.8449169836402302</v>
      </c>
      <c r="I178" s="110" t="s">
        <v>268</v>
      </c>
      <c r="L178" s="109">
        <v>46287.496886574074</v>
      </c>
      <c r="M178" s="106" t="s">
        <v>2038</v>
      </c>
      <c r="N178" s="106" t="s">
        <v>174</v>
      </c>
      <c r="O178" s="106">
        <v>475</v>
      </c>
      <c r="P178" s="106">
        <v>75</v>
      </c>
      <c r="Q178" s="106">
        <v>2500</v>
      </c>
      <c r="R178" s="106" t="s">
        <v>541</v>
      </c>
      <c r="S178" s="106">
        <v>50</v>
      </c>
      <c r="T178" s="106">
        <v>50</v>
      </c>
      <c r="U178" s="106"/>
      <c r="V178" s="106">
        <v>0</v>
      </c>
      <c r="W178" s="106">
        <v>520833.33333333331</v>
      </c>
      <c r="X178" s="106">
        <v>520833.33333333331</v>
      </c>
      <c r="Y178" s="106">
        <v>0</v>
      </c>
      <c r="Z178" s="110" t="s">
        <v>2017</v>
      </c>
      <c r="AC178" s="109">
        <v>46287.496886574074</v>
      </c>
      <c r="AD178" s="106" t="s">
        <v>2177</v>
      </c>
      <c r="AE178" s="106" t="s">
        <v>2221</v>
      </c>
      <c r="AF178" s="106">
        <v>250.82831008311771</v>
      </c>
      <c r="AG178" s="106" t="s">
        <v>289</v>
      </c>
      <c r="AH178" s="110" t="s">
        <v>2222</v>
      </c>
      <c r="AK178" s="119">
        <v>46287.496886574074</v>
      </c>
      <c r="AL178" s="118" t="s">
        <v>2446</v>
      </c>
      <c r="AM178" s="118" t="s">
        <v>318</v>
      </c>
      <c r="AN178" s="118" t="s">
        <v>626</v>
      </c>
      <c r="AO178" s="118" t="s">
        <v>2442</v>
      </c>
      <c r="AP178" s="118" t="s">
        <v>2444</v>
      </c>
      <c r="AQ178" s="118" t="s">
        <v>2394</v>
      </c>
      <c r="AR178" s="118" t="s">
        <v>174</v>
      </c>
      <c r="AS178" s="118">
        <v>3</v>
      </c>
      <c r="AT178" s="121">
        <v>-4.0615384615384613E-4</v>
      </c>
      <c r="AU178" s="118">
        <v>-13.2</v>
      </c>
    </row>
    <row r="179" spans="1:47" ht="15" customHeight="1" x14ac:dyDescent="0.25">
      <c r="A179" s="109">
        <v>46287.496886574074</v>
      </c>
      <c r="B179" s="106">
        <v>1</v>
      </c>
      <c r="C179" s="106" t="s">
        <v>318</v>
      </c>
      <c r="D179" s="106" t="s">
        <v>625</v>
      </c>
      <c r="E179" s="106" t="s">
        <v>2039</v>
      </c>
      <c r="F179" s="106" t="s">
        <v>174</v>
      </c>
      <c r="G179" s="113">
        <v>-4.0032991354833756E-4</v>
      </c>
      <c r="H179" s="106">
        <v>-4.1367424399994874</v>
      </c>
      <c r="I179" s="110" t="s">
        <v>268</v>
      </c>
      <c r="L179" s="109">
        <v>46287.496886574074</v>
      </c>
      <c r="M179" s="106" t="s">
        <v>2039</v>
      </c>
      <c r="N179" s="106" t="s">
        <v>174</v>
      </c>
      <c r="O179" s="106">
        <v>525</v>
      </c>
      <c r="P179" s="106">
        <v>75</v>
      </c>
      <c r="Q179" s="106">
        <v>2500</v>
      </c>
      <c r="R179" s="106" t="s">
        <v>541</v>
      </c>
      <c r="S179" s="106">
        <v>50</v>
      </c>
      <c r="T179" s="106">
        <v>50</v>
      </c>
      <c r="U179" s="106"/>
      <c r="V179" s="106">
        <v>0</v>
      </c>
      <c r="W179" s="106">
        <v>520833.33333333331</v>
      </c>
      <c r="X179" s="106">
        <v>520833.33333333331</v>
      </c>
      <c r="Y179" s="106">
        <v>0</v>
      </c>
      <c r="Z179" s="110" t="s">
        <v>2017</v>
      </c>
      <c r="AC179" s="109">
        <v>46287.496886574074</v>
      </c>
      <c r="AD179" s="106" t="s">
        <v>2177</v>
      </c>
      <c r="AE179" s="106" t="s">
        <v>2223</v>
      </c>
      <c r="AF179" s="106">
        <v>132.5442873095717</v>
      </c>
      <c r="AG179" s="106" t="s">
        <v>289</v>
      </c>
      <c r="AH179" s="110" t="s">
        <v>2224</v>
      </c>
      <c r="AK179" s="119">
        <v>46287.496886574074</v>
      </c>
      <c r="AL179" s="118" t="s">
        <v>2446</v>
      </c>
      <c r="AM179" s="118" t="s">
        <v>318</v>
      </c>
      <c r="AN179" s="118" t="s">
        <v>626</v>
      </c>
      <c r="AO179" s="118" t="s">
        <v>2442</v>
      </c>
      <c r="AP179" s="118" t="s">
        <v>2444</v>
      </c>
      <c r="AQ179" s="118" t="s">
        <v>2394</v>
      </c>
      <c r="AR179" s="118" t="s">
        <v>174</v>
      </c>
      <c r="AS179" s="118">
        <v>4</v>
      </c>
      <c r="AT179" s="121">
        <v>0</v>
      </c>
      <c r="AU179" s="118">
        <v>0</v>
      </c>
    </row>
    <row r="180" spans="1:47" ht="15" customHeight="1" x14ac:dyDescent="0.25">
      <c r="A180" s="109">
        <v>46287.496886574074</v>
      </c>
      <c r="B180" s="106">
        <v>1</v>
      </c>
      <c r="C180" s="106" t="s">
        <v>318</v>
      </c>
      <c r="D180" s="106" t="s">
        <v>625</v>
      </c>
      <c r="E180" s="106" t="s">
        <v>2040</v>
      </c>
      <c r="F180" s="106" t="s">
        <v>174</v>
      </c>
      <c r="G180" s="113">
        <v>-1.3824850609923343E-4</v>
      </c>
      <c r="H180" s="106">
        <v>-1.4285678963587443</v>
      </c>
      <c r="I180" s="110" t="s">
        <v>268</v>
      </c>
      <c r="L180" s="109">
        <v>46287.496886574074</v>
      </c>
      <c r="M180" s="106" t="s">
        <v>2040</v>
      </c>
      <c r="N180" s="106" t="s">
        <v>174</v>
      </c>
      <c r="O180" s="106">
        <v>575</v>
      </c>
      <c r="P180" s="106">
        <v>75</v>
      </c>
      <c r="Q180" s="106">
        <v>2500</v>
      </c>
      <c r="R180" s="106" t="s">
        <v>541</v>
      </c>
      <c r="S180" s="106">
        <v>50</v>
      </c>
      <c r="T180" s="106">
        <v>50</v>
      </c>
      <c r="U180" s="106"/>
      <c r="V180" s="106">
        <v>0</v>
      </c>
      <c r="W180" s="106">
        <v>520833.33333333331</v>
      </c>
      <c r="X180" s="106">
        <v>520833.33333333331</v>
      </c>
      <c r="Y180" s="106">
        <v>0</v>
      </c>
      <c r="Z180" s="110" t="s">
        <v>2017</v>
      </c>
      <c r="AC180" s="109">
        <v>46287.496886574074</v>
      </c>
      <c r="AD180" s="106" t="s">
        <v>2177</v>
      </c>
      <c r="AE180" s="106" t="s">
        <v>2225</v>
      </c>
      <c r="AF180" s="106">
        <v>118.76103223112574</v>
      </c>
      <c r="AG180" s="106" t="s">
        <v>289</v>
      </c>
      <c r="AH180" s="110" t="s">
        <v>2226</v>
      </c>
      <c r="AK180" s="119">
        <v>46287.496886574074</v>
      </c>
      <c r="AL180" s="118" t="s">
        <v>2446</v>
      </c>
      <c r="AM180" s="118" t="s">
        <v>318</v>
      </c>
      <c r="AN180" s="118" t="s">
        <v>626</v>
      </c>
      <c r="AO180" s="118" t="s">
        <v>2442</v>
      </c>
      <c r="AP180" s="118" t="s">
        <v>2444</v>
      </c>
      <c r="AQ180" s="118" t="s">
        <v>2394</v>
      </c>
      <c r="AR180" s="118" t="s">
        <v>174</v>
      </c>
      <c r="AS180" s="118">
        <v>5</v>
      </c>
      <c r="AT180" s="121">
        <v>3.323076923076923E-5</v>
      </c>
      <c r="AU180" s="118">
        <v>1.08</v>
      </c>
    </row>
    <row r="181" spans="1:47" ht="15" customHeight="1" x14ac:dyDescent="0.25">
      <c r="A181" s="109">
        <v>46287.496886574074</v>
      </c>
      <c r="B181" s="106">
        <v>1</v>
      </c>
      <c r="C181" s="106" t="s">
        <v>318</v>
      </c>
      <c r="D181" s="106" t="s">
        <v>625</v>
      </c>
      <c r="E181" s="106" t="s">
        <v>2041</v>
      </c>
      <c r="F181" s="106" t="s">
        <v>174</v>
      </c>
      <c r="G181" s="113">
        <v>-2.5422879760787455E-3</v>
      </c>
      <c r="H181" s="106">
        <v>-15.5</v>
      </c>
      <c r="I181" s="110" t="s">
        <v>268</v>
      </c>
      <c r="L181" s="109">
        <v>46287.496886574074</v>
      </c>
      <c r="M181" s="106" t="s">
        <v>2041</v>
      </c>
      <c r="N181" s="106" t="s">
        <v>174</v>
      </c>
      <c r="O181" s="106">
        <v>25</v>
      </c>
      <c r="P181" s="106">
        <v>125</v>
      </c>
      <c r="Q181" s="106">
        <v>2500</v>
      </c>
      <c r="R181" s="106" t="s">
        <v>541</v>
      </c>
      <c r="S181" s="106">
        <v>50</v>
      </c>
      <c r="T181" s="106">
        <v>50</v>
      </c>
      <c r="U181" s="106"/>
      <c r="V181" s="106">
        <v>0</v>
      </c>
      <c r="W181" s="106">
        <v>520833.33333333331</v>
      </c>
      <c r="X181" s="106">
        <v>520833.33333333331</v>
      </c>
      <c r="Y181" s="106">
        <v>0</v>
      </c>
      <c r="Z181" s="110" t="s">
        <v>2017</v>
      </c>
      <c r="AC181" s="109">
        <v>46287.496886574074</v>
      </c>
      <c r="AD181" s="106" t="s">
        <v>2177</v>
      </c>
      <c r="AE181" s="106" t="s">
        <v>2227</v>
      </c>
      <c r="AF181" s="106">
        <v>139.95181335985501</v>
      </c>
      <c r="AG181" s="106" t="s">
        <v>289</v>
      </c>
      <c r="AH181" s="110" t="s">
        <v>2228</v>
      </c>
      <c r="AK181" s="119">
        <v>46287.496886574074</v>
      </c>
      <c r="AL181" s="118" t="s">
        <v>2446</v>
      </c>
      <c r="AM181" s="118" t="s">
        <v>318</v>
      </c>
      <c r="AN181" s="118" t="s">
        <v>626</v>
      </c>
      <c r="AO181" s="118" t="s">
        <v>2442</v>
      </c>
      <c r="AP181" s="118" t="s">
        <v>2444</v>
      </c>
      <c r="AQ181" s="118" t="s">
        <v>2394</v>
      </c>
      <c r="AR181" s="118" t="s">
        <v>174</v>
      </c>
      <c r="AS181" s="118">
        <v>6</v>
      </c>
      <c r="AT181" s="121">
        <v>1E-4</v>
      </c>
      <c r="AU181" s="118">
        <v>1.8</v>
      </c>
    </row>
    <row r="182" spans="1:47" ht="15" customHeight="1" x14ac:dyDescent="0.25">
      <c r="A182" s="109">
        <v>46287.496886574074</v>
      </c>
      <c r="B182" s="106">
        <v>1</v>
      </c>
      <c r="C182" s="106" t="s">
        <v>318</v>
      </c>
      <c r="D182" s="106" t="s">
        <v>625</v>
      </c>
      <c r="E182" s="106" t="s">
        <v>2042</v>
      </c>
      <c r="F182" s="106" t="s">
        <v>174</v>
      </c>
      <c r="G182" s="113">
        <v>-2.2802065686296415E-3</v>
      </c>
      <c r="H182" s="106">
        <v>-15.5</v>
      </c>
      <c r="I182" s="110" t="s">
        <v>268</v>
      </c>
      <c r="L182" s="109">
        <v>46287.496886574074</v>
      </c>
      <c r="M182" s="106" t="s">
        <v>2042</v>
      </c>
      <c r="N182" s="106" t="s">
        <v>174</v>
      </c>
      <c r="O182" s="106">
        <v>75</v>
      </c>
      <c r="P182" s="106">
        <v>125</v>
      </c>
      <c r="Q182" s="106">
        <v>2500</v>
      </c>
      <c r="R182" s="106" t="s">
        <v>541</v>
      </c>
      <c r="S182" s="106">
        <v>50</v>
      </c>
      <c r="T182" s="106">
        <v>50</v>
      </c>
      <c r="U182" s="106"/>
      <c r="V182" s="106">
        <v>0</v>
      </c>
      <c r="W182" s="106">
        <v>520833.33333333331</v>
      </c>
      <c r="X182" s="106">
        <v>520833.33333333331</v>
      </c>
      <c r="Y182" s="106">
        <v>0</v>
      </c>
      <c r="Z182" s="110" t="s">
        <v>2017</v>
      </c>
      <c r="AC182" s="109">
        <v>46287.496886574074</v>
      </c>
      <c r="AD182" s="106" t="s">
        <v>2177</v>
      </c>
      <c r="AE182" s="106" t="s">
        <v>2229</v>
      </c>
      <c r="AF182" s="106">
        <v>55.076837222434186</v>
      </c>
      <c r="AG182" s="106" t="s">
        <v>289</v>
      </c>
      <c r="AH182" s="110" t="s">
        <v>2230</v>
      </c>
      <c r="AK182" s="119">
        <v>46287.496886574074</v>
      </c>
      <c r="AL182" s="118" t="s">
        <v>2446</v>
      </c>
      <c r="AM182" s="118" t="s">
        <v>318</v>
      </c>
      <c r="AN182" s="118" t="s">
        <v>626</v>
      </c>
      <c r="AO182" s="118" t="s">
        <v>2442</v>
      </c>
      <c r="AP182" s="118" t="s">
        <v>2444</v>
      </c>
      <c r="AQ182" s="118" t="s">
        <v>2394</v>
      </c>
      <c r="AR182" s="118" t="s">
        <v>174</v>
      </c>
      <c r="AS182" s="118">
        <v>7</v>
      </c>
      <c r="AT182" s="121">
        <v>1.4999999999999999E-4</v>
      </c>
      <c r="AU182" s="118">
        <v>1.8</v>
      </c>
    </row>
    <row r="183" spans="1:47" ht="15" customHeight="1" x14ac:dyDescent="0.25">
      <c r="A183" s="109">
        <v>46287.496886574074</v>
      </c>
      <c r="B183" s="106">
        <v>1</v>
      </c>
      <c r="C183" s="106" t="s">
        <v>318</v>
      </c>
      <c r="D183" s="106" t="s">
        <v>625</v>
      </c>
      <c r="E183" s="106" t="s">
        <v>2043</v>
      </c>
      <c r="F183" s="106" t="s">
        <v>174</v>
      </c>
      <c r="G183" s="113">
        <v>-2.0181251611805372E-3</v>
      </c>
      <c r="H183" s="106">
        <v>-15.5</v>
      </c>
      <c r="I183" s="110" t="s">
        <v>268</v>
      </c>
      <c r="L183" s="109">
        <v>46287.496886574074</v>
      </c>
      <c r="M183" s="106" t="s">
        <v>2043</v>
      </c>
      <c r="N183" s="106" t="s">
        <v>174</v>
      </c>
      <c r="O183" s="106">
        <v>125</v>
      </c>
      <c r="P183" s="106">
        <v>125</v>
      </c>
      <c r="Q183" s="106">
        <v>2500</v>
      </c>
      <c r="R183" s="106" t="s">
        <v>541</v>
      </c>
      <c r="S183" s="106">
        <v>50</v>
      </c>
      <c r="T183" s="106">
        <v>50</v>
      </c>
      <c r="U183" s="106"/>
      <c r="V183" s="106">
        <v>0</v>
      </c>
      <c r="W183" s="106">
        <v>520833.33333333331</v>
      </c>
      <c r="X183" s="106">
        <v>520833.33333333331</v>
      </c>
      <c r="Y183" s="106">
        <v>0</v>
      </c>
      <c r="Z183" s="110" t="s">
        <v>2017</v>
      </c>
      <c r="AC183" s="109">
        <v>46287.496886574074</v>
      </c>
      <c r="AD183" s="106" t="s">
        <v>2177</v>
      </c>
      <c r="AE183" s="106" t="s">
        <v>2231</v>
      </c>
      <c r="AF183" s="106">
        <v>53.176383544529052</v>
      </c>
      <c r="AG183" s="106" t="s">
        <v>289</v>
      </c>
      <c r="AH183" s="110" t="s">
        <v>2232</v>
      </c>
      <c r="AK183" s="119">
        <v>46287.496886574074</v>
      </c>
      <c r="AL183" s="118" t="s">
        <v>2448</v>
      </c>
      <c r="AM183" s="118" t="s">
        <v>318</v>
      </c>
      <c r="AN183" s="118" t="s">
        <v>626</v>
      </c>
      <c r="AO183" s="118" t="s">
        <v>2442</v>
      </c>
      <c r="AP183" s="118" t="s">
        <v>2444</v>
      </c>
      <c r="AQ183" s="118" t="s">
        <v>2394</v>
      </c>
      <c r="AR183" s="118" t="s">
        <v>2132</v>
      </c>
      <c r="AS183" s="118">
        <v>1</v>
      </c>
      <c r="AT183" s="121">
        <v>-2.5000000000000001E-2</v>
      </c>
      <c r="AU183" s="118">
        <v>-390</v>
      </c>
    </row>
    <row r="184" spans="1:47" ht="15" customHeight="1" x14ac:dyDescent="0.25">
      <c r="A184" s="109">
        <v>46287.496886574074</v>
      </c>
      <c r="B184" s="106">
        <v>1</v>
      </c>
      <c r="C184" s="106" t="s">
        <v>318</v>
      </c>
      <c r="D184" s="106" t="s">
        <v>625</v>
      </c>
      <c r="E184" s="106" t="s">
        <v>2044</v>
      </c>
      <c r="F184" s="106" t="s">
        <v>174</v>
      </c>
      <c r="G184" s="113">
        <v>-1.7560437537314331E-3</v>
      </c>
      <c r="H184" s="106">
        <v>-15.5</v>
      </c>
      <c r="I184" s="110" t="s">
        <v>268</v>
      </c>
      <c r="L184" s="109">
        <v>46287.496886574074</v>
      </c>
      <c r="M184" s="106" t="s">
        <v>2044</v>
      </c>
      <c r="N184" s="106" t="s">
        <v>174</v>
      </c>
      <c r="O184" s="106">
        <v>175</v>
      </c>
      <c r="P184" s="106">
        <v>125</v>
      </c>
      <c r="Q184" s="106">
        <v>2500</v>
      </c>
      <c r="R184" s="106" t="s">
        <v>541</v>
      </c>
      <c r="S184" s="106">
        <v>50</v>
      </c>
      <c r="T184" s="106">
        <v>50</v>
      </c>
      <c r="U184" s="106"/>
      <c r="V184" s="106">
        <v>0</v>
      </c>
      <c r="W184" s="106">
        <v>520833.33333333331</v>
      </c>
      <c r="X184" s="106">
        <v>520833.33333333331</v>
      </c>
      <c r="Y184" s="106">
        <v>0</v>
      </c>
      <c r="Z184" s="110" t="s">
        <v>2017</v>
      </c>
      <c r="AC184" s="109">
        <v>46287.496886574074</v>
      </c>
      <c r="AD184" s="106" t="s">
        <v>2177</v>
      </c>
      <c r="AE184" s="106" t="s">
        <v>2233</v>
      </c>
      <c r="AF184" s="106">
        <v>403559.13241864834</v>
      </c>
      <c r="AG184" s="106" t="s">
        <v>291</v>
      </c>
      <c r="AH184" s="110" t="s">
        <v>2234</v>
      </c>
      <c r="AK184" s="119">
        <v>46287.496886574074</v>
      </c>
      <c r="AL184" s="118" t="s">
        <v>2448</v>
      </c>
      <c r="AM184" s="118" t="s">
        <v>318</v>
      </c>
      <c r="AN184" s="118" t="s">
        <v>626</v>
      </c>
      <c r="AO184" s="118" t="s">
        <v>2442</v>
      </c>
      <c r="AP184" s="118" t="s">
        <v>2444</v>
      </c>
      <c r="AQ184" s="118" t="s">
        <v>2394</v>
      </c>
      <c r="AR184" s="118" t="s">
        <v>2132</v>
      </c>
      <c r="AS184" s="118">
        <v>2</v>
      </c>
      <c r="AT184" s="121">
        <v>-1.9499999999999999E-3</v>
      </c>
      <c r="AU184" s="118">
        <v>-390</v>
      </c>
    </row>
    <row r="185" spans="1:47" ht="15" customHeight="1" x14ac:dyDescent="0.25">
      <c r="A185" s="109">
        <v>46287.496886574074</v>
      </c>
      <c r="B185" s="106">
        <v>1</v>
      </c>
      <c r="C185" s="106" t="s">
        <v>318</v>
      </c>
      <c r="D185" s="106" t="s">
        <v>625</v>
      </c>
      <c r="E185" s="106" t="s">
        <v>2045</v>
      </c>
      <c r="F185" s="106" t="s">
        <v>174</v>
      </c>
      <c r="G185" s="113">
        <v>-1.4939623462823289E-3</v>
      </c>
      <c r="H185" s="106">
        <v>-15.437610911584065</v>
      </c>
      <c r="I185" s="110" t="s">
        <v>268</v>
      </c>
      <c r="L185" s="109">
        <v>46287.496886574074</v>
      </c>
      <c r="M185" s="106" t="s">
        <v>2045</v>
      </c>
      <c r="N185" s="106" t="s">
        <v>174</v>
      </c>
      <c r="O185" s="106">
        <v>225</v>
      </c>
      <c r="P185" s="106">
        <v>125</v>
      </c>
      <c r="Q185" s="106">
        <v>2500</v>
      </c>
      <c r="R185" s="106" t="s">
        <v>541</v>
      </c>
      <c r="S185" s="106">
        <v>50</v>
      </c>
      <c r="T185" s="106">
        <v>50</v>
      </c>
      <c r="U185" s="106"/>
      <c r="V185" s="106">
        <v>0</v>
      </c>
      <c r="W185" s="106">
        <v>520833.33333333331</v>
      </c>
      <c r="X185" s="106">
        <v>520833.33333333331</v>
      </c>
      <c r="Y185" s="106">
        <v>0</v>
      </c>
      <c r="Z185" s="110" t="s">
        <v>2017</v>
      </c>
      <c r="AC185" s="109">
        <v>46287.496886574074</v>
      </c>
      <c r="AD185" s="106" t="s">
        <v>2177</v>
      </c>
      <c r="AE185" s="106" t="s">
        <v>2235</v>
      </c>
      <c r="AF185" s="106">
        <v>215.21025956826861</v>
      </c>
      <c r="AG185" s="106" t="s">
        <v>289</v>
      </c>
      <c r="AH185" s="110" t="s">
        <v>2236</v>
      </c>
      <c r="AK185" s="119">
        <v>46287.496886574074</v>
      </c>
      <c r="AL185" s="118" t="s">
        <v>2448</v>
      </c>
      <c r="AM185" s="118" t="s">
        <v>318</v>
      </c>
      <c r="AN185" s="118" t="s">
        <v>626</v>
      </c>
      <c r="AO185" s="118" t="s">
        <v>2442</v>
      </c>
      <c r="AP185" s="118" t="s">
        <v>2444</v>
      </c>
      <c r="AQ185" s="118" t="s">
        <v>2394</v>
      </c>
      <c r="AR185" s="118" t="s">
        <v>2132</v>
      </c>
      <c r="AS185" s="118">
        <v>3</v>
      </c>
      <c r="AT185" s="121">
        <v>0</v>
      </c>
      <c r="AU185" s="118">
        <v>0</v>
      </c>
    </row>
    <row r="186" spans="1:47" ht="15" customHeight="1" x14ac:dyDescent="0.25">
      <c r="A186" s="109">
        <v>46287.496886574074</v>
      </c>
      <c r="B186" s="106">
        <v>1</v>
      </c>
      <c r="C186" s="106" t="s">
        <v>318</v>
      </c>
      <c r="D186" s="106" t="s">
        <v>625</v>
      </c>
      <c r="E186" s="106" t="s">
        <v>2046</v>
      </c>
      <c r="F186" s="106" t="s">
        <v>174</v>
      </c>
      <c r="G186" s="113">
        <v>-1.2318809388332248E-3</v>
      </c>
      <c r="H186" s="106">
        <v>-12.729436367943322</v>
      </c>
      <c r="I186" s="110" t="s">
        <v>268</v>
      </c>
      <c r="L186" s="109">
        <v>46287.496886574074</v>
      </c>
      <c r="M186" s="106" t="s">
        <v>2046</v>
      </c>
      <c r="N186" s="106" t="s">
        <v>174</v>
      </c>
      <c r="O186" s="106">
        <v>275</v>
      </c>
      <c r="P186" s="106">
        <v>125</v>
      </c>
      <c r="Q186" s="106">
        <v>2500</v>
      </c>
      <c r="R186" s="106" t="s">
        <v>541</v>
      </c>
      <c r="S186" s="106">
        <v>50</v>
      </c>
      <c r="T186" s="106">
        <v>50</v>
      </c>
      <c r="U186" s="106"/>
      <c r="V186" s="106">
        <v>0</v>
      </c>
      <c r="W186" s="106">
        <v>520833.33333333331</v>
      </c>
      <c r="X186" s="106">
        <v>520833.33333333331</v>
      </c>
      <c r="Y186" s="106">
        <v>0</v>
      </c>
      <c r="Z186" s="110" t="s">
        <v>2017</v>
      </c>
      <c r="AC186" s="109">
        <v>46287.496886574074</v>
      </c>
      <c r="AD186" s="106" t="s">
        <v>2177</v>
      </c>
      <c r="AE186" s="106" t="s">
        <v>2237</v>
      </c>
      <c r="AF186" s="106">
        <v>318.80512098681311</v>
      </c>
      <c r="AG186" s="106" t="s">
        <v>289</v>
      </c>
      <c r="AH186" s="110" t="s">
        <v>2238</v>
      </c>
      <c r="AK186" s="119">
        <v>46287.496886574074</v>
      </c>
      <c r="AL186" s="118" t="s">
        <v>2448</v>
      </c>
      <c r="AM186" s="118" t="s">
        <v>318</v>
      </c>
      <c r="AN186" s="118" t="s">
        <v>626</v>
      </c>
      <c r="AO186" s="118" t="s">
        <v>2442</v>
      </c>
      <c r="AP186" s="118" t="s">
        <v>2444</v>
      </c>
      <c r="AQ186" s="118" t="s">
        <v>2394</v>
      </c>
      <c r="AR186" s="118" t="s">
        <v>2132</v>
      </c>
      <c r="AS186" s="118">
        <v>4</v>
      </c>
      <c r="AT186" s="121">
        <v>1.9499999999999999E-3</v>
      </c>
      <c r="AU186" s="118">
        <v>390</v>
      </c>
    </row>
    <row r="187" spans="1:47" ht="15" customHeight="1" x14ac:dyDescent="0.25">
      <c r="A187" s="109">
        <v>46287.496886574074</v>
      </c>
      <c r="B187" s="106">
        <v>1</v>
      </c>
      <c r="C187" s="106" t="s">
        <v>318</v>
      </c>
      <c r="D187" s="106" t="s">
        <v>625</v>
      </c>
      <c r="E187" s="106" t="s">
        <v>2047</v>
      </c>
      <c r="F187" s="106" t="s">
        <v>174</v>
      </c>
      <c r="G187" s="113">
        <v>-9.6979953138412065E-4</v>
      </c>
      <c r="H187" s="106">
        <v>-10.021261824302579</v>
      </c>
      <c r="I187" s="110" t="s">
        <v>268</v>
      </c>
      <c r="L187" s="109">
        <v>46287.496886574074</v>
      </c>
      <c r="M187" s="106" t="s">
        <v>2047</v>
      </c>
      <c r="N187" s="106" t="s">
        <v>174</v>
      </c>
      <c r="O187" s="106">
        <v>325</v>
      </c>
      <c r="P187" s="106">
        <v>125</v>
      </c>
      <c r="Q187" s="106">
        <v>2500</v>
      </c>
      <c r="R187" s="106" t="s">
        <v>541</v>
      </c>
      <c r="S187" s="106">
        <v>50</v>
      </c>
      <c r="T187" s="106">
        <v>50</v>
      </c>
      <c r="U187" s="106"/>
      <c r="V187" s="106">
        <v>0</v>
      </c>
      <c r="W187" s="106">
        <v>520833.33333333331</v>
      </c>
      <c r="X187" s="106">
        <v>520833.33333333331</v>
      </c>
      <c r="Y187" s="106">
        <v>0</v>
      </c>
      <c r="Z187" s="110" t="s">
        <v>2017</v>
      </c>
      <c r="AC187" s="109">
        <v>46287.496886574074</v>
      </c>
      <c r="AD187" s="106" t="s">
        <v>2177</v>
      </c>
      <c r="AE187" s="106" t="s">
        <v>2239</v>
      </c>
      <c r="AF187" s="106">
        <v>63434856425.995605</v>
      </c>
      <c r="AG187" s="106" t="s">
        <v>2198</v>
      </c>
      <c r="AH187" s="110" t="s">
        <v>2240</v>
      </c>
      <c r="AK187" s="119">
        <v>46287.496886574074</v>
      </c>
      <c r="AL187" s="118" t="s">
        <v>2448</v>
      </c>
      <c r="AM187" s="118" t="s">
        <v>318</v>
      </c>
      <c r="AN187" s="118" t="s">
        <v>626</v>
      </c>
      <c r="AO187" s="118" t="s">
        <v>2442</v>
      </c>
      <c r="AP187" s="118" t="s">
        <v>2444</v>
      </c>
      <c r="AQ187" s="118" t="s">
        <v>2394</v>
      </c>
      <c r="AR187" s="118" t="s">
        <v>2132</v>
      </c>
      <c r="AS187" s="118">
        <v>5</v>
      </c>
      <c r="AT187" s="121">
        <v>2.5000000000000001E-2</v>
      </c>
      <c r="AU187" s="118">
        <v>390</v>
      </c>
    </row>
    <row r="188" spans="1:47" ht="15" customHeight="1" x14ac:dyDescent="0.25">
      <c r="A188" s="109">
        <v>46287.496886574074</v>
      </c>
      <c r="B188" s="106">
        <v>1</v>
      </c>
      <c r="C188" s="106" t="s">
        <v>318</v>
      </c>
      <c r="D188" s="106" t="s">
        <v>625</v>
      </c>
      <c r="E188" s="106" t="s">
        <v>2048</v>
      </c>
      <c r="F188" s="106" t="s">
        <v>174</v>
      </c>
      <c r="G188" s="113">
        <v>-7.0771812393501652E-4</v>
      </c>
      <c r="H188" s="106">
        <v>-7.3130872806618363</v>
      </c>
      <c r="I188" s="110" t="s">
        <v>268</v>
      </c>
      <c r="L188" s="109">
        <v>46287.496886574074</v>
      </c>
      <c r="M188" s="106" t="s">
        <v>2048</v>
      </c>
      <c r="N188" s="106" t="s">
        <v>174</v>
      </c>
      <c r="O188" s="106">
        <v>375</v>
      </c>
      <c r="P188" s="106">
        <v>125</v>
      </c>
      <c r="Q188" s="106">
        <v>2500</v>
      </c>
      <c r="R188" s="106" t="s">
        <v>541</v>
      </c>
      <c r="S188" s="106">
        <v>50</v>
      </c>
      <c r="T188" s="106">
        <v>50</v>
      </c>
      <c r="U188" s="106"/>
      <c r="V188" s="106">
        <v>0</v>
      </c>
      <c r="W188" s="106">
        <v>520833.33333333331</v>
      </c>
      <c r="X188" s="106">
        <v>520833.33333333331</v>
      </c>
      <c r="Y188" s="106">
        <v>0</v>
      </c>
      <c r="Z188" s="110" t="s">
        <v>2017</v>
      </c>
      <c r="AC188" s="109">
        <v>46287.496886574074</v>
      </c>
      <c r="AD188" s="106" t="s">
        <v>2177</v>
      </c>
      <c r="AE188" s="106" t="s">
        <v>2241</v>
      </c>
      <c r="AF188" s="106">
        <v>29458314432.280529</v>
      </c>
      <c r="AG188" s="106" t="s">
        <v>2198</v>
      </c>
      <c r="AH188" s="110" t="s">
        <v>2242</v>
      </c>
      <c r="AK188" s="119">
        <v>46287.496886574074</v>
      </c>
      <c r="AL188" s="118" t="s">
        <v>2461</v>
      </c>
      <c r="AM188" s="118" t="s">
        <v>318</v>
      </c>
      <c r="AN188" s="118" t="s">
        <v>627</v>
      </c>
      <c r="AO188" s="118" t="s">
        <v>430</v>
      </c>
      <c r="AP188" s="118" t="s">
        <v>2459</v>
      </c>
      <c r="AQ188" s="118" t="s">
        <v>2394</v>
      </c>
      <c r="AR188" s="118" t="s">
        <v>174</v>
      </c>
      <c r="AS188" s="118">
        <v>1</v>
      </c>
      <c r="AT188" s="121">
        <v>-3.5000000000000001E-3</v>
      </c>
      <c r="AU188" s="118">
        <v>-22</v>
      </c>
    </row>
    <row r="189" spans="1:47" ht="15" customHeight="1" x14ac:dyDescent="0.25">
      <c r="A189" s="109">
        <v>46287.496886574074</v>
      </c>
      <c r="B189" s="106">
        <v>1</v>
      </c>
      <c r="C189" s="106" t="s">
        <v>318</v>
      </c>
      <c r="D189" s="106" t="s">
        <v>625</v>
      </c>
      <c r="E189" s="106" t="s">
        <v>2049</v>
      </c>
      <c r="F189" s="106" t="s">
        <v>174</v>
      </c>
      <c r="G189" s="113">
        <v>-4.4563671648591239E-4</v>
      </c>
      <c r="H189" s="106">
        <v>-4.6049127370210936</v>
      </c>
      <c r="I189" s="110" t="s">
        <v>268</v>
      </c>
      <c r="L189" s="109">
        <v>46287.496886574074</v>
      </c>
      <c r="M189" s="106" t="s">
        <v>2049</v>
      </c>
      <c r="N189" s="106" t="s">
        <v>174</v>
      </c>
      <c r="O189" s="106">
        <v>425</v>
      </c>
      <c r="P189" s="106">
        <v>125</v>
      </c>
      <c r="Q189" s="106">
        <v>2500</v>
      </c>
      <c r="R189" s="106" t="s">
        <v>541</v>
      </c>
      <c r="S189" s="106">
        <v>50</v>
      </c>
      <c r="T189" s="106">
        <v>50</v>
      </c>
      <c r="U189" s="106"/>
      <c r="V189" s="106">
        <v>0</v>
      </c>
      <c r="W189" s="106">
        <v>520833.33333333331</v>
      </c>
      <c r="X189" s="106">
        <v>520833.33333333331</v>
      </c>
      <c r="Y189" s="106">
        <v>0</v>
      </c>
      <c r="Z189" s="110" t="s">
        <v>2017</v>
      </c>
      <c r="AC189" s="109">
        <v>46287.496886574074</v>
      </c>
      <c r="AD189" s="106" t="s">
        <v>2177</v>
      </c>
      <c r="AE189" s="106" t="s">
        <v>2243</v>
      </c>
      <c r="AF189" s="106">
        <v>20632736515.336517</v>
      </c>
      <c r="AG189" s="106" t="s">
        <v>2198</v>
      </c>
      <c r="AH189" s="110" t="s">
        <v>2244</v>
      </c>
      <c r="AK189" s="119">
        <v>46287.496886574074</v>
      </c>
      <c r="AL189" s="118" t="s">
        <v>2461</v>
      </c>
      <c r="AM189" s="118" t="s">
        <v>318</v>
      </c>
      <c r="AN189" s="118" t="s">
        <v>627</v>
      </c>
      <c r="AO189" s="118" t="s">
        <v>430</v>
      </c>
      <c r="AP189" s="118" t="s">
        <v>2459</v>
      </c>
      <c r="AQ189" s="118" t="s">
        <v>2394</v>
      </c>
      <c r="AR189" s="118" t="s">
        <v>174</v>
      </c>
      <c r="AS189" s="118">
        <v>2</v>
      </c>
      <c r="AT189" s="121">
        <v>-1.5E-3</v>
      </c>
      <c r="AU189" s="118">
        <v>-22</v>
      </c>
    </row>
    <row r="190" spans="1:47" ht="15" customHeight="1" x14ac:dyDescent="0.25">
      <c r="A190" s="109">
        <v>46287.496886574074</v>
      </c>
      <c r="B190" s="106">
        <v>1</v>
      </c>
      <c r="C190" s="106" t="s">
        <v>318</v>
      </c>
      <c r="D190" s="106" t="s">
        <v>625</v>
      </c>
      <c r="E190" s="106" t="s">
        <v>2050</v>
      </c>
      <c r="F190" s="106" t="s">
        <v>174</v>
      </c>
      <c r="G190" s="113">
        <v>-1.8355530903680823E-4</v>
      </c>
      <c r="H190" s="106">
        <v>-1.8967381933803507</v>
      </c>
      <c r="I190" s="110" t="s">
        <v>268</v>
      </c>
      <c r="L190" s="109">
        <v>46287.496886574074</v>
      </c>
      <c r="M190" s="106" t="s">
        <v>2050</v>
      </c>
      <c r="N190" s="106" t="s">
        <v>174</v>
      </c>
      <c r="O190" s="106">
        <v>475</v>
      </c>
      <c r="P190" s="106">
        <v>125</v>
      </c>
      <c r="Q190" s="106">
        <v>2500</v>
      </c>
      <c r="R190" s="106" t="s">
        <v>541</v>
      </c>
      <c r="S190" s="106">
        <v>50</v>
      </c>
      <c r="T190" s="106">
        <v>50</v>
      </c>
      <c r="U190" s="106"/>
      <c r="V190" s="106">
        <v>0</v>
      </c>
      <c r="W190" s="106">
        <v>520833.33333333331</v>
      </c>
      <c r="X190" s="106">
        <v>520833.33333333331</v>
      </c>
      <c r="Y190" s="106">
        <v>0</v>
      </c>
      <c r="Z190" s="110" t="s">
        <v>2017</v>
      </c>
      <c r="AC190" s="109">
        <v>46287.496886574074</v>
      </c>
      <c r="AD190" s="106" t="s">
        <v>2177</v>
      </c>
      <c r="AE190" s="106" t="s">
        <v>2245</v>
      </c>
      <c r="AF190" s="106">
        <v>22418435866.743034</v>
      </c>
      <c r="AG190" s="106" t="s">
        <v>2198</v>
      </c>
      <c r="AH190" s="110" t="s">
        <v>2246</v>
      </c>
      <c r="AK190" s="119">
        <v>46287.496886574074</v>
      </c>
      <c r="AL190" s="118" t="s">
        <v>2461</v>
      </c>
      <c r="AM190" s="118" t="s">
        <v>318</v>
      </c>
      <c r="AN190" s="118" t="s">
        <v>627</v>
      </c>
      <c r="AO190" s="118" t="s">
        <v>430</v>
      </c>
      <c r="AP190" s="118" t="s">
        <v>2459</v>
      </c>
      <c r="AQ190" s="118" t="s">
        <v>2394</v>
      </c>
      <c r="AR190" s="118" t="s">
        <v>174</v>
      </c>
      <c r="AS190" s="118">
        <v>3</v>
      </c>
      <c r="AT190" s="121">
        <v>0</v>
      </c>
      <c r="AU190" s="118">
        <v>0</v>
      </c>
    </row>
    <row r="191" spans="1:47" ht="15" customHeight="1" x14ac:dyDescent="0.25">
      <c r="A191" s="109">
        <v>46287.496886574074</v>
      </c>
      <c r="B191" s="106">
        <v>1</v>
      </c>
      <c r="C191" s="106" t="s">
        <v>318</v>
      </c>
      <c r="D191" s="106" t="s">
        <v>625</v>
      </c>
      <c r="E191" s="106" t="s">
        <v>2051</v>
      </c>
      <c r="F191" s="106" t="s">
        <v>174</v>
      </c>
      <c r="G191" s="113">
        <v>7.8526098412295931E-5</v>
      </c>
      <c r="H191" s="106">
        <v>0</v>
      </c>
      <c r="I191" s="110" t="s">
        <v>2172</v>
      </c>
      <c r="L191" s="109">
        <v>46287.496886574074</v>
      </c>
      <c r="M191" s="106" t="s">
        <v>2051</v>
      </c>
      <c r="N191" s="106" t="s">
        <v>174</v>
      </c>
      <c r="O191" s="106">
        <v>525</v>
      </c>
      <c r="P191" s="106">
        <v>125</v>
      </c>
      <c r="Q191" s="106">
        <v>2500</v>
      </c>
      <c r="R191" s="106" t="s">
        <v>541</v>
      </c>
      <c r="S191" s="106">
        <v>50</v>
      </c>
      <c r="T191" s="106">
        <v>50</v>
      </c>
      <c r="U191" s="106"/>
      <c r="V191" s="106">
        <v>0</v>
      </c>
      <c r="W191" s="106">
        <v>520833.33333333331</v>
      </c>
      <c r="X191" s="106">
        <v>520833.33333333331</v>
      </c>
      <c r="Y191" s="106">
        <v>0</v>
      </c>
      <c r="Z191" s="110" t="s">
        <v>2017</v>
      </c>
      <c r="AC191" s="109">
        <v>46287.496886574074</v>
      </c>
      <c r="AD191" s="106" t="s">
        <v>2177</v>
      </c>
      <c r="AE191" s="106" t="s">
        <v>2247</v>
      </c>
      <c r="AF191" s="106">
        <v>10767289262.598223</v>
      </c>
      <c r="AG191" s="106" t="s">
        <v>2198</v>
      </c>
      <c r="AH191" s="110" t="s">
        <v>2248</v>
      </c>
      <c r="AK191" s="119">
        <v>46287.496886574074</v>
      </c>
      <c r="AL191" s="118" t="s">
        <v>2463</v>
      </c>
      <c r="AM191" s="118" t="s">
        <v>318</v>
      </c>
      <c r="AN191" s="118" t="s">
        <v>627</v>
      </c>
      <c r="AO191" s="118" t="s">
        <v>430</v>
      </c>
      <c r="AP191" s="118" t="s">
        <v>2459</v>
      </c>
      <c r="AQ191" s="118" t="s">
        <v>2394</v>
      </c>
      <c r="AR191" s="118" t="s">
        <v>2132</v>
      </c>
      <c r="AS191" s="118">
        <v>1</v>
      </c>
      <c r="AT191" s="121">
        <v>-2.5000000000000001E-2</v>
      </c>
      <c r="AU191" s="118">
        <v>-390</v>
      </c>
    </row>
    <row r="192" spans="1:47" ht="15" customHeight="1" x14ac:dyDescent="0.25">
      <c r="A192" s="109">
        <v>46287.496886574074</v>
      </c>
      <c r="B192" s="106">
        <v>1</v>
      </c>
      <c r="C192" s="106" t="s">
        <v>318</v>
      </c>
      <c r="D192" s="106" t="s">
        <v>625</v>
      </c>
      <c r="E192" s="106" t="s">
        <v>2052</v>
      </c>
      <c r="F192" s="106" t="s">
        <v>174</v>
      </c>
      <c r="G192" s="113">
        <v>3.4060750586140006E-4</v>
      </c>
      <c r="H192" s="106">
        <v>0</v>
      </c>
      <c r="I192" s="110" t="s">
        <v>2172</v>
      </c>
      <c r="L192" s="109">
        <v>46287.496886574074</v>
      </c>
      <c r="M192" s="106" t="s">
        <v>2052</v>
      </c>
      <c r="N192" s="106" t="s">
        <v>174</v>
      </c>
      <c r="O192" s="106">
        <v>575</v>
      </c>
      <c r="P192" s="106">
        <v>125</v>
      </c>
      <c r="Q192" s="106">
        <v>2500</v>
      </c>
      <c r="R192" s="106" t="s">
        <v>541</v>
      </c>
      <c r="S192" s="106">
        <v>50</v>
      </c>
      <c r="T192" s="106">
        <v>50</v>
      </c>
      <c r="U192" s="106"/>
      <c r="V192" s="106">
        <v>0</v>
      </c>
      <c r="W192" s="106">
        <v>520833.33333333331</v>
      </c>
      <c r="X192" s="106">
        <v>520833.33333333331</v>
      </c>
      <c r="Y192" s="106">
        <v>0</v>
      </c>
      <c r="Z192" s="110" t="s">
        <v>2017</v>
      </c>
      <c r="AC192" s="109">
        <v>46287.496886574074</v>
      </c>
      <c r="AD192" s="106" t="s">
        <v>2177</v>
      </c>
      <c r="AE192" s="106" t="s">
        <v>2249</v>
      </c>
      <c r="AF192" s="106">
        <v>-7055509168.405612</v>
      </c>
      <c r="AG192" s="106" t="s">
        <v>2198</v>
      </c>
      <c r="AH192" s="110" t="s">
        <v>2250</v>
      </c>
      <c r="AK192" s="119">
        <v>46287.496886574074</v>
      </c>
      <c r="AL192" s="118" t="s">
        <v>2463</v>
      </c>
      <c r="AM192" s="118" t="s">
        <v>318</v>
      </c>
      <c r="AN192" s="118" t="s">
        <v>627</v>
      </c>
      <c r="AO192" s="118" t="s">
        <v>430</v>
      </c>
      <c r="AP192" s="118" t="s">
        <v>2459</v>
      </c>
      <c r="AQ192" s="118" t="s">
        <v>2394</v>
      </c>
      <c r="AR192" s="118" t="s">
        <v>2132</v>
      </c>
      <c r="AS192" s="118">
        <v>2</v>
      </c>
      <c r="AT192" s="121">
        <v>-1.9499999999999999E-3</v>
      </c>
      <c r="AU192" s="118">
        <v>-390</v>
      </c>
    </row>
    <row r="193" spans="1:47" ht="15" customHeight="1" x14ac:dyDescent="0.25">
      <c r="A193" s="109">
        <v>46287.496886574074</v>
      </c>
      <c r="B193" s="106">
        <v>1</v>
      </c>
      <c r="C193" s="106" t="s">
        <v>318</v>
      </c>
      <c r="D193" s="106" t="s">
        <v>625</v>
      </c>
      <c r="E193" s="106" t="s">
        <v>2053</v>
      </c>
      <c r="F193" s="106" t="s">
        <v>174</v>
      </c>
      <c r="G193" s="113">
        <v>-2.0634319641181119E-3</v>
      </c>
      <c r="H193" s="106">
        <v>-15.5</v>
      </c>
      <c r="I193" s="110" t="s">
        <v>268</v>
      </c>
      <c r="L193" s="109">
        <v>46287.496886574074</v>
      </c>
      <c r="M193" s="106" t="s">
        <v>2053</v>
      </c>
      <c r="N193" s="106" t="s">
        <v>174</v>
      </c>
      <c r="O193" s="106">
        <v>25</v>
      </c>
      <c r="P193" s="106">
        <v>175</v>
      </c>
      <c r="Q193" s="106">
        <v>2500</v>
      </c>
      <c r="R193" s="106" t="s">
        <v>541</v>
      </c>
      <c r="S193" s="106">
        <v>50</v>
      </c>
      <c r="T193" s="106">
        <v>50</v>
      </c>
      <c r="U193" s="106"/>
      <c r="V193" s="106">
        <v>0</v>
      </c>
      <c r="W193" s="106">
        <v>520833.33333333331</v>
      </c>
      <c r="X193" s="106">
        <v>520833.33333333331</v>
      </c>
      <c r="Y193" s="106">
        <v>0</v>
      </c>
      <c r="Z193" s="110" t="s">
        <v>2017</v>
      </c>
      <c r="AC193" s="109">
        <v>46287.496886574074</v>
      </c>
      <c r="AD193" s="106" t="s">
        <v>2177</v>
      </c>
      <c r="AE193" s="106" t="s">
        <v>2251</v>
      </c>
      <c r="AF193" s="106">
        <v>0.4402967249062581</v>
      </c>
      <c r="AG193" s="106" t="s">
        <v>2211</v>
      </c>
      <c r="AH193" s="110" t="s">
        <v>2252</v>
      </c>
      <c r="AK193" s="119">
        <v>46287.496886574074</v>
      </c>
      <c r="AL193" s="118" t="s">
        <v>2463</v>
      </c>
      <c r="AM193" s="118" t="s">
        <v>318</v>
      </c>
      <c r="AN193" s="118" t="s">
        <v>627</v>
      </c>
      <c r="AO193" s="118" t="s">
        <v>430</v>
      </c>
      <c r="AP193" s="118" t="s">
        <v>2459</v>
      </c>
      <c r="AQ193" s="118" t="s">
        <v>2394</v>
      </c>
      <c r="AR193" s="118" t="s">
        <v>2132</v>
      </c>
      <c r="AS193" s="118">
        <v>3</v>
      </c>
      <c r="AT193" s="121">
        <v>0</v>
      </c>
      <c r="AU193" s="118">
        <v>0</v>
      </c>
    </row>
    <row r="194" spans="1:47" ht="15" customHeight="1" x14ac:dyDescent="0.25">
      <c r="A194" s="109">
        <v>46287.496886574074</v>
      </c>
      <c r="B194" s="106">
        <v>1</v>
      </c>
      <c r="C194" s="106" t="s">
        <v>318</v>
      </c>
      <c r="D194" s="106" t="s">
        <v>625</v>
      </c>
      <c r="E194" s="106" t="s">
        <v>2054</v>
      </c>
      <c r="F194" s="106" t="s">
        <v>174</v>
      </c>
      <c r="G194" s="113">
        <v>-1.8013505566690079E-3</v>
      </c>
      <c r="H194" s="106">
        <v>-15.5</v>
      </c>
      <c r="I194" s="110" t="s">
        <v>268</v>
      </c>
      <c r="L194" s="109">
        <v>46287.496886574074</v>
      </c>
      <c r="M194" s="106" t="s">
        <v>2054</v>
      </c>
      <c r="N194" s="106" t="s">
        <v>174</v>
      </c>
      <c r="O194" s="106">
        <v>75</v>
      </c>
      <c r="P194" s="106">
        <v>175</v>
      </c>
      <c r="Q194" s="106">
        <v>2500</v>
      </c>
      <c r="R194" s="106" t="s">
        <v>541</v>
      </c>
      <c r="S194" s="106">
        <v>50</v>
      </c>
      <c r="T194" s="106">
        <v>50</v>
      </c>
      <c r="U194" s="106"/>
      <c r="V194" s="106">
        <v>0</v>
      </c>
      <c r="W194" s="106">
        <v>520833.33333333331</v>
      </c>
      <c r="X194" s="106">
        <v>520833.33333333331</v>
      </c>
      <c r="Y194" s="106">
        <v>0</v>
      </c>
      <c r="Z194" s="110" t="s">
        <v>2017</v>
      </c>
      <c r="AC194" s="109">
        <v>46287.496886574074</v>
      </c>
      <c r="AD194" s="106" t="s">
        <v>2177</v>
      </c>
      <c r="AE194" s="106" t="s">
        <v>2253</v>
      </c>
      <c r="AF194" s="106">
        <v>25742590097.404839</v>
      </c>
      <c r="AG194" s="106" t="s">
        <v>2198</v>
      </c>
      <c r="AH194" s="110" t="s">
        <v>2254</v>
      </c>
      <c r="AK194" s="119">
        <v>46287.496886574074</v>
      </c>
      <c r="AL194" s="118" t="s">
        <v>2463</v>
      </c>
      <c r="AM194" s="118" t="s">
        <v>318</v>
      </c>
      <c r="AN194" s="118" t="s">
        <v>627</v>
      </c>
      <c r="AO194" s="118" t="s">
        <v>430</v>
      </c>
      <c r="AP194" s="118" t="s">
        <v>2459</v>
      </c>
      <c r="AQ194" s="118" t="s">
        <v>2394</v>
      </c>
      <c r="AR194" s="118" t="s">
        <v>2132</v>
      </c>
      <c r="AS194" s="118">
        <v>4</v>
      </c>
      <c r="AT194" s="121">
        <v>1.9499999999999999E-3</v>
      </c>
      <c r="AU194" s="118">
        <v>390</v>
      </c>
    </row>
    <row r="195" spans="1:47" ht="15" customHeight="1" x14ac:dyDescent="0.25">
      <c r="A195" s="109">
        <v>46287.496886574074</v>
      </c>
      <c r="B195" s="106">
        <v>1</v>
      </c>
      <c r="C195" s="106" t="s">
        <v>318</v>
      </c>
      <c r="D195" s="106" t="s">
        <v>625</v>
      </c>
      <c r="E195" s="106" t="s">
        <v>2055</v>
      </c>
      <c r="F195" s="106" t="s">
        <v>174</v>
      </c>
      <c r="G195" s="113">
        <v>-1.5392691492199038E-3</v>
      </c>
      <c r="H195" s="106">
        <v>-15.5</v>
      </c>
      <c r="I195" s="110" t="s">
        <v>268</v>
      </c>
      <c r="L195" s="109">
        <v>46287.496886574074</v>
      </c>
      <c r="M195" s="106" t="s">
        <v>2055</v>
      </c>
      <c r="N195" s="106" t="s">
        <v>174</v>
      </c>
      <c r="O195" s="106">
        <v>125</v>
      </c>
      <c r="P195" s="106">
        <v>175</v>
      </c>
      <c r="Q195" s="106">
        <v>2500</v>
      </c>
      <c r="R195" s="106" t="s">
        <v>541</v>
      </c>
      <c r="S195" s="106">
        <v>50</v>
      </c>
      <c r="T195" s="106">
        <v>50</v>
      </c>
      <c r="U195" s="106"/>
      <c r="V195" s="106">
        <v>0</v>
      </c>
      <c r="W195" s="106">
        <v>520833.33333333331</v>
      </c>
      <c r="X195" s="106">
        <v>520833.33333333331</v>
      </c>
      <c r="Y195" s="106">
        <v>0</v>
      </c>
      <c r="Z195" s="110" t="s">
        <v>2017</v>
      </c>
      <c r="AC195" s="109">
        <v>46287.496886574074</v>
      </c>
      <c r="AD195" s="106" t="s">
        <v>2177</v>
      </c>
      <c r="AE195" s="106" t="s">
        <v>2255</v>
      </c>
      <c r="AF195" s="106">
        <v>7443135031.9364185</v>
      </c>
      <c r="AG195" s="106" t="s">
        <v>2198</v>
      </c>
      <c r="AH195" s="110" t="s">
        <v>2256</v>
      </c>
      <c r="AK195" s="119">
        <v>46287.496886574074</v>
      </c>
      <c r="AL195" s="118" t="s">
        <v>2463</v>
      </c>
      <c r="AM195" s="118" t="s">
        <v>318</v>
      </c>
      <c r="AN195" s="118" t="s">
        <v>627</v>
      </c>
      <c r="AO195" s="118" t="s">
        <v>430</v>
      </c>
      <c r="AP195" s="118" t="s">
        <v>2459</v>
      </c>
      <c r="AQ195" s="118" t="s">
        <v>2394</v>
      </c>
      <c r="AR195" s="118" t="s">
        <v>2132</v>
      </c>
      <c r="AS195" s="118">
        <v>5</v>
      </c>
      <c r="AT195" s="121">
        <v>2.5000000000000001E-2</v>
      </c>
      <c r="AU195" s="118">
        <v>390</v>
      </c>
    </row>
    <row r="196" spans="1:47" ht="15" customHeight="1" x14ac:dyDescent="0.25">
      <c r="A196" s="109">
        <v>46287.496886574074</v>
      </c>
      <c r="B196" s="106">
        <v>1</v>
      </c>
      <c r="C196" s="106" t="s">
        <v>318</v>
      </c>
      <c r="D196" s="106" t="s">
        <v>625</v>
      </c>
      <c r="E196" s="106" t="s">
        <v>2056</v>
      </c>
      <c r="F196" s="106" t="s">
        <v>174</v>
      </c>
      <c r="G196" s="113">
        <v>-1.2771877417707997E-3</v>
      </c>
      <c r="H196" s="106">
        <v>-13.19760666496493</v>
      </c>
      <c r="I196" s="110" t="s">
        <v>268</v>
      </c>
      <c r="L196" s="109">
        <v>46287.496886574074</v>
      </c>
      <c r="M196" s="106" t="s">
        <v>2056</v>
      </c>
      <c r="N196" s="106" t="s">
        <v>174</v>
      </c>
      <c r="O196" s="106">
        <v>175</v>
      </c>
      <c r="P196" s="106">
        <v>175</v>
      </c>
      <c r="Q196" s="106">
        <v>2500</v>
      </c>
      <c r="R196" s="106" t="s">
        <v>541</v>
      </c>
      <c r="S196" s="106">
        <v>50</v>
      </c>
      <c r="T196" s="106">
        <v>50</v>
      </c>
      <c r="U196" s="106"/>
      <c r="V196" s="106">
        <v>0</v>
      </c>
      <c r="W196" s="106">
        <v>520833.33333333331</v>
      </c>
      <c r="X196" s="106">
        <v>520833.33333333331</v>
      </c>
      <c r="Y196" s="106">
        <v>0</v>
      </c>
      <c r="Z196" s="110" t="s">
        <v>2017</v>
      </c>
      <c r="AC196" s="109">
        <v>46287.496886574074</v>
      </c>
      <c r="AD196" s="106" t="s">
        <v>2177</v>
      </c>
      <c r="AE196" s="106" t="s">
        <v>2257</v>
      </c>
      <c r="AF196" s="106">
        <v>235.69429170801052</v>
      </c>
      <c r="AG196" s="106" t="s">
        <v>289</v>
      </c>
      <c r="AH196" s="110" t="s">
        <v>2258</v>
      </c>
      <c r="AK196" s="119">
        <v>46287.496886574074</v>
      </c>
      <c r="AL196" s="118" t="s">
        <v>2475</v>
      </c>
      <c r="AM196" s="118" t="s">
        <v>318</v>
      </c>
      <c r="AN196" s="118" t="s">
        <v>430</v>
      </c>
      <c r="AO196" s="118" t="s">
        <v>430</v>
      </c>
      <c r="AP196" s="118" t="s">
        <v>2459</v>
      </c>
      <c r="AQ196" s="118" t="s">
        <v>2395</v>
      </c>
      <c r="AR196" s="118" t="s">
        <v>174</v>
      </c>
      <c r="AS196" s="118">
        <v>1</v>
      </c>
      <c r="AT196" s="121">
        <v>-10</v>
      </c>
      <c r="AU196" s="118">
        <v>-3270.8625000000002</v>
      </c>
    </row>
    <row r="197" spans="1:47" ht="15" customHeight="1" x14ac:dyDescent="0.25">
      <c r="A197" s="109">
        <v>46287.496886574074</v>
      </c>
      <c r="B197" s="106">
        <v>1</v>
      </c>
      <c r="C197" s="106" t="s">
        <v>318</v>
      </c>
      <c r="D197" s="106" t="s">
        <v>625</v>
      </c>
      <c r="E197" s="106" t="s">
        <v>2057</v>
      </c>
      <c r="F197" s="106" t="s">
        <v>174</v>
      </c>
      <c r="G197" s="113">
        <v>-1.0151063343216955E-3</v>
      </c>
      <c r="H197" s="106">
        <v>-10.489432121324187</v>
      </c>
      <c r="I197" s="110" t="s">
        <v>268</v>
      </c>
      <c r="L197" s="109">
        <v>46287.496886574074</v>
      </c>
      <c r="M197" s="106" t="s">
        <v>2057</v>
      </c>
      <c r="N197" s="106" t="s">
        <v>174</v>
      </c>
      <c r="O197" s="106">
        <v>225</v>
      </c>
      <c r="P197" s="106">
        <v>175</v>
      </c>
      <c r="Q197" s="106">
        <v>2500</v>
      </c>
      <c r="R197" s="106" t="s">
        <v>541</v>
      </c>
      <c r="S197" s="106">
        <v>50</v>
      </c>
      <c r="T197" s="106">
        <v>50</v>
      </c>
      <c r="U197" s="106"/>
      <c r="V197" s="106">
        <v>0</v>
      </c>
      <c r="W197" s="106">
        <v>520833.33333333331</v>
      </c>
      <c r="X197" s="106">
        <v>520833.33333333331</v>
      </c>
      <c r="Y197" s="106">
        <v>0</v>
      </c>
      <c r="Z197" s="110" t="s">
        <v>2017</v>
      </c>
      <c r="AC197" s="109">
        <v>46287.496886574074</v>
      </c>
      <c r="AD197" s="106" t="s">
        <v>2177</v>
      </c>
      <c r="AE197" s="106" t="s">
        <v>2259</v>
      </c>
      <c r="AF197" s="106">
        <v>163.34265123571015</v>
      </c>
      <c r="AG197" s="106" t="s">
        <v>289</v>
      </c>
      <c r="AH197" s="110" t="s">
        <v>2260</v>
      </c>
      <c r="AK197" s="119">
        <v>46287.496886574074</v>
      </c>
      <c r="AL197" s="118" t="s">
        <v>2475</v>
      </c>
      <c r="AM197" s="118" t="s">
        <v>318</v>
      </c>
      <c r="AN197" s="118" t="s">
        <v>430</v>
      </c>
      <c r="AO197" s="118" t="s">
        <v>430</v>
      </c>
      <c r="AP197" s="118" t="s">
        <v>2459</v>
      </c>
      <c r="AQ197" s="118" t="s">
        <v>2395</v>
      </c>
      <c r="AR197" s="118" t="s">
        <v>174</v>
      </c>
      <c r="AS197" s="118">
        <v>2</v>
      </c>
      <c r="AT197" s="121">
        <v>-3.5000000000000001E-3</v>
      </c>
      <c r="AU197" s="118">
        <v>-22</v>
      </c>
    </row>
    <row r="198" spans="1:47" ht="15" customHeight="1" x14ac:dyDescent="0.25">
      <c r="A198" s="109">
        <v>46287.496886574074</v>
      </c>
      <c r="B198" s="106">
        <v>1</v>
      </c>
      <c r="C198" s="106" t="s">
        <v>318</v>
      </c>
      <c r="D198" s="106" t="s">
        <v>625</v>
      </c>
      <c r="E198" s="106" t="s">
        <v>2058</v>
      </c>
      <c r="F198" s="106" t="s">
        <v>174</v>
      </c>
      <c r="G198" s="113">
        <v>-7.530249268725913E-4</v>
      </c>
      <c r="H198" s="106">
        <v>-7.7812575776834425</v>
      </c>
      <c r="I198" s="110" t="s">
        <v>268</v>
      </c>
      <c r="L198" s="109">
        <v>46287.496886574074</v>
      </c>
      <c r="M198" s="106" t="s">
        <v>2058</v>
      </c>
      <c r="N198" s="106" t="s">
        <v>174</v>
      </c>
      <c r="O198" s="106">
        <v>275</v>
      </c>
      <c r="P198" s="106">
        <v>175</v>
      </c>
      <c r="Q198" s="106">
        <v>2500</v>
      </c>
      <c r="R198" s="106" t="s">
        <v>541</v>
      </c>
      <c r="S198" s="106">
        <v>50</v>
      </c>
      <c r="T198" s="106">
        <v>50</v>
      </c>
      <c r="U198" s="106"/>
      <c r="V198" s="106">
        <v>0</v>
      </c>
      <c r="W198" s="106">
        <v>520833.33333333331</v>
      </c>
      <c r="X198" s="106">
        <v>520833.33333333331</v>
      </c>
      <c r="Y198" s="106">
        <v>0</v>
      </c>
      <c r="Z198" s="110" t="s">
        <v>2017</v>
      </c>
      <c r="AC198" s="109">
        <v>46287.496886574074</v>
      </c>
      <c r="AD198" s="106" t="s">
        <v>2177</v>
      </c>
      <c r="AE198" s="106" t="s">
        <v>2261</v>
      </c>
      <c r="AF198" s="106">
        <v>252.56463025489023</v>
      </c>
      <c r="AG198" s="106" t="s">
        <v>289</v>
      </c>
      <c r="AH198" s="110" t="s">
        <v>2262</v>
      </c>
      <c r="AK198" s="119">
        <v>46287.496886574074</v>
      </c>
      <c r="AL198" s="118" t="s">
        <v>2475</v>
      </c>
      <c r="AM198" s="118" t="s">
        <v>318</v>
      </c>
      <c r="AN198" s="118" t="s">
        <v>430</v>
      </c>
      <c r="AO198" s="118" t="s">
        <v>430</v>
      </c>
      <c r="AP198" s="118" t="s">
        <v>2459</v>
      </c>
      <c r="AQ198" s="118" t="s">
        <v>2395</v>
      </c>
      <c r="AR198" s="118" t="s">
        <v>174</v>
      </c>
      <c r="AS198" s="118">
        <v>3</v>
      </c>
      <c r="AT198" s="121">
        <v>-1.5E-3</v>
      </c>
      <c r="AU198" s="118">
        <v>-22</v>
      </c>
    </row>
    <row r="199" spans="1:47" ht="15" customHeight="1" x14ac:dyDescent="0.25">
      <c r="A199" s="109">
        <v>46287.496886574074</v>
      </c>
      <c r="B199" s="106">
        <v>1</v>
      </c>
      <c r="C199" s="106" t="s">
        <v>318</v>
      </c>
      <c r="D199" s="106" t="s">
        <v>625</v>
      </c>
      <c r="E199" s="106" t="s">
        <v>2059</v>
      </c>
      <c r="F199" s="106" t="s">
        <v>174</v>
      </c>
      <c r="G199" s="113">
        <v>-4.9094351942348716E-4</v>
      </c>
      <c r="H199" s="106">
        <v>-5.0730830340426998</v>
      </c>
      <c r="I199" s="110" t="s">
        <v>268</v>
      </c>
      <c r="L199" s="109">
        <v>46287.496886574074</v>
      </c>
      <c r="M199" s="106" t="s">
        <v>2059</v>
      </c>
      <c r="N199" s="106" t="s">
        <v>174</v>
      </c>
      <c r="O199" s="106">
        <v>325</v>
      </c>
      <c r="P199" s="106">
        <v>175</v>
      </c>
      <c r="Q199" s="106">
        <v>2500</v>
      </c>
      <c r="R199" s="106" t="s">
        <v>541</v>
      </c>
      <c r="S199" s="106">
        <v>50</v>
      </c>
      <c r="T199" s="106">
        <v>50</v>
      </c>
      <c r="U199" s="106"/>
      <c r="V199" s="106">
        <v>0</v>
      </c>
      <c r="W199" s="106">
        <v>520833.33333333331</v>
      </c>
      <c r="X199" s="106">
        <v>520833.33333333331</v>
      </c>
      <c r="Y199" s="106">
        <v>0</v>
      </c>
      <c r="Z199" s="110" t="s">
        <v>2017</v>
      </c>
      <c r="AC199" s="109">
        <v>46287.496886574074</v>
      </c>
      <c r="AD199" s="106" t="s">
        <v>2177</v>
      </c>
      <c r="AE199" s="106" t="s">
        <v>2263</v>
      </c>
      <c r="AF199" s="106">
        <v>135.80768903365595</v>
      </c>
      <c r="AG199" s="106" t="s">
        <v>289</v>
      </c>
      <c r="AH199" s="110" t="s">
        <v>2264</v>
      </c>
      <c r="AK199" s="119">
        <v>46287.496886574074</v>
      </c>
      <c r="AL199" s="118" t="s">
        <v>2475</v>
      </c>
      <c r="AM199" s="118" t="s">
        <v>318</v>
      </c>
      <c r="AN199" s="118" t="s">
        <v>430</v>
      </c>
      <c r="AO199" s="118" t="s">
        <v>430</v>
      </c>
      <c r="AP199" s="118" t="s">
        <v>2459</v>
      </c>
      <c r="AQ199" s="118" t="s">
        <v>2395</v>
      </c>
      <c r="AR199" s="118" t="s">
        <v>174</v>
      </c>
      <c r="AS199" s="118">
        <v>4</v>
      </c>
      <c r="AT199" s="121">
        <v>0</v>
      </c>
      <c r="AU199" s="118">
        <v>0</v>
      </c>
    </row>
    <row r="200" spans="1:47" ht="15" customHeight="1" x14ac:dyDescent="0.25">
      <c r="A200" s="109">
        <v>46287.496886574074</v>
      </c>
      <c r="B200" s="106">
        <v>1</v>
      </c>
      <c r="C200" s="106" t="s">
        <v>318</v>
      </c>
      <c r="D200" s="106" t="s">
        <v>625</v>
      </c>
      <c r="E200" s="106" t="s">
        <v>2060</v>
      </c>
      <c r="F200" s="106" t="s">
        <v>174</v>
      </c>
      <c r="G200" s="113">
        <v>-2.2886211197438303E-4</v>
      </c>
      <c r="H200" s="106">
        <v>-2.3649084904019571</v>
      </c>
      <c r="I200" s="110" t="s">
        <v>268</v>
      </c>
      <c r="L200" s="109">
        <v>46287.496886574074</v>
      </c>
      <c r="M200" s="106" t="s">
        <v>2060</v>
      </c>
      <c r="N200" s="106" t="s">
        <v>174</v>
      </c>
      <c r="O200" s="106">
        <v>375</v>
      </c>
      <c r="P200" s="106">
        <v>175</v>
      </c>
      <c r="Q200" s="106">
        <v>2500</v>
      </c>
      <c r="R200" s="106" t="s">
        <v>541</v>
      </c>
      <c r="S200" s="106">
        <v>50</v>
      </c>
      <c r="T200" s="106">
        <v>50</v>
      </c>
      <c r="U200" s="106"/>
      <c r="V200" s="106">
        <v>0</v>
      </c>
      <c r="W200" s="106">
        <v>520833.33333333331</v>
      </c>
      <c r="X200" s="106">
        <v>520833.33333333331</v>
      </c>
      <c r="Y200" s="106">
        <v>0</v>
      </c>
      <c r="Z200" s="110" t="s">
        <v>2017</v>
      </c>
      <c r="AC200" s="109">
        <v>46287.496886574074</v>
      </c>
      <c r="AD200" s="106" t="s">
        <v>2177</v>
      </c>
      <c r="AE200" s="106" t="s">
        <v>2265</v>
      </c>
      <c r="AF200" s="106">
        <v>121.03572048568037</v>
      </c>
      <c r="AG200" s="106" t="s">
        <v>289</v>
      </c>
      <c r="AH200" s="110" t="s">
        <v>2266</v>
      </c>
      <c r="AK200" s="119">
        <v>46287.496886574074</v>
      </c>
      <c r="AL200" s="118" t="s">
        <v>2477</v>
      </c>
      <c r="AM200" s="118" t="s">
        <v>318</v>
      </c>
      <c r="AN200" s="118" t="s">
        <v>430</v>
      </c>
      <c r="AO200" s="118" t="s">
        <v>430</v>
      </c>
      <c r="AP200" s="118" t="s">
        <v>2459</v>
      </c>
      <c r="AQ200" s="118" t="s">
        <v>2395</v>
      </c>
      <c r="AR200" s="118" t="s">
        <v>2132</v>
      </c>
      <c r="AS200" s="118">
        <v>1</v>
      </c>
      <c r="AT200" s="121">
        <v>-10</v>
      </c>
      <c r="AU200" s="118">
        <v>-20340</v>
      </c>
    </row>
    <row r="201" spans="1:47" ht="15" customHeight="1" x14ac:dyDescent="0.25">
      <c r="A201" s="109">
        <v>46287.496886574074</v>
      </c>
      <c r="B201" s="106">
        <v>1</v>
      </c>
      <c r="C201" s="106" t="s">
        <v>318</v>
      </c>
      <c r="D201" s="106" t="s">
        <v>625</v>
      </c>
      <c r="E201" s="106" t="s">
        <v>2061</v>
      </c>
      <c r="F201" s="106" t="s">
        <v>174</v>
      </c>
      <c r="G201" s="113">
        <v>3.3219295474721128E-5</v>
      </c>
      <c r="H201" s="106">
        <v>0</v>
      </c>
      <c r="I201" s="110" t="s">
        <v>2172</v>
      </c>
      <c r="L201" s="109">
        <v>46287.496886574074</v>
      </c>
      <c r="M201" s="106" t="s">
        <v>2061</v>
      </c>
      <c r="N201" s="106" t="s">
        <v>174</v>
      </c>
      <c r="O201" s="106">
        <v>425</v>
      </c>
      <c r="P201" s="106">
        <v>175</v>
      </c>
      <c r="Q201" s="106">
        <v>2500</v>
      </c>
      <c r="R201" s="106" t="s">
        <v>541</v>
      </c>
      <c r="S201" s="106">
        <v>50</v>
      </c>
      <c r="T201" s="106">
        <v>50</v>
      </c>
      <c r="U201" s="106"/>
      <c r="V201" s="106">
        <v>0</v>
      </c>
      <c r="W201" s="106">
        <v>520833.33333333331</v>
      </c>
      <c r="X201" s="106">
        <v>520833.33333333331</v>
      </c>
      <c r="Y201" s="106">
        <v>0</v>
      </c>
      <c r="Z201" s="110" t="s">
        <v>2017</v>
      </c>
      <c r="AC201" s="109">
        <v>46287.496886574074</v>
      </c>
      <c r="AD201" s="106" t="s">
        <v>2177</v>
      </c>
      <c r="AE201" s="106" t="s">
        <v>2267</v>
      </c>
      <c r="AF201" s="106">
        <v>141.00121678544016</v>
      </c>
      <c r="AG201" s="106" t="s">
        <v>289</v>
      </c>
      <c r="AH201" s="110" t="s">
        <v>2268</v>
      </c>
      <c r="AK201" s="119">
        <v>46287.496886574074</v>
      </c>
      <c r="AL201" s="118" t="s">
        <v>2477</v>
      </c>
      <c r="AM201" s="118" t="s">
        <v>318</v>
      </c>
      <c r="AN201" s="118" t="s">
        <v>430</v>
      </c>
      <c r="AO201" s="118" t="s">
        <v>430</v>
      </c>
      <c r="AP201" s="118" t="s">
        <v>2459</v>
      </c>
      <c r="AQ201" s="118" t="s">
        <v>2395</v>
      </c>
      <c r="AR201" s="118" t="s">
        <v>2132</v>
      </c>
      <c r="AS201" s="118">
        <v>2</v>
      </c>
      <c r="AT201" s="121">
        <v>-2.5000000000000001E-2</v>
      </c>
      <c r="AU201" s="118">
        <v>-390</v>
      </c>
    </row>
    <row r="202" spans="1:47" ht="15" customHeight="1" x14ac:dyDescent="0.25">
      <c r="A202" s="109">
        <v>46287.496886574074</v>
      </c>
      <c r="B202" s="106">
        <v>1</v>
      </c>
      <c r="C202" s="106" t="s">
        <v>318</v>
      </c>
      <c r="D202" s="106" t="s">
        <v>625</v>
      </c>
      <c r="E202" s="106" t="s">
        <v>2062</v>
      </c>
      <c r="F202" s="106" t="s">
        <v>174</v>
      </c>
      <c r="G202" s="113">
        <v>2.9530070292382529E-4</v>
      </c>
      <c r="H202" s="106">
        <v>0</v>
      </c>
      <c r="I202" s="110" t="s">
        <v>2172</v>
      </c>
      <c r="L202" s="109">
        <v>46287.496886574074</v>
      </c>
      <c r="M202" s="106" t="s">
        <v>2062</v>
      </c>
      <c r="N202" s="106" t="s">
        <v>174</v>
      </c>
      <c r="O202" s="106">
        <v>475</v>
      </c>
      <c r="P202" s="106">
        <v>175</v>
      </c>
      <c r="Q202" s="106">
        <v>2500</v>
      </c>
      <c r="R202" s="106" t="s">
        <v>541</v>
      </c>
      <c r="S202" s="106">
        <v>50</v>
      </c>
      <c r="T202" s="106">
        <v>50</v>
      </c>
      <c r="U202" s="106"/>
      <c r="V202" s="106">
        <v>0</v>
      </c>
      <c r="W202" s="106">
        <v>520833.33333333331</v>
      </c>
      <c r="X202" s="106">
        <v>520833.33333333331</v>
      </c>
      <c r="Y202" s="106">
        <v>0</v>
      </c>
      <c r="Z202" s="110" t="s">
        <v>2017</v>
      </c>
      <c r="AC202" s="109">
        <v>46287.496886574074</v>
      </c>
      <c r="AD202" s="106" t="s">
        <v>2177</v>
      </c>
      <c r="AE202" s="106" t="s">
        <v>2269</v>
      </c>
      <c r="AF202" s="106">
        <v>57.859913993708126</v>
      </c>
      <c r="AG202" s="106" t="s">
        <v>289</v>
      </c>
      <c r="AH202" s="110" t="s">
        <v>2270</v>
      </c>
      <c r="AK202" s="119">
        <v>46287.496886574074</v>
      </c>
      <c r="AL202" s="118" t="s">
        <v>2477</v>
      </c>
      <c r="AM202" s="118" t="s">
        <v>318</v>
      </c>
      <c r="AN202" s="118" t="s">
        <v>430</v>
      </c>
      <c r="AO202" s="118" t="s">
        <v>430</v>
      </c>
      <c r="AP202" s="118" t="s">
        <v>2459</v>
      </c>
      <c r="AQ202" s="118" t="s">
        <v>2395</v>
      </c>
      <c r="AR202" s="118" t="s">
        <v>2132</v>
      </c>
      <c r="AS202" s="118">
        <v>3</v>
      </c>
      <c r="AT202" s="121">
        <v>-1.9499999999999999E-3</v>
      </c>
      <c r="AU202" s="118">
        <v>-390</v>
      </c>
    </row>
    <row r="203" spans="1:47" ht="15" customHeight="1" x14ac:dyDescent="0.25">
      <c r="A203" s="109">
        <v>46287.496886574074</v>
      </c>
      <c r="B203" s="106">
        <v>1</v>
      </c>
      <c r="C203" s="106" t="s">
        <v>318</v>
      </c>
      <c r="D203" s="106" t="s">
        <v>625</v>
      </c>
      <c r="E203" s="106" t="s">
        <v>2063</v>
      </c>
      <c r="F203" s="106" t="s">
        <v>174</v>
      </c>
      <c r="G203" s="113">
        <v>5.5738211037292948E-4</v>
      </c>
      <c r="H203" s="106">
        <v>0</v>
      </c>
      <c r="I203" s="110" t="s">
        <v>2172</v>
      </c>
      <c r="L203" s="109">
        <v>46287.496886574074</v>
      </c>
      <c r="M203" s="106" t="s">
        <v>2063</v>
      </c>
      <c r="N203" s="106" t="s">
        <v>174</v>
      </c>
      <c r="O203" s="106">
        <v>525</v>
      </c>
      <c r="P203" s="106">
        <v>175</v>
      </c>
      <c r="Q203" s="106">
        <v>2500</v>
      </c>
      <c r="R203" s="106" t="s">
        <v>541</v>
      </c>
      <c r="S203" s="106">
        <v>50</v>
      </c>
      <c r="T203" s="106">
        <v>50</v>
      </c>
      <c r="U203" s="106"/>
      <c r="V203" s="106">
        <v>0</v>
      </c>
      <c r="W203" s="106">
        <v>520833.33333333331</v>
      </c>
      <c r="X203" s="106">
        <v>520833.33333333331</v>
      </c>
      <c r="Y203" s="106">
        <v>0</v>
      </c>
      <c r="Z203" s="110" t="s">
        <v>2017</v>
      </c>
      <c r="AC203" s="109">
        <v>46287.496886574074</v>
      </c>
      <c r="AD203" s="106" t="s">
        <v>2177</v>
      </c>
      <c r="AE203" s="106" t="s">
        <v>2271</v>
      </c>
      <c r="AF203" s="106">
        <v>55.795082953887878</v>
      </c>
      <c r="AG203" s="106" t="s">
        <v>289</v>
      </c>
      <c r="AH203" s="110" t="s">
        <v>2272</v>
      </c>
      <c r="AK203" s="119">
        <v>46287.496886574074</v>
      </c>
      <c r="AL203" s="118" t="s">
        <v>2477</v>
      </c>
      <c r="AM203" s="118" t="s">
        <v>318</v>
      </c>
      <c r="AN203" s="118" t="s">
        <v>430</v>
      </c>
      <c r="AO203" s="118" t="s">
        <v>430</v>
      </c>
      <c r="AP203" s="118" t="s">
        <v>2459</v>
      </c>
      <c r="AQ203" s="118" t="s">
        <v>2395</v>
      </c>
      <c r="AR203" s="118" t="s">
        <v>2132</v>
      </c>
      <c r="AS203" s="118">
        <v>4</v>
      </c>
      <c r="AT203" s="121">
        <v>0</v>
      </c>
      <c r="AU203" s="118">
        <v>0</v>
      </c>
    </row>
    <row r="204" spans="1:47" ht="15" customHeight="1" x14ac:dyDescent="0.25">
      <c r="A204" s="109">
        <v>46287.496886574074</v>
      </c>
      <c r="B204" s="106">
        <v>1</v>
      </c>
      <c r="C204" s="106" t="s">
        <v>318</v>
      </c>
      <c r="D204" s="106" t="s">
        <v>625</v>
      </c>
      <c r="E204" s="106" t="s">
        <v>2064</v>
      </c>
      <c r="F204" s="106" t="s">
        <v>174</v>
      </c>
      <c r="G204" s="113">
        <v>8.1946351782203361E-4</v>
      </c>
      <c r="H204" s="106">
        <v>0</v>
      </c>
      <c r="I204" s="110" t="s">
        <v>2172</v>
      </c>
      <c r="L204" s="109">
        <v>46287.496886574074</v>
      </c>
      <c r="M204" s="106" t="s">
        <v>2064</v>
      </c>
      <c r="N204" s="106" t="s">
        <v>174</v>
      </c>
      <c r="O204" s="106">
        <v>575</v>
      </c>
      <c r="P204" s="106">
        <v>175</v>
      </c>
      <c r="Q204" s="106">
        <v>2500</v>
      </c>
      <c r="R204" s="106" t="s">
        <v>541</v>
      </c>
      <c r="S204" s="106">
        <v>50</v>
      </c>
      <c r="T204" s="106">
        <v>50</v>
      </c>
      <c r="U204" s="106"/>
      <c r="V204" s="106">
        <v>0</v>
      </c>
      <c r="W204" s="106">
        <v>520833.33333333331</v>
      </c>
      <c r="X204" s="106">
        <v>520833.33333333331</v>
      </c>
      <c r="Y204" s="106">
        <v>0</v>
      </c>
      <c r="Z204" s="110" t="s">
        <v>2017</v>
      </c>
      <c r="AC204" s="109">
        <v>46287.496886574074</v>
      </c>
      <c r="AD204" s="106" t="s">
        <v>2177</v>
      </c>
      <c r="AE204" s="106" t="s">
        <v>2273</v>
      </c>
      <c r="AF204" s="106">
        <v>7.8326734403240525</v>
      </c>
      <c r="AG204" s="106" t="s">
        <v>2274</v>
      </c>
      <c r="AH204" s="110" t="s">
        <v>2275</v>
      </c>
      <c r="AK204" s="119">
        <v>46287.496886574074</v>
      </c>
      <c r="AL204" s="118" t="s">
        <v>2477</v>
      </c>
      <c r="AM204" s="118" t="s">
        <v>318</v>
      </c>
      <c r="AN204" s="118" t="s">
        <v>430</v>
      </c>
      <c r="AO204" s="118" t="s">
        <v>430</v>
      </c>
      <c r="AP204" s="118" t="s">
        <v>2459</v>
      </c>
      <c r="AQ204" s="118" t="s">
        <v>2395</v>
      </c>
      <c r="AR204" s="118" t="s">
        <v>2132</v>
      </c>
      <c r="AS204" s="118">
        <v>5</v>
      </c>
      <c r="AT204" s="121">
        <v>1.9499999999999999E-3</v>
      </c>
      <c r="AU204" s="118">
        <v>390</v>
      </c>
    </row>
    <row r="205" spans="1:47" ht="15" customHeight="1" x14ac:dyDescent="0.25">
      <c r="A205" s="109">
        <v>46287.496886574074</v>
      </c>
      <c r="B205" s="106">
        <v>1</v>
      </c>
      <c r="C205" s="106" t="s">
        <v>318</v>
      </c>
      <c r="D205" s="106" t="s">
        <v>625</v>
      </c>
      <c r="E205" s="106" t="s">
        <v>2065</v>
      </c>
      <c r="F205" s="106" t="s">
        <v>174</v>
      </c>
      <c r="G205" s="113">
        <v>-1.5845759521574785E-3</v>
      </c>
      <c r="H205" s="106">
        <v>-15.5</v>
      </c>
      <c r="I205" s="110" t="s">
        <v>268</v>
      </c>
      <c r="L205" s="109">
        <v>46287.496886574074</v>
      </c>
      <c r="M205" s="106" t="s">
        <v>2065</v>
      </c>
      <c r="N205" s="106" t="s">
        <v>174</v>
      </c>
      <c r="O205" s="106">
        <v>25</v>
      </c>
      <c r="P205" s="106">
        <v>225</v>
      </c>
      <c r="Q205" s="106">
        <v>2500</v>
      </c>
      <c r="R205" s="106" t="s">
        <v>541</v>
      </c>
      <c r="S205" s="106">
        <v>50</v>
      </c>
      <c r="T205" s="106">
        <v>50</v>
      </c>
      <c r="U205" s="106"/>
      <c r="V205" s="106">
        <v>0</v>
      </c>
      <c r="W205" s="106">
        <v>520833.33333333331</v>
      </c>
      <c r="X205" s="106">
        <v>520833.33333333331</v>
      </c>
      <c r="Y205" s="106">
        <v>0</v>
      </c>
      <c r="Z205" s="110" t="s">
        <v>2017</v>
      </c>
      <c r="AC205" s="109">
        <v>46287.496886574074</v>
      </c>
      <c r="AD205" s="106" t="s">
        <v>2177</v>
      </c>
      <c r="AE205" s="106" t="s">
        <v>2276</v>
      </c>
      <c r="AF205" s="106">
        <v>11.878147771413504</v>
      </c>
      <c r="AG205" s="106" t="s">
        <v>9</v>
      </c>
      <c r="AH205" s="110" t="s">
        <v>2277</v>
      </c>
      <c r="AK205" s="119">
        <v>46287.496886574074</v>
      </c>
      <c r="AL205" s="118" t="s">
        <v>2477</v>
      </c>
      <c r="AM205" s="118" t="s">
        <v>318</v>
      </c>
      <c r="AN205" s="118" t="s">
        <v>430</v>
      </c>
      <c r="AO205" s="118" t="s">
        <v>430</v>
      </c>
      <c r="AP205" s="118" t="s">
        <v>2459</v>
      </c>
      <c r="AQ205" s="118" t="s">
        <v>2395</v>
      </c>
      <c r="AR205" s="118" t="s">
        <v>2132</v>
      </c>
      <c r="AS205" s="118">
        <v>6</v>
      </c>
      <c r="AT205" s="121">
        <v>2.5000000000000001E-2</v>
      </c>
      <c r="AU205" s="118">
        <v>390</v>
      </c>
    </row>
    <row r="206" spans="1:47" ht="15" customHeight="1" x14ac:dyDescent="0.25">
      <c r="A206" s="109">
        <v>46287.496886574074</v>
      </c>
      <c r="B206" s="106">
        <v>1</v>
      </c>
      <c r="C206" s="106" t="s">
        <v>318</v>
      </c>
      <c r="D206" s="106" t="s">
        <v>625</v>
      </c>
      <c r="E206" s="106" t="s">
        <v>2066</v>
      </c>
      <c r="F206" s="106" t="s">
        <v>174</v>
      </c>
      <c r="G206" s="113">
        <v>-1.3224945447083743E-3</v>
      </c>
      <c r="H206" s="106">
        <v>-13.665776961986534</v>
      </c>
      <c r="I206" s="110" t="s">
        <v>268</v>
      </c>
      <c r="L206" s="109">
        <v>46287.496886574074</v>
      </c>
      <c r="M206" s="106" t="s">
        <v>2066</v>
      </c>
      <c r="N206" s="106" t="s">
        <v>174</v>
      </c>
      <c r="O206" s="106">
        <v>75</v>
      </c>
      <c r="P206" s="106">
        <v>225</v>
      </c>
      <c r="Q206" s="106">
        <v>2500</v>
      </c>
      <c r="R206" s="106" t="s">
        <v>541</v>
      </c>
      <c r="S206" s="106">
        <v>50</v>
      </c>
      <c r="T206" s="106">
        <v>50</v>
      </c>
      <c r="U206" s="106"/>
      <c r="V206" s="106">
        <v>0</v>
      </c>
      <c r="W206" s="106">
        <v>520833.33333333331</v>
      </c>
      <c r="X206" s="106">
        <v>520833.33333333331</v>
      </c>
      <c r="Y206" s="106">
        <v>0</v>
      </c>
      <c r="Z206" s="110" t="s">
        <v>2017</v>
      </c>
      <c r="AC206" s="109">
        <v>46287.496886574074</v>
      </c>
      <c r="AD206" s="106" t="s">
        <v>2177</v>
      </c>
      <c r="AE206" s="106" t="s">
        <v>2278</v>
      </c>
      <c r="AF206" s="106">
        <v>22.090060005781691</v>
      </c>
      <c r="AG206" s="106" t="s">
        <v>9</v>
      </c>
      <c r="AH206" s="110" t="s">
        <v>2279</v>
      </c>
      <c r="AK206" s="119">
        <v>46287.496886574074</v>
      </c>
      <c r="AL206" s="118" t="s">
        <v>2477</v>
      </c>
      <c r="AM206" s="118" t="s">
        <v>318</v>
      </c>
      <c r="AN206" s="118" t="s">
        <v>430</v>
      </c>
      <c r="AO206" s="118" t="s">
        <v>430</v>
      </c>
      <c r="AP206" s="118" t="s">
        <v>2459</v>
      </c>
      <c r="AQ206" s="118" t="s">
        <v>2395</v>
      </c>
      <c r="AR206" s="118" t="s">
        <v>2132</v>
      </c>
      <c r="AS206" s="118">
        <v>7</v>
      </c>
      <c r="AT206" s="121">
        <v>10</v>
      </c>
      <c r="AU206" s="118">
        <v>20340</v>
      </c>
    </row>
    <row r="207" spans="1:47" ht="15" customHeight="1" x14ac:dyDescent="0.25">
      <c r="A207" s="109">
        <v>46287.496886574074</v>
      </c>
      <c r="B207" s="106">
        <v>1</v>
      </c>
      <c r="C207" s="106" t="s">
        <v>318</v>
      </c>
      <c r="D207" s="106" t="s">
        <v>625</v>
      </c>
      <c r="E207" s="106" t="s">
        <v>2067</v>
      </c>
      <c r="F207" s="106" t="s">
        <v>174</v>
      </c>
      <c r="G207" s="113">
        <v>-1.0604131372592702E-3</v>
      </c>
      <c r="H207" s="106">
        <v>-10.957602418345791</v>
      </c>
      <c r="I207" s="110" t="s">
        <v>268</v>
      </c>
      <c r="L207" s="109">
        <v>46287.496886574074</v>
      </c>
      <c r="M207" s="106" t="s">
        <v>2067</v>
      </c>
      <c r="N207" s="106" t="s">
        <v>174</v>
      </c>
      <c r="O207" s="106">
        <v>125</v>
      </c>
      <c r="P207" s="106">
        <v>225</v>
      </c>
      <c r="Q207" s="106">
        <v>2500</v>
      </c>
      <c r="R207" s="106" t="s">
        <v>541</v>
      </c>
      <c r="S207" s="106">
        <v>50</v>
      </c>
      <c r="T207" s="106">
        <v>50</v>
      </c>
      <c r="U207" s="106"/>
      <c r="V207" s="106">
        <v>0</v>
      </c>
      <c r="W207" s="106">
        <v>520833.33333333331</v>
      </c>
      <c r="X207" s="106">
        <v>520833.33333333331</v>
      </c>
      <c r="Y207" s="106">
        <v>0</v>
      </c>
      <c r="Z207" s="110" t="s">
        <v>2017</v>
      </c>
      <c r="AC207" s="109">
        <v>46287.496886574074</v>
      </c>
      <c r="AD207" s="106" t="s">
        <v>2177</v>
      </c>
      <c r="AE207" s="106" t="s">
        <v>2280</v>
      </c>
      <c r="AF207" s="106">
        <v>115</v>
      </c>
      <c r="AG207" s="106" t="s">
        <v>31</v>
      </c>
      <c r="AH207" s="110" t="s">
        <v>2281</v>
      </c>
    </row>
    <row r="208" spans="1:47" ht="15" customHeight="1" x14ac:dyDescent="0.25">
      <c r="A208" s="109">
        <v>46287.496886574074</v>
      </c>
      <c r="B208" s="106">
        <v>1</v>
      </c>
      <c r="C208" s="106" t="s">
        <v>318</v>
      </c>
      <c r="D208" s="106" t="s">
        <v>625</v>
      </c>
      <c r="E208" s="106" t="s">
        <v>2068</v>
      </c>
      <c r="F208" s="106" t="s">
        <v>174</v>
      </c>
      <c r="G208" s="113">
        <v>-7.9833172981016607E-4</v>
      </c>
      <c r="H208" s="106">
        <v>-8.2494278747050487</v>
      </c>
      <c r="I208" s="110" t="s">
        <v>268</v>
      </c>
      <c r="L208" s="109">
        <v>46287.496886574074</v>
      </c>
      <c r="M208" s="106" t="s">
        <v>2068</v>
      </c>
      <c r="N208" s="106" t="s">
        <v>174</v>
      </c>
      <c r="O208" s="106">
        <v>175</v>
      </c>
      <c r="P208" s="106">
        <v>225</v>
      </c>
      <c r="Q208" s="106">
        <v>2500</v>
      </c>
      <c r="R208" s="106" t="s">
        <v>541</v>
      </c>
      <c r="S208" s="106">
        <v>50</v>
      </c>
      <c r="T208" s="106">
        <v>50</v>
      </c>
      <c r="U208" s="106"/>
      <c r="V208" s="106">
        <v>0</v>
      </c>
      <c r="W208" s="106">
        <v>520833.33333333331</v>
      </c>
      <c r="X208" s="106">
        <v>520833.33333333331</v>
      </c>
      <c r="Y208" s="106">
        <v>0</v>
      </c>
      <c r="Z208" s="110" t="s">
        <v>2017</v>
      </c>
      <c r="AC208" s="109">
        <v>46287.496886574074</v>
      </c>
      <c r="AD208" s="106" t="s">
        <v>2177</v>
      </c>
      <c r="AE208" s="106" t="s">
        <v>2282</v>
      </c>
      <c r="AF208" s="106">
        <v>28</v>
      </c>
      <c r="AG208" s="106" t="s">
        <v>31</v>
      </c>
      <c r="AH208" s="110" t="s">
        <v>2283</v>
      </c>
    </row>
    <row r="209" spans="1:34" ht="15" customHeight="1" x14ac:dyDescent="0.25">
      <c r="A209" s="109">
        <v>46287.496886574074</v>
      </c>
      <c r="B209" s="106">
        <v>1</v>
      </c>
      <c r="C209" s="106" t="s">
        <v>318</v>
      </c>
      <c r="D209" s="106" t="s">
        <v>625</v>
      </c>
      <c r="E209" s="106" t="s">
        <v>2069</v>
      </c>
      <c r="F209" s="106" t="s">
        <v>174</v>
      </c>
      <c r="G209" s="113">
        <v>-5.3625032236106194E-4</v>
      </c>
      <c r="H209" s="106">
        <v>-5.541253331064306</v>
      </c>
      <c r="I209" s="110" t="s">
        <v>268</v>
      </c>
      <c r="L209" s="109">
        <v>46287.496886574074</v>
      </c>
      <c r="M209" s="106" t="s">
        <v>2069</v>
      </c>
      <c r="N209" s="106" t="s">
        <v>174</v>
      </c>
      <c r="O209" s="106">
        <v>225</v>
      </c>
      <c r="P209" s="106">
        <v>225</v>
      </c>
      <c r="Q209" s="106">
        <v>2500</v>
      </c>
      <c r="R209" s="106" t="s">
        <v>541</v>
      </c>
      <c r="S209" s="106">
        <v>50</v>
      </c>
      <c r="T209" s="106">
        <v>50</v>
      </c>
      <c r="U209" s="106"/>
      <c r="V209" s="106">
        <v>0</v>
      </c>
      <c r="W209" s="106">
        <v>520833.33333333331</v>
      </c>
      <c r="X209" s="106">
        <v>520833.33333333331</v>
      </c>
      <c r="Y209" s="106">
        <v>0</v>
      </c>
      <c r="Z209" s="110" t="s">
        <v>2017</v>
      </c>
      <c r="AC209" s="109">
        <v>46287.496886574074</v>
      </c>
      <c r="AD209" s="106" t="s">
        <v>2177</v>
      </c>
      <c r="AE209" s="106" t="s">
        <v>2284</v>
      </c>
      <c r="AF209" s="106" t="s">
        <v>289</v>
      </c>
      <c r="AG209" s="106" t="s">
        <v>9</v>
      </c>
      <c r="AH209" s="110" t="s">
        <v>2285</v>
      </c>
    </row>
    <row r="210" spans="1:34" ht="15" customHeight="1" x14ac:dyDescent="0.25">
      <c r="A210" s="109">
        <v>46287.496886574074</v>
      </c>
      <c r="B210" s="106">
        <v>1</v>
      </c>
      <c r="C210" s="106" t="s">
        <v>318</v>
      </c>
      <c r="D210" s="106" t="s">
        <v>625</v>
      </c>
      <c r="E210" s="106" t="s">
        <v>2070</v>
      </c>
      <c r="F210" s="106" t="s">
        <v>174</v>
      </c>
      <c r="G210" s="113">
        <v>-2.7416891491195781E-4</v>
      </c>
      <c r="H210" s="106">
        <v>-2.8330787874235628</v>
      </c>
      <c r="I210" s="110" t="s">
        <v>268</v>
      </c>
      <c r="L210" s="109">
        <v>46287.496886574074</v>
      </c>
      <c r="M210" s="106" t="s">
        <v>2070</v>
      </c>
      <c r="N210" s="106" t="s">
        <v>174</v>
      </c>
      <c r="O210" s="106">
        <v>275</v>
      </c>
      <c r="P210" s="106">
        <v>225</v>
      </c>
      <c r="Q210" s="106">
        <v>2500</v>
      </c>
      <c r="R210" s="106" t="s">
        <v>541</v>
      </c>
      <c r="S210" s="106">
        <v>50</v>
      </c>
      <c r="T210" s="106">
        <v>50</v>
      </c>
      <c r="U210" s="106"/>
      <c r="V210" s="106">
        <v>0</v>
      </c>
      <c r="W210" s="106">
        <v>520833.33333333331</v>
      </c>
      <c r="X210" s="106">
        <v>520833.33333333331</v>
      </c>
      <c r="Y210" s="106">
        <v>0</v>
      </c>
      <c r="Z210" s="110" t="s">
        <v>2017</v>
      </c>
      <c r="AC210" s="109">
        <v>46287.496886574074</v>
      </c>
      <c r="AD210" s="106" t="s">
        <v>2177</v>
      </c>
      <c r="AE210" s="106" t="s">
        <v>2286</v>
      </c>
      <c r="AF210" s="106" t="s">
        <v>291</v>
      </c>
      <c r="AG210" s="106" t="s">
        <v>9</v>
      </c>
      <c r="AH210" s="110" t="s">
        <v>2287</v>
      </c>
    </row>
    <row r="211" spans="1:34" ht="15" customHeight="1" x14ac:dyDescent="0.25">
      <c r="A211" s="109">
        <v>46287.496886574074</v>
      </c>
      <c r="B211" s="106">
        <v>1</v>
      </c>
      <c r="C211" s="106" t="s">
        <v>318</v>
      </c>
      <c r="D211" s="106" t="s">
        <v>625</v>
      </c>
      <c r="E211" s="106" t="s">
        <v>2071</v>
      </c>
      <c r="F211" s="106" t="s">
        <v>174</v>
      </c>
      <c r="G211" s="113">
        <v>-1.2087507462853666E-5</v>
      </c>
      <c r="H211" s="106">
        <v>-0.12490424378281999</v>
      </c>
      <c r="I211" s="110" t="s">
        <v>268</v>
      </c>
      <c r="L211" s="109">
        <v>46287.496886574074</v>
      </c>
      <c r="M211" s="106" t="s">
        <v>2071</v>
      </c>
      <c r="N211" s="106" t="s">
        <v>174</v>
      </c>
      <c r="O211" s="106">
        <v>325</v>
      </c>
      <c r="P211" s="106">
        <v>225</v>
      </c>
      <c r="Q211" s="106">
        <v>2500</v>
      </c>
      <c r="R211" s="106" t="s">
        <v>541</v>
      </c>
      <c r="S211" s="106">
        <v>50</v>
      </c>
      <c r="T211" s="106">
        <v>50</v>
      </c>
      <c r="U211" s="106"/>
      <c r="V211" s="106">
        <v>0</v>
      </c>
      <c r="W211" s="106">
        <v>520833.33333333331</v>
      </c>
      <c r="X211" s="106">
        <v>520833.33333333331</v>
      </c>
      <c r="Y211" s="106">
        <v>0</v>
      </c>
      <c r="Z211" s="110" t="s">
        <v>2017</v>
      </c>
      <c r="AC211" s="109">
        <v>46287.496886574074</v>
      </c>
      <c r="AD211" s="106" t="s">
        <v>2177</v>
      </c>
      <c r="AE211" s="106" t="s">
        <v>2288</v>
      </c>
      <c r="AF211" s="106" t="s">
        <v>293</v>
      </c>
      <c r="AG211" s="106" t="s">
        <v>9</v>
      </c>
      <c r="AH211" s="110" t="s">
        <v>2289</v>
      </c>
    </row>
    <row r="212" spans="1:34" ht="15" customHeight="1" x14ac:dyDescent="0.25">
      <c r="A212" s="109">
        <v>46287.496886574074</v>
      </c>
      <c r="B212" s="106">
        <v>1</v>
      </c>
      <c r="C212" s="106" t="s">
        <v>318</v>
      </c>
      <c r="D212" s="106" t="s">
        <v>625</v>
      </c>
      <c r="E212" s="106" t="s">
        <v>2072</v>
      </c>
      <c r="F212" s="106" t="s">
        <v>174</v>
      </c>
      <c r="G212" s="113">
        <v>2.4999389998625046E-4</v>
      </c>
      <c r="H212" s="106">
        <v>0</v>
      </c>
      <c r="I212" s="110" t="s">
        <v>2172</v>
      </c>
      <c r="L212" s="109">
        <v>46287.496886574074</v>
      </c>
      <c r="M212" s="106" t="s">
        <v>2072</v>
      </c>
      <c r="N212" s="106" t="s">
        <v>174</v>
      </c>
      <c r="O212" s="106">
        <v>375</v>
      </c>
      <c r="P212" s="106">
        <v>225</v>
      </c>
      <c r="Q212" s="106">
        <v>2500</v>
      </c>
      <c r="R212" s="106" t="s">
        <v>541</v>
      </c>
      <c r="S212" s="106">
        <v>50</v>
      </c>
      <c r="T212" s="106">
        <v>50</v>
      </c>
      <c r="U212" s="106"/>
      <c r="V212" s="106">
        <v>0</v>
      </c>
      <c r="W212" s="106">
        <v>520833.33333333331</v>
      </c>
      <c r="X212" s="106">
        <v>520833.33333333331</v>
      </c>
      <c r="Y212" s="106">
        <v>0</v>
      </c>
      <c r="Z212" s="110" t="s">
        <v>2017</v>
      </c>
      <c r="AC212" s="109">
        <v>46287.496886574074</v>
      </c>
      <c r="AD212" s="106" t="s">
        <v>2177</v>
      </c>
      <c r="AE212" s="106" t="s">
        <v>2290</v>
      </c>
      <c r="AF212" s="106" t="s">
        <v>296</v>
      </c>
      <c r="AG212" s="106" t="s">
        <v>9</v>
      </c>
      <c r="AH212" s="110" t="s">
        <v>2291</v>
      </c>
    </row>
    <row r="213" spans="1:34" ht="15" customHeight="1" x14ac:dyDescent="0.25">
      <c r="A213" s="109">
        <v>46287.496886574074</v>
      </c>
      <c r="B213" s="106">
        <v>1</v>
      </c>
      <c r="C213" s="106" t="s">
        <v>318</v>
      </c>
      <c r="D213" s="106" t="s">
        <v>625</v>
      </c>
      <c r="E213" s="106" t="s">
        <v>2073</v>
      </c>
      <c r="F213" s="106" t="s">
        <v>174</v>
      </c>
      <c r="G213" s="113">
        <v>5.1207530743535459E-4</v>
      </c>
      <c r="H213" s="106">
        <v>0</v>
      </c>
      <c r="I213" s="110" t="s">
        <v>2172</v>
      </c>
      <c r="L213" s="109">
        <v>46287.496886574074</v>
      </c>
      <c r="M213" s="106" t="s">
        <v>2073</v>
      </c>
      <c r="N213" s="106" t="s">
        <v>174</v>
      </c>
      <c r="O213" s="106">
        <v>425</v>
      </c>
      <c r="P213" s="106">
        <v>225</v>
      </c>
      <c r="Q213" s="106">
        <v>2500</v>
      </c>
      <c r="R213" s="106" t="s">
        <v>541</v>
      </c>
      <c r="S213" s="106">
        <v>50</v>
      </c>
      <c r="T213" s="106">
        <v>50</v>
      </c>
      <c r="U213" s="106"/>
      <c r="V213" s="106">
        <v>0</v>
      </c>
      <c r="W213" s="106">
        <v>520833.33333333331</v>
      </c>
      <c r="X213" s="106">
        <v>520833.33333333331</v>
      </c>
      <c r="Y213" s="106">
        <v>0</v>
      </c>
      <c r="Z213" s="110" t="s">
        <v>2017</v>
      </c>
      <c r="AC213" s="109">
        <v>46287.496886574074</v>
      </c>
      <c r="AD213" s="106" t="s">
        <v>2177</v>
      </c>
      <c r="AE213" s="106" t="s">
        <v>2292</v>
      </c>
      <c r="AF213" s="106" t="s">
        <v>299</v>
      </c>
      <c r="AG213" s="106" t="s">
        <v>9</v>
      </c>
      <c r="AH213" s="110" t="s">
        <v>2293</v>
      </c>
    </row>
    <row r="214" spans="1:34" ht="15" customHeight="1" x14ac:dyDescent="0.25">
      <c r="A214" s="109">
        <v>46287.496886574074</v>
      </c>
      <c r="B214" s="106">
        <v>1</v>
      </c>
      <c r="C214" s="106" t="s">
        <v>318</v>
      </c>
      <c r="D214" s="106" t="s">
        <v>625</v>
      </c>
      <c r="E214" s="106" t="s">
        <v>2074</v>
      </c>
      <c r="F214" s="106" t="s">
        <v>174</v>
      </c>
      <c r="G214" s="113">
        <v>7.7415671488445883E-4</v>
      </c>
      <c r="H214" s="106">
        <v>0</v>
      </c>
      <c r="I214" s="110" t="s">
        <v>2172</v>
      </c>
      <c r="L214" s="109">
        <v>46287.496886574074</v>
      </c>
      <c r="M214" s="106" t="s">
        <v>2074</v>
      </c>
      <c r="N214" s="106" t="s">
        <v>174</v>
      </c>
      <c r="O214" s="106">
        <v>475</v>
      </c>
      <c r="P214" s="106">
        <v>225</v>
      </c>
      <c r="Q214" s="106">
        <v>2500</v>
      </c>
      <c r="R214" s="106" t="s">
        <v>541</v>
      </c>
      <c r="S214" s="106">
        <v>50</v>
      </c>
      <c r="T214" s="106">
        <v>50</v>
      </c>
      <c r="U214" s="106"/>
      <c r="V214" s="106">
        <v>0</v>
      </c>
      <c r="W214" s="106">
        <v>520833.33333333331</v>
      </c>
      <c r="X214" s="106">
        <v>520833.33333333331</v>
      </c>
      <c r="Y214" s="106">
        <v>0</v>
      </c>
      <c r="Z214" s="110" t="s">
        <v>2017</v>
      </c>
      <c r="AC214" s="109">
        <v>46287.496886574074</v>
      </c>
      <c r="AD214" s="106" t="s">
        <v>2177</v>
      </c>
      <c r="AE214" s="106" t="s">
        <v>2294</v>
      </c>
      <c r="AF214" s="106" t="s">
        <v>301</v>
      </c>
      <c r="AG214" s="106" t="s">
        <v>9</v>
      </c>
      <c r="AH214" s="110" t="s">
        <v>2295</v>
      </c>
    </row>
    <row r="215" spans="1:34" ht="15" customHeight="1" x14ac:dyDescent="0.25">
      <c r="A215" s="109">
        <v>46287.496886574074</v>
      </c>
      <c r="B215" s="106">
        <v>1</v>
      </c>
      <c r="C215" s="106" t="s">
        <v>318</v>
      </c>
      <c r="D215" s="106" t="s">
        <v>625</v>
      </c>
      <c r="E215" s="106" t="s">
        <v>2075</v>
      </c>
      <c r="F215" s="106" t="s">
        <v>174</v>
      </c>
      <c r="G215" s="113">
        <v>1.0362381223335629E-3</v>
      </c>
      <c r="H215" s="106">
        <v>0</v>
      </c>
      <c r="I215" s="110" t="s">
        <v>2172</v>
      </c>
      <c r="L215" s="109">
        <v>46287.496886574074</v>
      </c>
      <c r="M215" s="106" t="s">
        <v>2075</v>
      </c>
      <c r="N215" s="106" t="s">
        <v>174</v>
      </c>
      <c r="O215" s="106">
        <v>525</v>
      </c>
      <c r="P215" s="106">
        <v>225</v>
      </c>
      <c r="Q215" s="106">
        <v>2500</v>
      </c>
      <c r="R215" s="106" t="s">
        <v>541</v>
      </c>
      <c r="S215" s="106">
        <v>50</v>
      </c>
      <c r="T215" s="106">
        <v>50</v>
      </c>
      <c r="U215" s="106"/>
      <c r="V215" s="106">
        <v>0</v>
      </c>
      <c r="W215" s="106">
        <v>520833.33333333331</v>
      </c>
      <c r="X215" s="106">
        <v>520833.33333333331</v>
      </c>
      <c r="Y215" s="106">
        <v>0</v>
      </c>
      <c r="Z215" s="110" t="s">
        <v>2017</v>
      </c>
      <c r="AC215" s="109">
        <v>46287.496886574074</v>
      </c>
      <c r="AD215" s="106" t="s">
        <v>2177</v>
      </c>
      <c r="AE215" s="106" t="s">
        <v>2296</v>
      </c>
      <c r="AF215" s="106" t="s">
        <v>268</v>
      </c>
      <c r="AG215" s="106" t="s">
        <v>9</v>
      </c>
      <c r="AH215" s="110" t="s">
        <v>2297</v>
      </c>
    </row>
    <row r="216" spans="1:34" ht="15" customHeight="1" x14ac:dyDescent="0.25">
      <c r="A216" s="109">
        <v>46287.496886574074</v>
      </c>
      <c r="B216" s="106">
        <v>1</v>
      </c>
      <c r="C216" s="106" t="s">
        <v>318</v>
      </c>
      <c r="D216" s="106" t="s">
        <v>625</v>
      </c>
      <c r="E216" s="106" t="s">
        <v>2076</v>
      </c>
      <c r="F216" s="106" t="s">
        <v>174</v>
      </c>
      <c r="G216" s="113">
        <v>1.298319529782667E-3</v>
      </c>
      <c r="H216" s="106">
        <v>0</v>
      </c>
      <c r="I216" s="110" t="s">
        <v>2172</v>
      </c>
      <c r="L216" s="109">
        <v>46287.496886574074</v>
      </c>
      <c r="M216" s="106" t="s">
        <v>2076</v>
      </c>
      <c r="N216" s="106" t="s">
        <v>174</v>
      </c>
      <c r="O216" s="106">
        <v>575</v>
      </c>
      <c r="P216" s="106">
        <v>225</v>
      </c>
      <c r="Q216" s="106">
        <v>2500</v>
      </c>
      <c r="R216" s="106" t="s">
        <v>541</v>
      </c>
      <c r="S216" s="106">
        <v>50</v>
      </c>
      <c r="T216" s="106">
        <v>50</v>
      </c>
      <c r="U216" s="106"/>
      <c r="V216" s="106">
        <v>0</v>
      </c>
      <c r="W216" s="106">
        <v>520833.33333333331</v>
      </c>
      <c r="X216" s="106">
        <v>520833.33333333331</v>
      </c>
      <c r="Y216" s="106">
        <v>0</v>
      </c>
      <c r="Z216" s="110" t="s">
        <v>2017</v>
      </c>
      <c r="AC216" s="109">
        <v>46287.496886574074</v>
      </c>
      <c r="AD216" s="106" t="s">
        <v>2177</v>
      </c>
      <c r="AE216" s="106" t="s">
        <v>2298</v>
      </c>
      <c r="AF216" s="106" t="s">
        <v>330</v>
      </c>
      <c r="AG216" s="106" t="s">
        <v>9</v>
      </c>
      <c r="AH216" s="110" t="s">
        <v>2299</v>
      </c>
    </row>
    <row r="217" spans="1:34" ht="15" customHeight="1" x14ac:dyDescent="0.25">
      <c r="A217" s="109">
        <v>46287.496886574074</v>
      </c>
      <c r="B217" s="106">
        <v>1</v>
      </c>
      <c r="C217" s="106" t="s">
        <v>318</v>
      </c>
      <c r="D217" s="106" t="s">
        <v>625</v>
      </c>
      <c r="E217" s="106" t="s">
        <v>2077</v>
      </c>
      <c r="F217" s="106" t="s">
        <v>174</v>
      </c>
      <c r="G217" s="113">
        <v>-1.1057199401968451E-3</v>
      </c>
      <c r="H217" s="106">
        <v>-11.425772715367399</v>
      </c>
      <c r="I217" s="110" t="s">
        <v>268</v>
      </c>
      <c r="L217" s="109">
        <v>46287.496886574074</v>
      </c>
      <c r="M217" s="106" t="s">
        <v>2077</v>
      </c>
      <c r="N217" s="106" t="s">
        <v>174</v>
      </c>
      <c r="O217" s="106">
        <v>25</v>
      </c>
      <c r="P217" s="106">
        <v>275</v>
      </c>
      <c r="Q217" s="106">
        <v>2500</v>
      </c>
      <c r="R217" s="106" t="s">
        <v>541</v>
      </c>
      <c r="S217" s="106">
        <v>50</v>
      </c>
      <c r="T217" s="106">
        <v>50</v>
      </c>
      <c r="U217" s="106"/>
      <c r="V217" s="106">
        <v>0</v>
      </c>
      <c r="W217" s="106">
        <v>520833.33333333331</v>
      </c>
      <c r="X217" s="106">
        <v>520833.33333333331</v>
      </c>
      <c r="Y217" s="106">
        <v>0</v>
      </c>
      <c r="Z217" s="110" t="s">
        <v>2017</v>
      </c>
      <c r="AC217" s="109">
        <v>46287.496886574074</v>
      </c>
      <c r="AD217" s="106" t="s">
        <v>2177</v>
      </c>
      <c r="AE217" s="106" t="s">
        <v>2300</v>
      </c>
      <c r="AF217" s="106" t="s">
        <v>332</v>
      </c>
      <c r="AG217" s="106" t="s">
        <v>9</v>
      </c>
      <c r="AH217" s="110" t="s">
        <v>2301</v>
      </c>
    </row>
    <row r="218" spans="1:34" ht="15" customHeight="1" x14ac:dyDescent="0.25">
      <c r="A218" s="109">
        <v>46287.496886574074</v>
      </c>
      <c r="B218" s="106">
        <v>1</v>
      </c>
      <c r="C218" s="106" t="s">
        <v>318</v>
      </c>
      <c r="D218" s="106" t="s">
        <v>625</v>
      </c>
      <c r="E218" s="106" t="s">
        <v>2078</v>
      </c>
      <c r="F218" s="106" t="s">
        <v>174</v>
      </c>
      <c r="G218" s="113">
        <v>-8.4363853274774096E-4</v>
      </c>
      <c r="H218" s="106">
        <v>-8.7175981717266566</v>
      </c>
      <c r="I218" s="110" t="s">
        <v>268</v>
      </c>
      <c r="L218" s="109">
        <v>46287.496886574074</v>
      </c>
      <c r="M218" s="106" t="s">
        <v>2078</v>
      </c>
      <c r="N218" s="106" t="s">
        <v>174</v>
      </c>
      <c r="O218" s="106">
        <v>75</v>
      </c>
      <c r="P218" s="106">
        <v>275</v>
      </c>
      <c r="Q218" s="106">
        <v>2500</v>
      </c>
      <c r="R218" s="106" t="s">
        <v>541</v>
      </c>
      <c r="S218" s="106">
        <v>50</v>
      </c>
      <c r="T218" s="106">
        <v>50</v>
      </c>
      <c r="U218" s="106"/>
      <c r="V218" s="106">
        <v>0</v>
      </c>
      <c r="W218" s="106">
        <v>520833.33333333331</v>
      </c>
      <c r="X218" s="106">
        <v>520833.33333333331</v>
      </c>
      <c r="Y218" s="106">
        <v>0</v>
      </c>
      <c r="Z218" s="110" t="s">
        <v>2017</v>
      </c>
      <c r="AC218" s="109">
        <v>46287.496886574074</v>
      </c>
      <c r="AD218" s="106">
        <v>1</v>
      </c>
      <c r="AE218" s="106" t="s">
        <v>2302</v>
      </c>
      <c r="AF218" s="106">
        <v>100.00000000000007</v>
      </c>
      <c r="AG218" s="106" t="s">
        <v>293</v>
      </c>
      <c r="AH218" s="110" t="s">
        <v>2303</v>
      </c>
    </row>
    <row r="219" spans="1:34" ht="15" customHeight="1" x14ac:dyDescent="0.25">
      <c r="A219" s="109">
        <v>46287.496886574074</v>
      </c>
      <c r="B219" s="106">
        <v>1</v>
      </c>
      <c r="C219" s="106" t="s">
        <v>318</v>
      </c>
      <c r="D219" s="106" t="s">
        <v>625</v>
      </c>
      <c r="E219" s="106" t="s">
        <v>2079</v>
      </c>
      <c r="F219" s="106" t="s">
        <v>174</v>
      </c>
      <c r="G219" s="113">
        <v>-5.8155712529863672E-4</v>
      </c>
      <c r="H219" s="106">
        <v>-6.0094236280859121</v>
      </c>
      <c r="I219" s="110" t="s">
        <v>268</v>
      </c>
      <c r="L219" s="109">
        <v>46287.496886574074</v>
      </c>
      <c r="M219" s="106" t="s">
        <v>2079</v>
      </c>
      <c r="N219" s="106" t="s">
        <v>174</v>
      </c>
      <c r="O219" s="106">
        <v>125</v>
      </c>
      <c r="P219" s="106">
        <v>275</v>
      </c>
      <c r="Q219" s="106">
        <v>2500</v>
      </c>
      <c r="R219" s="106" t="s">
        <v>541</v>
      </c>
      <c r="S219" s="106">
        <v>50</v>
      </c>
      <c r="T219" s="106">
        <v>50</v>
      </c>
      <c r="U219" s="106"/>
      <c r="V219" s="106">
        <v>0</v>
      </c>
      <c r="W219" s="106">
        <v>520833.33333333331</v>
      </c>
      <c r="X219" s="106">
        <v>520833.33333333331</v>
      </c>
      <c r="Y219" s="106">
        <v>0</v>
      </c>
      <c r="Z219" s="110" t="s">
        <v>2017</v>
      </c>
      <c r="AC219" s="109">
        <v>46287.496886574074</v>
      </c>
      <c r="AD219" s="106">
        <v>1</v>
      </c>
      <c r="AE219" s="106" t="s">
        <v>294</v>
      </c>
      <c r="AF219" s="106">
        <v>100</v>
      </c>
      <c r="AG219" s="106" t="s">
        <v>293</v>
      </c>
      <c r="AH219" s="110" t="s">
        <v>2304</v>
      </c>
    </row>
    <row r="220" spans="1:34" ht="15" customHeight="1" x14ac:dyDescent="0.25">
      <c r="A220" s="109">
        <v>46287.496886574074</v>
      </c>
      <c r="B220" s="106">
        <v>1</v>
      </c>
      <c r="C220" s="106" t="s">
        <v>318</v>
      </c>
      <c r="D220" s="106" t="s">
        <v>625</v>
      </c>
      <c r="E220" s="106" t="s">
        <v>2080</v>
      </c>
      <c r="F220" s="106" t="s">
        <v>174</v>
      </c>
      <c r="G220" s="113">
        <v>-3.1947571784953264E-4</v>
      </c>
      <c r="H220" s="106">
        <v>-3.3012490844451694</v>
      </c>
      <c r="I220" s="110" t="s">
        <v>268</v>
      </c>
      <c r="L220" s="109">
        <v>46287.496886574074</v>
      </c>
      <c r="M220" s="106" t="s">
        <v>2080</v>
      </c>
      <c r="N220" s="106" t="s">
        <v>174</v>
      </c>
      <c r="O220" s="106">
        <v>175</v>
      </c>
      <c r="P220" s="106">
        <v>275</v>
      </c>
      <c r="Q220" s="106">
        <v>2500</v>
      </c>
      <c r="R220" s="106" t="s">
        <v>541</v>
      </c>
      <c r="S220" s="106">
        <v>50</v>
      </c>
      <c r="T220" s="106">
        <v>50</v>
      </c>
      <c r="U220" s="106"/>
      <c r="V220" s="106">
        <v>0</v>
      </c>
      <c r="W220" s="106">
        <v>520833.33333333331</v>
      </c>
      <c r="X220" s="106">
        <v>520833.33333333331</v>
      </c>
      <c r="Y220" s="106">
        <v>0</v>
      </c>
      <c r="Z220" s="110" t="s">
        <v>2017</v>
      </c>
      <c r="AC220" s="109">
        <v>46287.496886574074</v>
      </c>
      <c r="AD220" s="106">
        <v>1</v>
      </c>
      <c r="AE220" s="106" t="s">
        <v>2305</v>
      </c>
      <c r="AF220" s="106">
        <v>151.73322915154134</v>
      </c>
      <c r="AG220" s="106" t="s">
        <v>296</v>
      </c>
      <c r="AH220" s="110" t="s">
        <v>926</v>
      </c>
    </row>
    <row r="221" spans="1:34" ht="15" customHeight="1" x14ac:dyDescent="0.25">
      <c r="A221" s="109">
        <v>46287.496886574074</v>
      </c>
      <c r="B221" s="106">
        <v>1</v>
      </c>
      <c r="C221" s="106" t="s">
        <v>318</v>
      </c>
      <c r="D221" s="106" t="s">
        <v>625</v>
      </c>
      <c r="E221" s="106" t="s">
        <v>2081</v>
      </c>
      <c r="F221" s="106" t="s">
        <v>174</v>
      </c>
      <c r="G221" s="113">
        <v>-5.7394310400428464E-5</v>
      </c>
      <c r="H221" s="106">
        <v>-0.59307454080442623</v>
      </c>
      <c r="I221" s="110" t="s">
        <v>268</v>
      </c>
      <c r="L221" s="109">
        <v>46287.496886574074</v>
      </c>
      <c r="M221" s="106" t="s">
        <v>2081</v>
      </c>
      <c r="N221" s="106" t="s">
        <v>174</v>
      </c>
      <c r="O221" s="106">
        <v>225</v>
      </c>
      <c r="P221" s="106">
        <v>275</v>
      </c>
      <c r="Q221" s="106">
        <v>2500</v>
      </c>
      <c r="R221" s="106" t="s">
        <v>541</v>
      </c>
      <c r="S221" s="106">
        <v>50</v>
      </c>
      <c r="T221" s="106">
        <v>50</v>
      </c>
      <c r="U221" s="106"/>
      <c r="V221" s="106">
        <v>0</v>
      </c>
      <c r="W221" s="106">
        <v>520833.33333333331</v>
      </c>
      <c r="X221" s="106">
        <v>520833.33333333331</v>
      </c>
      <c r="Y221" s="106">
        <v>0</v>
      </c>
      <c r="Z221" s="110" t="s">
        <v>2017</v>
      </c>
      <c r="AC221" s="109">
        <v>46287.496886574074</v>
      </c>
      <c r="AD221" s="106">
        <v>1</v>
      </c>
      <c r="AE221" s="106" t="s">
        <v>2306</v>
      </c>
      <c r="AF221" s="106">
        <v>-0.69750646289438223</v>
      </c>
      <c r="AG221" s="106" t="s">
        <v>296</v>
      </c>
      <c r="AH221" s="110" t="s">
        <v>930</v>
      </c>
    </row>
    <row r="222" spans="1:34" ht="15" customHeight="1" x14ac:dyDescent="0.25">
      <c r="A222" s="109">
        <v>46287.496886574074</v>
      </c>
      <c r="B222" s="106">
        <v>1</v>
      </c>
      <c r="C222" s="106" t="s">
        <v>318</v>
      </c>
      <c r="D222" s="106" t="s">
        <v>625</v>
      </c>
      <c r="E222" s="106" t="s">
        <v>2082</v>
      </c>
      <c r="F222" s="106" t="s">
        <v>174</v>
      </c>
      <c r="G222" s="113">
        <v>-6.268639282362116E-4</v>
      </c>
      <c r="H222" s="106">
        <v>-6.4775939251075192</v>
      </c>
      <c r="I222" s="110" t="s">
        <v>268</v>
      </c>
      <c r="L222" s="109">
        <v>46287.496886574074</v>
      </c>
      <c r="M222" s="106" t="s">
        <v>2082</v>
      </c>
      <c r="N222" s="106" t="s">
        <v>174</v>
      </c>
      <c r="O222" s="106">
        <v>25</v>
      </c>
      <c r="P222" s="106">
        <v>325</v>
      </c>
      <c r="Q222" s="106">
        <v>2500</v>
      </c>
      <c r="R222" s="106" t="s">
        <v>541</v>
      </c>
      <c r="S222" s="106">
        <v>50</v>
      </c>
      <c r="T222" s="106">
        <v>50</v>
      </c>
      <c r="U222" s="106"/>
      <c r="V222" s="106">
        <v>0</v>
      </c>
      <c r="W222" s="106">
        <v>520833.33333333331</v>
      </c>
      <c r="X222" s="106">
        <v>520833.33333333331</v>
      </c>
      <c r="Y222" s="106">
        <v>0</v>
      </c>
      <c r="Z222" s="110" t="s">
        <v>2017</v>
      </c>
      <c r="AC222" s="109">
        <v>46287.496886574074</v>
      </c>
      <c r="AD222" s="106">
        <v>1</v>
      </c>
      <c r="AE222" s="106" t="s">
        <v>2307</v>
      </c>
      <c r="AF222" s="106">
        <v>120.10279436893263</v>
      </c>
      <c r="AG222" s="106" t="s">
        <v>296</v>
      </c>
      <c r="AH222" s="110" t="s">
        <v>2308</v>
      </c>
    </row>
    <row r="223" spans="1:34" ht="15" customHeight="1" x14ac:dyDescent="0.25">
      <c r="A223" s="109">
        <v>46287.496886574074</v>
      </c>
      <c r="B223" s="106">
        <v>1</v>
      </c>
      <c r="C223" s="106" t="s">
        <v>318</v>
      </c>
      <c r="D223" s="106" t="s">
        <v>625</v>
      </c>
      <c r="E223" s="106" t="s">
        <v>2083</v>
      </c>
      <c r="F223" s="106" t="s">
        <v>174</v>
      </c>
      <c r="G223" s="113">
        <v>-3.6478252078710741E-4</v>
      </c>
      <c r="H223" s="106">
        <v>-3.7694193814667756</v>
      </c>
      <c r="I223" s="110" t="s">
        <v>268</v>
      </c>
      <c r="L223" s="109">
        <v>46287.496886574074</v>
      </c>
      <c r="M223" s="106" t="s">
        <v>2083</v>
      </c>
      <c r="N223" s="106" t="s">
        <v>174</v>
      </c>
      <c r="O223" s="106">
        <v>75</v>
      </c>
      <c r="P223" s="106">
        <v>325</v>
      </c>
      <c r="Q223" s="106">
        <v>2500</v>
      </c>
      <c r="R223" s="106" t="s">
        <v>541</v>
      </c>
      <c r="S223" s="106">
        <v>50</v>
      </c>
      <c r="T223" s="106">
        <v>50</v>
      </c>
      <c r="U223" s="106"/>
      <c r="V223" s="106">
        <v>0</v>
      </c>
      <c r="W223" s="106">
        <v>520833.33333333331</v>
      </c>
      <c r="X223" s="106">
        <v>520833.33333333331</v>
      </c>
      <c r="Y223" s="106">
        <v>0</v>
      </c>
      <c r="Z223" s="110" t="s">
        <v>2017</v>
      </c>
      <c r="AC223" s="109">
        <v>46287.496886574074</v>
      </c>
      <c r="AD223" s="106">
        <v>1</v>
      </c>
      <c r="AE223" s="106" t="s">
        <v>2309</v>
      </c>
      <c r="AF223" s="106">
        <v>-22.32794124550308</v>
      </c>
      <c r="AG223" s="106" t="s">
        <v>296</v>
      </c>
      <c r="AH223" s="110" t="s">
        <v>2310</v>
      </c>
    </row>
    <row r="224" spans="1:34" ht="15" customHeight="1" x14ac:dyDescent="0.25">
      <c r="A224" s="109">
        <v>46287.496886574074</v>
      </c>
      <c r="B224" s="106">
        <v>1</v>
      </c>
      <c r="C224" s="106" t="s">
        <v>318</v>
      </c>
      <c r="D224" s="106" t="s">
        <v>625</v>
      </c>
      <c r="E224" s="106" t="s">
        <v>2084</v>
      </c>
      <c r="F224" s="106" t="s">
        <v>174</v>
      </c>
      <c r="G224" s="113">
        <v>-1.0270111333800325E-4</v>
      </c>
      <c r="H224" s="106">
        <v>-1.0612448378260324</v>
      </c>
      <c r="I224" s="110" t="s">
        <v>268</v>
      </c>
      <c r="L224" s="109">
        <v>46287.496886574074</v>
      </c>
      <c r="M224" s="106" t="s">
        <v>2084</v>
      </c>
      <c r="N224" s="106" t="s">
        <v>174</v>
      </c>
      <c r="O224" s="106">
        <v>125</v>
      </c>
      <c r="P224" s="106">
        <v>325</v>
      </c>
      <c r="Q224" s="106">
        <v>2500</v>
      </c>
      <c r="R224" s="106" t="s">
        <v>541</v>
      </c>
      <c r="S224" s="106">
        <v>50</v>
      </c>
      <c r="T224" s="106">
        <v>50</v>
      </c>
      <c r="U224" s="106"/>
      <c r="V224" s="106">
        <v>0</v>
      </c>
      <c r="W224" s="106">
        <v>520833.33333333331</v>
      </c>
      <c r="X224" s="106">
        <v>520833.33333333331</v>
      </c>
      <c r="Y224" s="106">
        <v>0</v>
      </c>
      <c r="Z224" s="110" t="s">
        <v>2017</v>
      </c>
      <c r="AC224" s="109">
        <v>46287.496886574074</v>
      </c>
      <c r="AD224" s="106">
        <v>1</v>
      </c>
      <c r="AE224" s="106" t="s">
        <v>2311</v>
      </c>
      <c r="AF224" s="106" t="s">
        <v>881</v>
      </c>
      <c r="AG224" s="106" t="s">
        <v>9</v>
      </c>
      <c r="AH224" s="110" t="s">
        <v>2312</v>
      </c>
    </row>
    <row r="225" spans="1:34" ht="15" customHeight="1" x14ac:dyDescent="0.25">
      <c r="A225" s="109">
        <v>46287.496886574074</v>
      </c>
      <c r="B225" s="106">
        <v>1</v>
      </c>
      <c r="C225" s="106" t="s">
        <v>318</v>
      </c>
      <c r="D225" s="106" t="s">
        <v>625</v>
      </c>
      <c r="E225" s="106" t="s">
        <v>2085</v>
      </c>
      <c r="F225" s="106" t="s">
        <v>174</v>
      </c>
      <c r="G225" s="113">
        <v>1.5938029411110088E-4</v>
      </c>
      <c r="H225" s="106">
        <v>0</v>
      </c>
      <c r="I225" s="110" t="s">
        <v>2172</v>
      </c>
      <c r="L225" s="109">
        <v>46287.496886574074</v>
      </c>
      <c r="M225" s="106" t="s">
        <v>2085</v>
      </c>
      <c r="N225" s="106" t="s">
        <v>174</v>
      </c>
      <c r="O225" s="106">
        <v>175</v>
      </c>
      <c r="P225" s="106">
        <v>325</v>
      </c>
      <c r="Q225" s="106">
        <v>2500</v>
      </c>
      <c r="R225" s="106" t="s">
        <v>541</v>
      </c>
      <c r="S225" s="106">
        <v>50</v>
      </c>
      <c r="T225" s="106">
        <v>50</v>
      </c>
      <c r="U225" s="106"/>
      <c r="V225" s="106">
        <v>0</v>
      </c>
      <c r="W225" s="106">
        <v>520833.33333333331</v>
      </c>
      <c r="X225" s="106">
        <v>520833.33333333331</v>
      </c>
      <c r="Y225" s="106">
        <v>0</v>
      </c>
      <c r="Z225" s="110" t="s">
        <v>2017</v>
      </c>
      <c r="AC225" s="109">
        <v>46287.496886574074</v>
      </c>
      <c r="AD225" s="106">
        <v>1</v>
      </c>
      <c r="AE225" s="106" t="s">
        <v>315</v>
      </c>
      <c r="AF225" s="106" t="s">
        <v>318</v>
      </c>
      <c r="AG225" s="106" t="s">
        <v>9</v>
      </c>
      <c r="AH225" s="110" t="s">
        <v>2313</v>
      </c>
    </row>
    <row r="226" spans="1:34" ht="15" customHeight="1" x14ac:dyDescent="0.25">
      <c r="A226" s="109">
        <v>46287.496886574074</v>
      </c>
      <c r="B226" s="106">
        <v>1</v>
      </c>
      <c r="C226" s="106" t="s">
        <v>318</v>
      </c>
      <c r="D226" s="106" t="s">
        <v>625</v>
      </c>
      <c r="E226" s="106" t="s">
        <v>2086</v>
      </c>
      <c r="F226" s="106" t="s">
        <v>174</v>
      </c>
      <c r="G226" s="113">
        <v>4.2146170156020504E-4</v>
      </c>
      <c r="H226" s="106">
        <v>0</v>
      </c>
      <c r="I226" s="110" t="s">
        <v>2172</v>
      </c>
      <c r="L226" s="109">
        <v>46287.496886574074</v>
      </c>
      <c r="M226" s="106" t="s">
        <v>2086</v>
      </c>
      <c r="N226" s="106" t="s">
        <v>174</v>
      </c>
      <c r="O226" s="106">
        <v>225</v>
      </c>
      <c r="P226" s="106">
        <v>325</v>
      </c>
      <c r="Q226" s="106">
        <v>2500</v>
      </c>
      <c r="R226" s="106" t="s">
        <v>541</v>
      </c>
      <c r="S226" s="106">
        <v>50</v>
      </c>
      <c r="T226" s="106">
        <v>50</v>
      </c>
      <c r="U226" s="106"/>
      <c r="V226" s="106">
        <v>0</v>
      </c>
      <c r="W226" s="106">
        <v>520833.33333333331</v>
      </c>
      <c r="X226" s="106">
        <v>520833.33333333331</v>
      </c>
      <c r="Y226" s="106">
        <v>0</v>
      </c>
      <c r="Z226" s="110" t="s">
        <v>2017</v>
      </c>
      <c r="AC226" s="109">
        <v>46287.496886574074</v>
      </c>
      <c r="AD226" s="106">
        <v>1</v>
      </c>
      <c r="AE226" s="106" t="s">
        <v>2314</v>
      </c>
      <c r="AF226" s="106" t="s">
        <v>879</v>
      </c>
      <c r="AG226" s="106" t="s">
        <v>9</v>
      </c>
      <c r="AH226" s="110" t="s">
        <v>2315</v>
      </c>
    </row>
    <row r="227" spans="1:34" ht="15" customHeight="1" x14ac:dyDescent="0.25">
      <c r="A227" s="109">
        <v>46287.496886574074</v>
      </c>
      <c r="B227" s="106">
        <v>1</v>
      </c>
      <c r="C227" s="106" t="s">
        <v>318</v>
      </c>
      <c r="D227" s="106" t="s">
        <v>625</v>
      </c>
      <c r="E227" s="106" t="s">
        <v>2087</v>
      </c>
      <c r="F227" s="106" t="s">
        <v>174</v>
      </c>
      <c r="G227" s="113">
        <v>-1.4800791627557806E-4</v>
      </c>
      <c r="H227" s="106">
        <v>-1.5294151348476388</v>
      </c>
      <c r="I227" s="110" t="s">
        <v>268</v>
      </c>
      <c r="L227" s="109">
        <v>46287.496886574074</v>
      </c>
      <c r="M227" s="106" t="s">
        <v>2087</v>
      </c>
      <c r="N227" s="106" t="s">
        <v>174</v>
      </c>
      <c r="O227" s="106">
        <v>25</v>
      </c>
      <c r="P227" s="106">
        <v>375</v>
      </c>
      <c r="Q227" s="106">
        <v>2500</v>
      </c>
      <c r="R227" s="106" t="s">
        <v>541</v>
      </c>
      <c r="S227" s="106">
        <v>50</v>
      </c>
      <c r="T227" s="106">
        <v>50</v>
      </c>
      <c r="U227" s="106"/>
      <c r="V227" s="106">
        <v>0</v>
      </c>
      <c r="W227" s="106">
        <v>520833.33333333331</v>
      </c>
      <c r="X227" s="106">
        <v>520833.33333333331</v>
      </c>
      <c r="Y227" s="106">
        <v>0</v>
      </c>
      <c r="Z227" s="110" t="s">
        <v>2017</v>
      </c>
      <c r="AC227" s="109">
        <v>46287.496886574074</v>
      </c>
      <c r="AD227" s="106">
        <v>1</v>
      </c>
      <c r="AE227" s="106" t="s">
        <v>2316</v>
      </c>
      <c r="AF227" s="106" t="s">
        <v>879</v>
      </c>
      <c r="AG227" s="106" t="s">
        <v>9</v>
      </c>
      <c r="AH227" s="110" t="s">
        <v>2317</v>
      </c>
    </row>
    <row r="228" spans="1:34" ht="15" customHeight="1" x14ac:dyDescent="0.25">
      <c r="A228" s="109">
        <v>46287.496886574074</v>
      </c>
      <c r="B228" s="106">
        <v>1</v>
      </c>
      <c r="C228" s="106" t="s">
        <v>318</v>
      </c>
      <c r="D228" s="106" t="s">
        <v>625</v>
      </c>
      <c r="E228" s="106" t="s">
        <v>2088</v>
      </c>
      <c r="F228" s="106" t="s">
        <v>174</v>
      </c>
      <c r="G228" s="113">
        <v>1.1407349117352609E-4</v>
      </c>
      <c r="H228" s="106">
        <v>0</v>
      </c>
      <c r="I228" s="110" t="s">
        <v>2172</v>
      </c>
      <c r="L228" s="109">
        <v>46287.496886574074</v>
      </c>
      <c r="M228" s="106" t="s">
        <v>2088</v>
      </c>
      <c r="N228" s="106" t="s">
        <v>174</v>
      </c>
      <c r="O228" s="106">
        <v>75</v>
      </c>
      <c r="P228" s="106">
        <v>375</v>
      </c>
      <c r="Q228" s="106">
        <v>2500</v>
      </c>
      <c r="R228" s="106" t="s">
        <v>541</v>
      </c>
      <c r="S228" s="106">
        <v>50</v>
      </c>
      <c r="T228" s="106">
        <v>50</v>
      </c>
      <c r="U228" s="106"/>
      <c r="V228" s="106">
        <v>0</v>
      </c>
      <c r="W228" s="106">
        <v>520833.33333333331</v>
      </c>
      <c r="X228" s="106">
        <v>520833.33333333331</v>
      </c>
      <c r="Y228" s="106">
        <v>0</v>
      </c>
      <c r="Z228" s="110" t="s">
        <v>2017</v>
      </c>
      <c r="AC228" s="109">
        <v>46287.496886574074</v>
      </c>
      <c r="AD228" s="106">
        <v>1</v>
      </c>
      <c r="AE228" s="106" t="s">
        <v>316</v>
      </c>
      <c r="AF228" s="106" t="s">
        <v>321</v>
      </c>
      <c r="AG228" s="106" t="s">
        <v>9</v>
      </c>
      <c r="AH228" s="110" t="s">
        <v>2318</v>
      </c>
    </row>
    <row r="229" spans="1:34" ht="15" customHeight="1" x14ac:dyDescent="0.25">
      <c r="A229" s="109">
        <v>46287.496886574074</v>
      </c>
      <c r="B229" s="106">
        <v>1</v>
      </c>
      <c r="C229" s="106" t="s">
        <v>318</v>
      </c>
      <c r="D229" s="106" t="s">
        <v>625</v>
      </c>
      <c r="E229" s="106" t="s">
        <v>2089</v>
      </c>
      <c r="F229" s="106" t="s">
        <v>174</v>
      </c>
      <c r="G229" s="113">
        <v>3.7615489862263026E-4</v>
      </c>
      <c r="H229" s="106">
        <v>0</v>
      </c>
      <c r="I229" s="110" t="s">
        <v>2172</v>
      </c>
      <c r="L229" s="109">
        <v>46287.496886574074</v>
      </c>
      <c r="M229" s="106" t="s">
        <v>2089</v>
      </c>
      <c r="N229" s="106" t="s">
        <v>174</v>
      </c>
      <c r="O229" s="106">
        <v>125</v>
      </c>
      <c r="P229" s="106">
        <v>375</v>
      </c>
      <c r="Q229" s="106">
        <v>2500</v>
      </c>
      <c r="R229" s="106" t="s">
        <v>541</v>
      </c>
      <c r="S229" s="106">
        <v>50</v>
      </c>
      <c r="T229" s="106">
        <v>50</v>
      </c>
      <c r="U229" s="106"/>
      <c r="V229" s="106">
        <v>0</v>
      </c>
      <c r="W229" s="106">
        <v>520833.33333333331</v>
      </c>
      <c r="X229" s="106">
        <v>520833.33333333331</v>
      </c>
      <c r="Y229" s="106">
        <v>0</v>
      </c>
      <c r="Z229" s="110" t="s">
        <v>2017</v>
      </c>
      <c r="AC229" s="109">
        <v>46287.496886574074</v>
      </c>
      <c r="AD229" s="106">
        <v>1</v>
      </c>
      <c r="AE229" s="106" t="s">
        <v>2319</v>
      </c>
      <c r="AF229" s="106" t="s">
        <v>617</v>
      </c>
      <c r="AG229" s="106" t="s">
        <v>9</v>
      </c>
      <c r="AH229" s="110" t="s">
        <v>2320</v>
      </c>
    </row>
    <row r="230" spans="1:34" ht="15" customHeight="1" x14ac:dyDescent="0.25">
      <c r="A230" s="109">
        <v>46287.496886574074</v>
      </c>
      <c r="B230" s="106">
        <v>1</v>
      </c>
      <c r="C230" s="106" t="s">
        <v>318</v>
      </c>
      <c r="D230" s="106" t="s">
        <v>625</v>
      </c>
      <c r="E230" s="106" t="s">
        <v>2090</v>
      </c>
      <c r="F230" s="106" t="s">
        <v>174</v>
      </c>
      <c r="G230" s="113">
        <v>6.382363060717344E-4</v>
      </c>
      <c r="H230" s="106">
        <v>0</v>
      </c>
      <c r="I230" s="110" t="s">
        <v>2172</v>
      </c>
      <c r="L230" s="109">
        <v>46287.496886574074</v>
      </c>
      <c r="M230" s="106" t="s">
        <v>2090</v>
      </c>
      <c r="N230" s="106" t="s">
        <v>174</v>
      </c>
      <c r="O230" s="106">
        <v>175</v>
      </c>
      <c r="P230" s="106">
        <v>375</v>
      </c>
      <c r="Q230" s="106">
        <v>2500</v>
      </c>
      <c r="R230" s="106" t="s">
        <v>541</v>
      </c>
      <c r="S230" s="106">
        <v>50</v>
      </c>
      <c r="T230" s="106">
        <v>50</v>
      </c>
      <c r="U230" s="106"/>
      <c r="V230" s="106">
        <v>0</v>
      </c>
      <c r="W230" s="106">
        <v>520833.33333333331</v>
      </c>
      <c r="X230" s="106">
        <v>520833.33333333331</v>
      </c>
      <c r="Y230" s="106">
        <v>0</v>
      </c>
      <c r="Z230" s="110" t="s">
        <v>2017</v>
      </c>
      <c r="AC230" s="109">
        <v>46287.496886574074</v>
      </c>
      <c r="AD230" s="106">
        <v>1</v>
      </c>
      <c r="AE230" s="106" t="s">
        <v>2321</v>
      </c>
      <c r="AF230" s="106">
        <v>1.0229214070973773</v>
      </c>
      <c r="AG230" s="106" t="s">
        <v>9</v>
      </c>
      <c r="AH230" s="110" t="s">
        <v>2322</v>
      </c>
    </row>
    <row r="231" spans="1:34" ht="15" customHeight="1" x14ac:dyDescent="0.25">
      <c r="A231" s="109">
        <v>46287.496886574074</v>
      </c>
      <c r="B231" s="106">
        <v>1</v>
      </c>
      <c r="C231" s="106" t="s">
        <v>318</v>
      </c>
      <c r="D231" s="106" t="s">
        <v>625</v>
      </c>
      <c r="E231" s="106" t="s">
        <v>2091</v>
      </c>
      <c r="F231" s="106" t="s">
        <v>174</v>
      </c>
      <c r="G231" s="113">
        <v>9.0031771352083853E-4</v>
      </c>
      <c r="H231" s="106">
        <v>0</v>
      </c>
      <c r="I231" s="110" t="s">
        <v>2172</v>
      </c>
      <c r="L231" s="109">
        <v>46287.496886574074</v>
      </c>
      <c r="M231" s="106" t="s">
        <v>2091</v>
      </c>
      <c r="N231" s="106" t="s">
        <v>174</v>
      </c>
      <c r="O231" s="106">
        <v>225</v>
      </c>
      <c r="P231" s="106">
        <v>375</v>
      </c>
      <c r="Q231" s="106">
        <v>2500</v>
      </c>
      <c r="R231" s="106" t="s">
        <v>541</v>
      </c>
      <c r="S231" s="106">
        <v>50</v>
      </c>
      <c r="T231" s="106">
        <v>50</v>
      </c>
      <c r="U231" s="106"/>
      <c r="V231" s="106">
        <v>0</v>
      </c>
      <c r="W231" s="106">
        <v>520833.33333333331</v>
      </c>
      <c r="X231" s="106">
        <v>520833.33333333331</v>
      </c>
      <c r="Y231" s="106">
        <v>0</v>
      </c>
      <c r="Z231" s="110" t="s">
        <v>2017</v>
      </c>
      <c r="AC231" s="109">
        <v>46287.496886574074</v>
      </c>
      <c r="AD231" s="106">
        <v>1</v>
      </c>
      <c r="AE231" s="106" t="s">
        <v>2323</v>
      </c>
      <c r="AF231" s="106">
        <v>100.00000000000215</v>
      </c>
      <c r="AG231" s="106" t="s">
        <v>293</v>
      </c>
      <c r="AH231" s="110" t="s">
        <v>2324</v>
      </c>
    </row>
    <row r="232" spans="1:34" ht="15" customHeight="1" x14ac:dyDescent="0.25">
      <c r="A232" s="109">
        <v>46287.496886574074</v>
      </c>
      <c r="B232" s="106">
        <v>1</v>
      </c>
      <c r="C232" s="106" t="s">
        <v>318</v>
      </c>
      <c r="D232" s="106" t="s">
        <v>625</v>
      </c>
      <c r="E232" s="106" t="s">
        <v>2092</v>
      </c>
      <c r="F232" s="106" t="s">
        <v>174</v>
      </c>
      <c r="G232" s="113">
        <v>3.3084809568505543E-4</v>
      </c>
      <c r="H232" s="106">
        <v>0</v>
      </c>
      <c r="I232" s="110" t="s">
        <v>2172</v>
      </c>
      <c r="L232" s="109">
        <v>46287.496886574074</v>
      </c>
      <c r="M232" s="106" t="s">
        <v>2092</v>
      </c>
      <c r="N232" s="106" t="s">
        <v>174</v>
      </c>
      <c r="O232" s="106">
        <v>25</v>
      </c>
      <c r="P232" s="106">
        <v>425</v>
      </c>
      <c r="Q232" s="106">
        <v>2500</v>
      </c>
      <c r="R232" s="106" t="s">
        <v>541</v>
      </c>
      <c r="S232" s="106">
        <v>50</v>
      </c>
      <c r="T232" s="106">
        <v>50</v>
      </c>
      <c r="U232" s="106"/>
      <c r="V232" s="106">
        <v>0</v>
      </c>
      <c r="W232" s="106">
        <v>520833.33333333331</v>
      </c>
      <c r="X232" s="106">
        <v>520833.33333333331</v>
      </c>
      <c r="Y232" s="106">
        <v>0</v>
      </c>
      <c r="Z232" s="110" t="s">
        <v>2017</v>
      </c>
      <c r="AC232" s="109">
        <v>46287.496886574074</v>
      </c>
      <c r="AD232" s="106">
        <v>1</v>
      </c>
      <c r="AE232" s="106" t="s">
        <v>2325</v>
      </c>
      <c r="AF232" s="106">
        <v>155.21115939866149</v>
      </c>
      <c r="AG232" s="106" t="s">
        <v>296</v>
      </c>
      <c r="AH232" s="110" t="s">
        <v>2326</v>
      </c>
    </row>
    <row r="233" spans="1:34" ht="15" customHeight="1" x14ac:dyDescent="0.25">
      <c r="A233" s="109">
        <v>46287.496886574074</v>
      </c>
      <c r="B233" s="106">
        <v>1</v>
      </c>
      <c r="C233" s="106" t="s">
        <v>318</v>
      </c>
      <c r="D233" s="106" t="s">
        <v>625</v>
      </c>
      <c r="E233" s="106" t="s">
        <v>2093</v>
      </c>
      <c r="F233" s="106" t="s">
        <v>174</v>
      </c>
      <c r="G233" s="113">
        <v>5.9292950313415962E-4</v>
      </c>
      <c r="H233" s="106">
        <v>0</v>
      </c>
      <c r="I233" s="110" t="s">
        <v>2172</v>
      </c>
      <c r="L233" s="109">
        <v>46287.496886574074</v>
      </c>
      <c r="M233" s="106" t="s">
        <v>2093</v>
      </c>
      <c r="N233" s="106" t="s">
        <v>174</v>
      </c>
      <c r="O233" s="106">
        <v>75</v>
      </c>
      <c r="P233" s="106">
        <v>425</v>
      </c>
      <c r="Q233" s="106">
        <v>2500</v>
      </c>
      <c r="R233" s="106" t="s">
        <v>541</v>
      </c>
      <c r="S233" s="106">
        <v>50</v>
      </c>
      <c r="T233" s="106">
        <v>50</v>
      </c>
      <c r="U233" s="106"/>
      <c r="V233" s="106">
        <v>0</v>
      </c>
      <c r="W233" s="106">
        <v>520833.33333333331</v>
      </c>
      <c r="X233" s="106">
        <v>520833.33333333331</v>
      </c>
      <c r="Y233" s="106">
        <v>0</v>
      </c>
      <c r="Z233" s="110" t="s">
        <v>2017</v>
      </c>
      <c r="AC233" s="109">
        <v>46287.496886574074</v>
      </c>
      <c r="AD233" s="106">
        <v>1</v>
      </c>
      <c r="AE233" s="106" t="s">
        <v>2327</v>
      </c>
      <c r="AF233" s="106">
        <v>-0.71542350825884748</v>
      </c>
      <c r="AG233" s="106" t="s">
        <v>296</v>
      </c>
      <c r="AH233" s="110" t="s">
        <v>2328</v>
      </c>
    </row>
    <row r="234" spans="1:34" ht="15" customHeight="1" x14ac:dyDescent="0.25">
      <c r="A234" s="109">
        <v>46287.496886574074</v>
      </c>
      <c r="B234" s="106">
        <v>1</v>
      </c>
      <c r="C234" s="106" t="s">
        <v>318</v>
      </c>
      <c r="D234" s="106" t="s">
        <v>625</v>
      </c>
      <c r="E234" s="106" t="s">
        <v>2094</v>
      </c>
      <c r="F234" s="106" t="s">
        <v>174</v>
      </c>
      <c r="G234" s="113">
        <v>8.5501091058326375E-4</v>
      </c>
      <c r="H234" s="106">
        <v>0</v>
      </c>
      <c r="I234" s="110" t="s">
        <v>2172</v>
      </c>
      <c r="L234" s="109">
        <v>46287.496886574074</v>
      </c>
      <c r="M234" s="106" t="s">
        <v>2094</v>
      </c>
      <c r="N234" s="106" t="s">
        <v>174</v>
      </c>
      <c r="O234" s="106">
        <v>125</v>
      </c>
      <c r="P234" s="106">
        <v>425</v>
      </c>
      <c r="Q234" s="106">
        <v>2500</v>
      </c>
      <c r="R234" s="106" t="s">
        <v>541</v>
      </c>
      <c r="S234" s="106">
        <v>50</v>
      </c>
      <c r="T234" s="106">
        <v>50</v>
      </c>
      <c r="U234" s="106"/>
      <c r="V234" s="106">
        <v>0</v>
      </c>
      <c r="W234" s="106">
        <v>520833.33333333331</v>
      </c>
      <c r="X234" s="106">
        <v>520833.33333333331</v>
      </c>
      <c r="Y234" s="106">
        <v>0</v>
      </c>
      <c r="Z234" s="110" t="s">
        <v>2017</v>
      </c>
      <c r="AC234" s="109">
        <v>46287.496886574074</v>
      </c>
      <c r="AD234" s="106">
        <v>1</v>
      </c>
      <c r="AE234" s="106" t="s">
        <v>2329</v>
      </c>
      <c r="AF234" s="106" t="s">
        <v>879</v>
      </c>
      <c r="AG234" s="106" t="s">
        <v>9</v>
      </c>
      <c r="AH234" s="110" t="s">
        <v>2330</v>
      </c>
    </row>
    <row r="235" spans="1:34" ht="15" customHeight="1" x14ac:dyDescent="0.25">
      <c r="A235" s="109">
        <v>46287.496886574074</v>
      </c>
      <c r="B235" s="106">
        <v>1</v>
      </c>
      <c r="C235" s="106" t="s">
        <v>318</v>
      </c>
      <c r="D235" s="106" t="s">
        <v>625</v>
      </c>
      <c r="E235" s="106" t="s">
        <v>2095</v>
      </c>
      <c r="F235" s="106" t="s">
        <v>174</v>
      </c>
      <c r="G235" s="113">
        <v>1.1170923180323679E-3</v>
      </c>
      <c r="H235" s="106">
        <v>0</v>
      </c>
      <c r="I235" s="110" t="s">
        <v>2172</v>
      </c>
      <c r="L235" s="109">
        <v>46287.496886574074</v>
      </c>
      <c r="M235" s="106" t="s">
        <v>2095</v>
      </c>
      <c r="N235" s="106" t="s">
        <v>174</v>
      </c>
      <c r="O235" s="106">
        <v>175</v>
      </c>
      <c r="P235" s="106">
        <v>425</v>
      </c>
      <c r="Q235" s="106">
        <v>2500</v>
      </c>
      <c r="R235" s="106" t="s">
        <v>541</v>
      </c>
      <c r="S235" s="106">
        <v>50</v>
      </c>
      <c r="T235" s="106">
        <v>50</v>
      </c>
      <c r="U235" s="106"/>
      <c r="V235" s="106">
        <v>0</v>
      </c>
      <c r="W235" s="106">
        <v>520833.33333333331</v>
      </c>
      <c r="X235" s="106">
        <v>520833.33333333331</v>
      </c>
      <c r="Y235" s="106">
        <v>0</v>
      </c>
      <c r="Z235" s="110" t="s">
        <v>2017</v>
      </c>
      <c r="AC235" s="109">
        <v>46287.496886574074</v>
      </c>
      <c r="AD235" s="106">
        <v>1</v>
      </c>
      <c r="AE235" s="106" t="s">
        <v>2331</v>
      </c>
      <c r="AF235" s="106" t="s">
        <v>881</v>
      </c>
      <c r="AG235" s="106" t="s">
        <v>9</v>
      </c>
      <c r="AH235" s="110" t="s">
        <v>2332</v>
      </c>
    </row>
    <row r="236" spans="1:34" ht="15" customHeight="1" x14ac:dyDescent="0.25">
      <c r="A236" s="109">
        <v>46287.496886574074</v>
      </c>
      <c r="B236" s="106">
        <v>1</v>
      </c>
      <c r="C236" s="106" t="s">
        <v>318</v>
      </c>
      <c r="D236" s="106" t="s">
        <v>625</v>
      </c>
      <c r="E236" s="106" t="s">
        <v>2096</v>
      </c>
      <c r="F236" s="106" t="s">
        <v>174</v>
      </c>
      <c r="G236" s="113">
        <v>1.379173725481472E-3</v>
      </c>
      <c r="H236" s="106">
        <v>0</v>
      </c>
      <c r="I236" s="110" t="s">
        <v>2172</v>
      </c>
      <c r="L236" s="109">
        <v>46287.496886574074</v>
      </c>
      <c r="M236" s="106" t="s">
        <v>2096</v>
      </c>
      <c r="N236" s="106" t="s">
        <v>174</v>
      </c>
      <c r="O236" s="106">
        <v>225</v>
      </c>
      <c r="P236" s="106">
        <v>425</v>
      </c>
      <c r="Q236" s="106">
        <v>2500</v>
      </c>
      <c r="R236" s="106" t="s">
        <v>541</v>
      </c>
      <c r="S236" s="106">
        <v>50</v>
      </c>
      <c r="T236" s="106">
        <v>50</v>
      </c>
      <c r="U236" s="106"/>
      <c r="V236" s="106">
        <v>0</v>
      </c>
      <c r="W236" s="106">
        <v>520833.33333333331</v>
      </c>
      <c r="X236" s="106">
        <v>520833.33333333331</v>
      </c>
      <c r="Y236" s="106">
        <v>0</v>
      </c>
      <c r="Z236" s="110" t="s">
        <v>2017</v>
      </c>
      <c r="AC236" s="109">
        <v>46287.496886574074</v>
      </c>
      <c r="AD236" s="106">
        <v>1</v>
      </c>
      <c r="AE236" s="106" t="s">
        <v>2333</v>
      </c>
      <c r="AF236" s="106">
        <v>22</v>
      </c>
      <c r="AG236" s="106" t="s">
        <v>299</v>
      </c>
      <c r="AH236" s="110" t="s">
        <v>2334</v>
      </c>
    </row>
    <row r="237" spans="1:34" ht="15" customHeight="1" x14ac:dyDescent="0.25">
      <c r="A237" s="109">
        <v>46287.496886574074</v>
      </c>
      <c r="B237" s="106">
        <v>1</v>
      </c>
      <c r="C237" s="106" t="s">
        <v>318</v>
      </c>
      <c r="D237" s="106" t="s">
        <v>625</v>
      </c>
      <c r="E237" s="106" t="s">
        <v>2097</v>
      </c>
      <c r="F237" s="106" t="s">
        <v>174</v>
      </c>
      <c r="G237" s="113">
        <v>8.0970410764568898E-4</v>
      </c>
      <c r="H237" s="106">
        <v>0</v>
      </c>
      <c r="I237" s="110" t="s">
        <v>2172</v>
      </c>
      <c r="L237" s="109">
        <v>46287.496886574074</v>
      </c>
      <c r="M237" s="106" t="s">
        <v>2097</v>
      </c>
      <c r="N237" s="106" t="s">
        <v>174</v>
      </c>
      <c r="O237" s="106">
        <v>25</v>
      </c>
      <c r="P237" s="106">
        <v>475</v>
      </c>
      <c r="Q237" s="106">
        <v>2500</v>
      </c>
      <c r="R237" s="106" t="s">
        <v>541</v>
      </c>
      <c r="S237" s="106">
        <v>50</v>
      </c>
      <c r="T237" s="106">
        <v>50</v>
      </c>
      <c r="U237" s="106"/>
      <c r="V237" s="106">
        <v>0</v>
      </c>
      <c r="W237" s="106">
        <v>520833.33333333331</v>
      </c>
      <c r="X237" s="106">
        <v>520833.33333333331</v>
      </c>
      <c r="Y237" s="106">
        <v>0</v>
      </c>
      <c r="Z237" s="110" t="s">
        <v>2017</v>
      </c>
      <c r="AC237" s="109">
        <v>46287.496886574074</v>
      </c>
      <c r="AD237" s="106">
        <v>1</v>
      </c>
      <c r="AE237" s="106" t="s">
        <v>2335</v>
      </c>
      <c r="AF237" s="106">
        <v>14.6</v>
      </c>
      <c r="AG237" s="106" t="s">
        <v>299</v>
      </c>
      <c r="AH237" s="110" t="s">
        <v>2336</v>
      </c>
    </row>
    <row r="238" spans="1:34" ht="15" customHeight="1" x14ac:dyDescent="0.25">
      <c r="A238" s="109">
        <v>46287.496886574074</v>
      </c>
      <c r="B238" s="106">
        <v>1</v>
      </c>
      <c r="C238" s="106" t="s">
        <v>318</v>
      </c>
      <c r="D238" s="106" t="s">
        <v>625</v>
      </c>
      <c r="E238" s="106" t="s">
        <v>2098</v>
      </c>
      <c r="F238" s="106" t="s">
        <v>174</v>
      </c>
      <c r="G238" s="113">
        <v>1.071785515094793E-3</v>
      </c>
      <c r="H238" s="106">
        <v>0</v>
      </c>
      <c r="I238" s="110" t="s">
        <v>2172</v>
      </c>
      <c r="L238" s="109">
        <v>46287.496886574074</v>
      </c>
      <c r="M238" s="106" t="s">
        <v>2098</v>
      </c>
      <c r="N238" s="106" t="s">
        <v>174</v>
      </c>
      <c r="O238" s="106">
        <v>75</v>
      </c>
      <c r="P238" s="106">
        <v>475</v>
      </c>
      <c r="Q238" s="106">
        <v>2500</v>
      </c>
      <c r="R238" s="106" t="s">
        <v>541</v>
      </c>
      <c r="S238" s="106">
        <v>50</v>
      </c>
      <c r="T238" s="106">
        <v>50</v>
      </c>
      <c r="U238" s="106"/>
      <c r="V238" s="106">
        <v>0</v>
      </c>
      <c r="W238" s="106">
        <v>520833.33333333331</v>
      </c>
      <c r="X238" s="106">
        <v>520833.33333333331</v>
      </c>
      <c r="Y238" s="106">
        <v>0</v>
      </c>
      <c r="Z238" s="110" t="s">
        <v>2017</v>
      </c>
      <c r="AC238" s="109">
        <v>46287.496886574074</v>
      </c>
      <c r="AD238" s="106">
        <v>1</v>
      </c>
      <c r="AE238" s="106" t="s">
        <v>2337</v>
      </c>
      <c r="AF238" s="106">
        <v>1.5068493150684932</v>
      </c>
      <c r="AG238" s="106" t="s">
        <v>9</v>
      </c>
      <c r="AH238" s="110" t="s">
        <v>2338</v>
      </c>
    </row>
    <row r="239" spans="1:34" ht="15" customHeight="1" x14ac:dyDescent="0.25">
      <c r="A239" s="109">
        <v>46287.496886574074</v>
      </c>
      <c r="B239" s="106">
        <v>1</v>
      </c>
      <c r="C239" s="106" t="s">
        <v>318</v>
      </c>
      <c r="D239" s="106" t="s">
        <v>625</v>
      </c>
      <c r="E239" s="106" t="s">
        <v>2099</v>
      </c>
      <c r="F239" s="106" t="s">
        <v>174</v>
      </c>
      <c r="G239" s="113">
        <v>1.3338669225438974E-3</v>
      </c>
      <c r="H239" s="106">
        <v>0</v>
      </c>
      <c r="I239" s="110" t="s">
        <v>2172</v>
      </c>
      <c r="L239" s="109">
        <v>46287.496886574074</v>
      </c>
      <c r="M239" s="106" t="s">
        <v>2099</v>
      </c>
      <c r="N239" s="106" t="s">
        <v>174</v>
      </c>
      <c r="O239" s="106">
        <v>125</v>
      </c>
      <c r="P239" s="106">
        <v>475</v>
      </c>
      <c r="Q239" s="106">
        <v>2500</v>
      </c>
      <c r="R239" s="106" t="s">
        <v>541</v>
      </c>
      <c r="S239" s="106">
        <v>50</v>
      </c>
      <c r="T239" s="106">
        <v>50</v>
      </c>
      <c r="U239" s="106"/>
      <c r="V239" s="106">
        <v>0</v>
      </c>
      <c r="W239" s="106">
        <v>520833.33333333331</v>
      </c>
      <c r="X239" s="106">
        <v>520833.33333333331</v>
      </c>
      <c r="Y239" s="106">
        <v>0</v>
      </c>
      <c r="Z239" s="110" t="s">
        <v>2017</v>
      </c>
      <c r="AC239" s="109">
        <v>46287.496886574074</v>
      </c>
      <c r="AD239" s="106">
        <v>1</v>
      </c>
      <c r="AE239" s="106" t="s">
        <v>2339</v>
      </c>
      <c r="AF239" s="106" t="b">
        <v>0</v>
      </c>
      <c r="AG239" s="106" t="s">
        <v>9</v>
      </c>
      <c r="AH239" s="110" t="s">
        <v>2340</v>
      </c>
    </row>
    <row r="240" spans="1:34" ht="15" customHeight="1" x14ac:dyDescent="0.25">
      <c r="A240" s="109">
        <v>46287.496886574074</v>
      </c>
      <c r="B240" s="106">
        <v>1</v>
      </c>
      <c r="C240" s="106" t="s">
        <v>318</v>
      </c>
      <c r="D240" s="106" t="s">
        <v>625</v>
      </c>
      <c r="E240" s="106" t="s">
        <v>2100</v>
      </c>
      <c r="F240" s="106" t="s">
        <v>174</v>
      </c>
      <c r="G240" s="113">
        <v>1.5959483299930015E-3</v>
      </c>
      <c r="H240" s="106">
        <v>0</v>
      </c>
      <c r="I240" s="110" t="s">
        <v>2172</v>
      </c>
      <c r="L240" s="109">
        <v>46287.496886574074</v>
      </c>
      <c r="M240" s="106" t="s">
        <v>2100</v>
      </c>
      <c r="N240" s="106" t="s">
        <v>174</v>
      </c>
      <c r="O240" s="106">
        <v>175</v>
      </c>
      <c r="P240" s="106">
        <v>475</v>
      </c>
      <c r="Q240" s="106">
        <v>2500</v>
      </c>
      <c r="R240" s="106" t="s">
        <v>541</v>
      </c>
      <c r="S240" s="106">
        <v>50</v>
      </c>
      <c r="T240" s="106">
        <v>50</v>
      </c>
      <c r="U240" s="106"/>
      <c r="V240" s="106">
        <v>0</v>
      </c>
      <c r="W240" s="106">
        <v>520833.33333333331</v>
      </c>
      <c r="X240" s="106">
        <v>520833.33333333331</v>
      </c>
      <c r="Y240" s="106">
        <v>0</v>
      </c>
      <c r="Z240" s="110" t="s">
        <v>2017</v>
      </c>
      <c r="AC240" s="109">
        <v>46287.496886574074</v>
      </c>
      <c r="AD240" s="106">
        <v>1</v>
      </c>
      <c r="AE240" s="106" t="s">
        <v>2341</v>
      </c>
      <c r="AF240" s="106" t="b">
        <v>1</v>
      </c>
      <c r="AG240" s="106" t="s">
        <v>9</v>
      </c>
      <c r="AH240" s="110" t="s">
        <v>2342</v>
      </c>
    </row>
    <row r="241" spans="1:34" ht="15" customHeight="1" x14ac:dyDescent="0.25">
      <c r="A241" s="109">
        <v>46287.496886574074</v>
      </c>
      <c r="B241" s="106">
        <v>1</v>
      </c>
      <c r="C241" s="106" t="s">
        <v>318</v>
      </c>
      <c r="D241" s="106" t="s">
        <v>625</v>
      </c>
      <c r="E241" s="106" t="s">
        <v>2101</v>
      </c>
      <c r="F241" s="106" t="s">
        <v>174</v>
      </c>
      <c r="G241" s="113">
        <v>1.8580297374421056E-3</v>
      </c>
      <c r="H241" s="106">
        <v>0</v>
      </c>
      <c r="I241" s="110" t="s">
        <v>2172</v>
      </c>
      <c r="L241" s="109">
        <v>46287.496886574074</v>
      </c>
      <c r="M241" s="106" t="s">
        <v>2101</v>
      </c>
      <c r="N241" s="106" t="s">
        <v>174</v>
      </c>
      <c r="O241" s="106">
        <v>225</v>
      </c>
      <c r="P241" s="106">
        <v>475</v>
      </c>
      <c r="Q241" s="106">
        <v>2500</v>
      </c>
      <c r="R241" s="106" t="s">
        <v>541</v>
      </c>
      <c r="S241" s="106">
        <v>50</v>
      </c>
      <c r="T241" s="106">
        <v>50</v>
      </c>
      <c r="U241" s="106"/>
      <c r="V241" s="106">
        <v>0</v>
      </c>
      <c r="W241" s="106">
        <v>520833.33333333331</v>
      </c>
      <c r="X241" s="106">
        <v>520833.33333333331</v>
      </c>
      <c r="Y241" s="106">
        <v>0</v>
      </c>
      <c r="Z241" s="110" t="s">
        <v>2017</v>
      </c>
      <c r="AC241" s="109">
        <v>46287.496886574074</v>
      </c>
      <c r="AD241" s="106">
        <v>1</v>
      </c>
      <c r="AE241" s="106" t="s">
        <v>2343</v>
      </c>
      <c r="AF241" s="106" t="s">
        <v>2344</v>
      </c>
      <c r="AG241" s="106" t="s">
        <v>9</v>
      </c>
      <c r="AH241" s="110" t="s">
        <v>2345</v>
      </c>
    </row>
    <row r="242" spans="1:34" ht="15" customHeight="1" x14ac:dyDescent="0.25">
      <c r="A242" s="109">
        <v>46287.496886574074</v>
      </c>
      <c r="B242" s="106">
        <v>1</v>
      </c>
      <c r="C242" s="106" t="s">
        <v>318</v>
      </c>
      <c r="D242" s="106" t="s">
        <v>625</v>
      </c>
      <c r="E242" s="106" t="s">
        <v>2102</v>
      </c>
      <c r="F242" s="106" t="s">
        <v>174</v>
      </c>
      <c r="G242" s="113">
        <v>1.2885601196063225E-3</v>
      </c>
      <c r="H242" s="106">
        <v>0</v>
      </c>
      <c r="I242" s="110" t="s">
        <v>2172</v>
      </c>
      <c r="L242" s="109">
        <v>46287.496886574074</v>
      </c>
      <c r="M242" s="106" t="s">
        <v>2102</v>
      </c>
      <c r="N242" s="106" t="s">
        <v>174</v>
      </c>
      <c r="O242" s="106">
        <v>25</v>
      </c>
      <c r="P242" s="106">
        <v>525</v>
      </c>
      <c r="Q242" s="106">
        <v>2500</v>
      </c>
      <c r="R242" s="106" t="s">
        <v>541</v>
      </c>
      <c r="S242" s="106">
        <v>50</v>
      </c>
      <c r="T242" s="106">
        <v>50</v>
      </c>
      <c r="U242" s="106"/>
      <c r="V242" s="106">
        <v>0</v>
      </c>
      <c r="W242" s="106">
        <v>520833.33333333331</v>
      </c>
      <c r="X242" s="106">
        <v>520833.33333333331</v>
      </c>
      <c r="Y242" s="106">
        <v>0</v>
      </c>
      <c r="Z242" s="110" t="s">
        <v>2017</v>
      </c>
      <c r="AC242" s="109">
        <v>46287.496886574074</v>
      </c>
      <c r="AD242" s="106">
        <v>1</v>
      </c>
      <c r="AE242" s="106" t="s">
        <v>2346</v>
      </c>
      <c r="AF242" s="106" t="s">
        <v>2347</v>
      </c>
      <c r="AG242" s="106" t="s">
        <v>9</v>
      </c>
      <c r="AH242" s="110" t="s">
        <v>2348</v>
      </c>
    </row>
    <row r="243" spans="1:34" ht="15" customHeight="1" x14ac:dyDescent="0.25">
      <c r="A243" s="109">
        <v>46287.496886574074</v>
      </c>
      <c r="B243" s="106">
        <v>1</v>
      </c>
      <c r="C243" s="106" t="s">
        <v>318</v>
      </c>
      <c r="D243" s="106" t="s">
        <v>625</v>
      </c>
      <c r="E243" s="106" t="s">
        <v>2103</v>
      </c>
      <c r="F243" s="106" t="s">
        <v>174</v>
      </c>
      <c r="G243" s="113">
        <v>1.5506415270554266E-3</v>
      </c>
      <c r="H243" s="106">
        <v>0</v>
      </c>
      <c r="I243" s="110" t="s">
        <v>2172</v>
      </c>
      <c r="L243" s="109">
        <v>46287.496886574074</v>
      </c>
      <c r="M243" s="106" t="s">
        <v>2103</v>
      </c>
      <c r="N243" s="106" t="s">
        <v>174</v>
      </c>
      <c r="O243" s="106">
        <v>75</v>
      </c>
      <c r="P243" s="106">
        <v>525</v>
      </c>
      <c r="Q243" s="106">
        <v>2500</v>
      </c>
      <c r="R243" s="106" t="s">
        <v>541</v>
      </c>
      <c r="S243" s="106">
        <v>50</v>
      </c>
      <c r="T243" s="106">
        <v>50</v>
      </c>
      <c r="U243" s="106"/>
      <c r="V243" s="106">
        <v>0</v>
      </c>
      <c r="W243" s="106">
        <v>520833.33333333331</v>
      </c>
      <c r="X243" s="106">
        <v>520833.33333333331</v>
      </c>
      <c r="Y243" s="106">
        <v>0</v>
      </c>
      <c r="Z243" s="110" t="s">
        <v>2017</v>
      </c>
      <c r="AC243" s="109">
        <v>46287.496886574074</v>
      </c>
      <c r="AD243" s="106">
        <v>1</v>
      </c>
      <c r="AE243" s="106" t="s">
        <v>2349</v>
      </c>
      <c r="AF243" s="106" t="s">
        <v>2350</v>
      </c>
      <c r="AG243" s="106" t="s">
        <v>9</v>
      </c>
      <c r="AH243" s="110" t="s">
        <v>2351</v>
      </c>
    </row>
    <row r="244" spans="1:34" ht="15" customHeight="1" x14ac:dyDescent="0.25">
      <c r="A244" s="109">
        <v>46287.496886574074</v>
      </c>
      <c r="B244" s="106">
        <v>1</v>
      </c>
      <c r="C244" s="106" t="s">
        <v>318</v>
      </c>
      <c r="D244" s="106" t="s">
        <v>625</v>
      </c>
      <c r="E244" s="106" t="s">
        <v>2104</v>
      </c>
      <c r="F244" s="106" t="s">
        <v>174</v>
      </c>
      <c r="G244" s="113">
        <v>1.8127229345045307E-3</v>
      </c>
      <c r="H244" s="106">
        <v>0</v>
      </c>
      <c r="I244" s="110" t="s">
        <v>2172</v>
      </c>
      <c r="L244" s="109">
        <v>46287.496886574074</v>
      </c>
      <c r="M244" s="106" t="s">
        <v>2104</v>
      </c>
      <c r="N244" s="106" t="s">
        <v>174</v>
      </c>
      <c r="O244" s="106">
        <v>125</v>
      </c>
      <c r="P244" s="106">
        <v>525</v>
      </c>
      <c r="Q244" s="106">
        <v>2500</v>
      </c>
      <c r="R244" s="106" t="s">
        <v>541</v>
      </c>
      <c r="S244" s="106">
        <v>50</v>
      </c>
      <c r="T244" s="106">
        <v>50</v>
      </c>
      <c r="U244" s="106"/>
      <c r="V244" s="106">
        <v>0</v>
      </c>
      <c r="W244" s="106">
        <v>520833.33333333331</v>
      </c>
      <c r="X244" s="106">
        <v>520833.33333333331</v>
      </c>
      <c r="Y244" s="106">
        <v>0</v>
      </c>
      <c r="Z244" s="110" t="s">
        <v>2017</v>
      </c>
      <c r="AC244" s="109">
        <v>46287.496886574074</v>
      </c>
      <c r="AD244" s="106">
        <v>1</v>
      </c>
      <c r="AE244" s="106" t="s">
        <v>2352</v>
      </c>
      <c r="AF244" s="106" t="s">
        <v>2353</v>
      </c>
      <c r="AG244" s="106" t="s">
        <v>9</v>
      </c>
      <c r="AH244" s="110" t="s">
        <v>2354</v>
      </c>
    </row>
    <row r="245" spans="1:34" ht="15" customHeight="1" x14ac:dyDescent="0.25">
      <c r="A245" s="109">
        <v>46287.496886574074</v>
      </c>
      <c r="B245" s="106">
        <v>1</v>
      </c>
      <c r="C245" s="106" t="s">
        <v>318</v>
      </c>
      <c r="D245" s="106" t="s">
        <v>625</v>
      </c>
      <c r="E245" s="106" t="s">
        <v>2105</v>
      </c>
      <c r="F245" s="106" t="s">
        <v>174</v>
      </c>
      <c r="G245" s="113">
        <v>2.0748043419536351E-3</v>
      </c>
      <c r="H245" s="106">
        <v>0</v>
      </c>
      <c r="I245" s="110" t="s">
        <v>2172</v>
      </c>
      <c r="L245" s="109">
        <v>46287.496886574074</v>
      </c>
      <c r="M245" s="106" t="s">
        <v>2105</v>
      </c>
      <c r="N245" s="106" t="s">
        <v>174</v>
      </c>
      <c r="O245" s="106">
        <v>175</v>
      </c>
      <c r="P245" s="106">
        <v>525</v>
      </c>
      <c r="Q245" s="106">
        <v>2500</v>
      </c>
      <c r="R245" s="106" t="s">
        <v>541</v>
      </c>
      <c r="S245" s="106">
        <v>50</v>
      </c>
      <c r="T245" s="106">
        <v>50</v>
      </c>
      <c r="U245" s="106"/>
      <c r="V245" s="106">
        <v>0</v>
      </c>
      <c r="W245" s="106">
        <v>520833.33333333331</v>
      </c>
      <c r="X245" s="106">
        <v>520833.33333333331</v>
      </c>
      <c r="Y245" s="106">
        <v>0</v>
      </c>
      <c r="Z245" s="110" t="s">
        <v>2017</v>
      </c>
      <c r="AC245" s="109">
        <v>46287.496886574074</v>
      </c>
      <c r="AD245" s="106">
        <v>1</v>
      </c>
      <c r="AE245" s="106" t="s">
        <v>2355</v>
      </c>
      <c r="AF245" s="106">
        <v>-3.8704687097048814E-3</v>
      </c>
      <c r="AG245" s="106" t="s">
        <v>9</v>
      </c>
      <c r="AH245" s="110" t="s">
        <v>2356</v>
      </c>
    </row>
    <row r="246" spans="1:34" ht="15" customHeight="1" x14ac:dyDescent="0.25">
      <c r="A246" s="109">
        <v>46287.496886574074</v>
      </c>
      <c r="B246" s="106">
        <v>1</v>
      </c>
      <c r="C246" s="106" t="s">
        <v>318</v>
      </c>
      <c r="D246" s="106" t="s">
        <v>625</v>
      </c>
      <c r="E246" s="106" t="s">
        <v>2106</v>
      </c>
      <c r="F246" s="106" t="s">
        <v>174</v>
      </c>
      <c r="G246" s="113">
        <v>2.336885749402739E-3</v>
      </c>
      <c r="H246" s="106">
        <v>0</v>
      </c>
      <c r="I246" s="110" t="s">
        <v>2172</v>
      </c>
      <c r="L246" s="109">
        <v>46287.496886574074</v>
      </c>
      <c r="M246" s="106" t="s">
        <v>2106</v>
      </c>
      <c r="N246" s="106" t="s">
        <v>174</v>
      </c>
      <c r="O246" s="106">
        <v>225</v>
      </c>
      <c r="P246" s="106">
        <v>525</v>
      </c>
      <c r="Q246" s="106">
        <v>2500</v>
      </c>
      <c r="R246" s="106" t="s">
        <v>541</v>
      </c>
      <c r="S246" s="106">
        <v>50</v>
      </c>
      <c r="T246" s="106">
        <v>50</v>
      </c>
      <c r="U246" s="106"/>
      <c r="V246" s="106">
        <v>0</v>
      </c>
      <c r="W246" s="106">
        <v>520833.33333333331</v>
      </c>
      <c r="X246" s="106">
        <v>520833.33333333331</v>
      </c>
      <c r="Y246" s="106">
        <v>0</v>
      </c>
      <c r="Z246" s="110" t="s">
        <v>2017</v>
      </c>
      <c r="AC246" s="109">
        <v>46287.496886574074</v>
      </c>
      <c r="AD246" s="106">
        <v>1</v>
      </c>
      <c r="AE246" s="106" t="s">
        <v>2357</v>
      </c>
      <c r="AF246" s="106">
        <v>9.5771202392126701E-6</v>
      </c>
      <c r="AG246" s="106" t="s">
        <v>301</v>
      </c>
      <c r="AH246" s="110" t="s">
        <v>2358</v>
      </c>
    </row>
    <row r="247" spans="1:34" ht="15" customHeight="1" x14ac:dyDescent="0.25">
      <c r="A247" s="109">
        <v>46287.496886574074</v>
      </c>
      <c r="B247" s="106">
        <v>1</v>
      </c>
      <c r="C247" s="106" t="s">
        <v>318</v>
      </c>
      <c r="D247" s="106" t="s">
        <v>625</v>
      </c>
      <c r="E247" s="106" t="s">
        <v>2107</v>
      </c>
      <c r="F247" s="106" t="s">
        <v>174</v>
      </c>
      <c r="G247" s="113">
        <v>1.7674161315669561E-3</v>
      </c>
      <c r="H247" s="106">
        <v>0</v>
      </c>
      <c r="I247" s="110" t="s">
        <v>2172</v>
      </c>
      <c r="L247" s="109">
        <v>46287.496886574074</v>
      </c>
      <c r="M247" s="106" t="s">
        <v>2107</v>
      </c>
      <c r="N247" s="106" t="s">
        <v>174</v>
      </c>
      <c r="O247" s="106">
        <v>25</v>
      </c>
      <c r="P247" s="106">
        <v>575</v>
      </c>
      <c r="Q247" s="106">
        <v>2500</v>
      </c>
      <c r="R247" s="106" t="s">
        <v>541</v>
      </c>
      <c r="S247" s="106">
        <v>50</v>
      </c>
      <c r="T247" s="106">
        <v>50</v>
      </c>
      <c r="U247" s="106"/>
      <c r="V247" s="106">
        <v>0</v>
      </c>
      <c r="W247" s="106">
        <v>520833.33333333331</v>
      </c>
      <c r="X247" s="106">
        <v>520833.33333333331</v>
      </c>
      <c r="Y247" s="106">
        <v>0</v>
      </c>
      <c r="Z247" s="110" t="s">
        <v>2017</v>
      </c>
      <c r="AC247" s="109">
        <v>46287.496886574074</v>
      </c>
      <c r="AD247" s="106">
        <v>1</v>
      </c>
      <c r="AE247" s="106" t="s">
        <v>2359</v>
      </c>
      <c r="AF247" s="106">
        <v>5.241628148982083E-6</v>
      </c>
      <c r="AG247" s="106" t="s">
        <v>301</v>
      </c>
      <c r="AH247" s="110" t="s">
        <v>2360</v>
      </c>
    </row>
    <row r="248" spans="1:34" ht="15" customHeight="1" x14ac:dyDescent="0.25">
      <c r="A248" s="109">
        <v>46287.496886574074</v>
      </c>
      <c r="B248" s="106">
        <v>1</v>
      </c>
      <c r="C248" s="106" t="s">
        <v>318</v>
      </c>
      <c r="D248" s="106" t="s">
        <v>625</v>
      </c>
      <c r="E248" s="106" t="s">
        <v>2108</v>
      </c>
      <c r="F248" s="106" t="s">
        <v>174</v>
      </c>
      <c r="G248" s="113">
        <v>2.02949753901606E-3</v>
      </c>
      <c r="H248" s="106">
        <v>0</v>
      </c>
      <c r="I248" s="110" t="s">
        <v>2172</v>
      </c>
      <c r="L248" s="109">
        <v>46287.496886574074</v>
      </c>
      <c r="M248" s="106" t="s">
        <v>2108</v>
      </c>
      <c r="N248" s="106" t="s">
        <v>174</v>
      </c>
      <c r="O248" s="106">
        <v>75</v>
      </c>
      <c r="P248" s="106">
        <v>575</v>
      </c>
      <c r="Q248" s="106">
        <v>2500</v>
      </c>
      <c r="R248" s="106" t="s">
        <v>541</v>
      </c>
      <c r="S248" s="106">
        <v>50</v>
      </c>
      <c r="T248" s="106">
        <v>50</v>
      </c>
      <c r="U248" s="106"/>
      <c r="V248" s="106">
        <v>0</v>
      </c>
      <c r="W248" s="106">
        <v>520833.33333333331</v>
      </c>
      <c r="X248" s="106">
        <v>520833.33333333331</v>
      </c>
      <c r="Y248" s="106">
        <v>0</v>
      </c>
      <c r="Z248" s="110" t="s">
        <v>2017</v>
      </c>
      <c r="AC248" s="109">
        <v>46287.496886574074</v>
      </c>
      <c r="AD248" s="106">
        <v>1</v>
      </c>
      <c r="AE248" s="106" t="s">
        <v>2361</v>
      </c>
      <c r="AF248" s="106">
        <v>-0.50077355497065656</v>
      </c>
      <c r="AG248" s="106" t="s">
        <v>2211</v>
      </c>
      <c r="AH248" s="110" t="s">
        <v>2362</v>
      </c>
    </row>
    <row r="249" spans="1:34" ht="15" customHeight="1" x14ac:dyDescent="0.25">
      <c r="A249" s="109">
        <v>46287.496886574074</v>
      </c>
      <c r="B249" s="106">
        <v>1</v>
      </c>
      <c r="C249" s="106" t="s">
        <v>318</v>
      </c>
      <c r="D249" s="106" t="s">
        <v>625</v>
      </c>
      <c r="E249" s="106" t="s">
        <v>2109</v>
      </c>
      <c r="F249" s="106" t="s">
        <v>174</v>
      </c>
      <c r="G249" s="113">
        <v>2.2915789464651643E-3</v>
      </c>
      <c r="H249" s="106">
        <v>0</v>
      </c>
      <c r="I249" s="110" t="s">
        <v>2172</v>
      </c>
      <c r="L249" s="109">
        <v>46287.496886574074</v>
      </c>
      <c r="M249" s="106" t="s">
        <v>2109</v>
      </c>
      <c r="N249" s="106" t="s">
        <v>174</v>
      </c>
      <c r="O249" s="106">
        <v>125</v>
      </c>
      <c r="P249" s="106">
        <v>575</v>
      </c>
      <c r="Q249" s="106">
        <v>2500</v>
      </c>
      <c r="R249" s="106" t="s">
        <v>541</v>
      </c>
      <c r="S249" s="106">
        <v>50</v>
      </c>
      <c r="T249" s="106">
        <v>50</v>
      </c>
      <c r="U249" s="106"/>
      <c r="V249" s="106">
        <v>0</v>
      </c>
      <c r="W249" s="106">
        <v>520833.33333333331</v>
      </c>
      <c r="X249" s="106">
        <v>520833.33333333331</v>
      </c>
      <c r="Y249" s="106">
        <v>0</v>
      </c>
      <c r="Z249" s="110" t="s">
        <v>2017</v>
      </c>
      <c r="AC249" s="109">
        <v>46287.496886574074</v>
      </c>
      <c r="AD249" s="106">
        <v>1</v>
      </c>
      <c r="AE249" s="106" t="s">
        <v>2363</v>
      </c>
      <c r="AF249" s="106">
        <v>-354.51360484793287</v>
      </c>
      <c r="AG249" s="106" t="s">
        <v>289</v>
      </c>
      <c r="AH249" s="110" t="s">
        <v>2364</v>
      </c>
    </row>
    <row r="250" spans="1:34" ht="15" customHeight="1" x14ac:dyDescent="0.25">
      <c r="A250" s="109">
        <v>46287.496886574074</v>
      </c>
      <c r="B250" s="106">
        <v>1</v>
      </c>
      <c r="C250" s="106" t="s">
        <v>318</v>
      </c>
      <c r="D250" s="106" t="s">
        <v>625</v>
      </c>
      <c r="E250" s="106" t="s">
        <v>2110</v>
      </c>
      <c r="F250" s="106" t="s">
        <v>174</v>
      </c>
      <c r="G250" s="113">
        <v>2.5536603539142682E-3</v>
      </c>
      <c r="H250" s="106">
        <v>0</v>
      </c>
      <c r="I250" s="110" t="s">
        <v>2172</v>
      </c>
      <c r="L250" s="109">
        <v>46287.496886574074</v>
      </c>
      <c r="M250" s="106" t="s">
        <v>2110</v>
      </c>
      <c r="N250" s="106" t="s">
        <v>174</v>
      </c>
      <c r="O250" s="106">
        <v>175</v>
      </c>
      <c r="P250" s="106">
        <v>575</v>
      </c>
      <c r="Q250" s="106">
        <v>2500</v>
      </c>
      <c r="R250" s="106" t="s">
        <v>541</v>
      </c>
      <c r="S250" s="106">
        <v>50</v>
      </c>
      <c r="T250" s="106">
        <v>50</v>
      </c>
      <c r="U250" s="106"/>
      <c r="V250" s="106">
        <v>0</v>
      </c>
      <c r="W250" s="106">
        <v>520833.33333333331</v>
      </c>
      <c r="X250" s="106">
        <v>520833.33333333331</v>
      </c>
      <c r="Y250" s="106">
        <v>0</v>
      </c>
      <c r="Z250" s="110" t="s">
        <v>2017</v>
      </c>
      <c r="AC250" s="109">
        <v>46287.496886574074</v>
      </c>
      <c r="AD250" s="106">
        <v>1</v>
      </c>
      <c r="AE250" s="106" t="s">
        <v>2365</v>
      </c>
      <c r="AF250" s="106" t="b">
        <v>0</v>
      </c>
      <c r="AG250" s="106" t="s">
        <v>9</v>
      </c>
      <c r="AH250" s="110" t="s">
        <v>2366</v>
      </c>
    </row>
    <row r="251" spans="1:34" ht="15" customHeight="1" x14ac:dyDescent="0.25">
      <c r="A251" s="109">
        <v>46287.496886574074</v>
      </c>
      <c r="B251" s="106">
        <v>1</v>
      </c>
      <c r="C251" s="106" t="s">
        <v>318</v>
      </c>
      <c r="D251" s="106" t="s">
        <v>625</v>
      </c>
      <c r="E251" s="106" t="s">
        <v>2111</v>
      </c>
      <c r="F251" s="106" t="s">
        <v>174</v>
      </c>
      <c r="G251" s="113">
        <v>2.8157417613633726E-3</v>
      </c>
      <c r="H251" s="106">
        <v>0</v>
      </c>
      <c r="I251" s="110" t="s">
        <v>2172</v>
      </c>
      <c r="L251" s="109">
        <v>46287.496886574074</v>
      </c>
      <c r="M251" s="106" t="s">
        <v>2111</v>
      </c>
      <c r="N251" s="106" t="s">
        <v>174</v>
      </c>
      <c r="O251" s="106">
        <v>225</v>
      </c>
      <c r="P251" s="106">
        <v>575</v>
      </c>
      <c r="Q251" s="106">
        <v>2500</v>
      </c>
      <c r="R251" s="106" t="s">
        <v>541</v>
      </c>
      <c r="S251" s="106">
        <v>50</v>
      </c>
      <c r="T251" s="106">
        <v>50</v>
      </c>
      <c r="U251" s="106"/>
      <c r="V251" s="106">
        <v>0</v>
      </c>
      <c r="W251" s="106">
        <v>520833.33333333331</v>
      </c>
      <c r="X251" s="106">
        <v>520833.33333333331</v>
      </c>
      <c r="Y251" s="106">
        <v>0</v>
      </c>
      <c r="Z251" s="110" t="s">
        <v>2017</v>
      </c>
      <c r="AC251" s="109">
        <v>46287.496886574074</v>
      </c>
      <c r="AD251" s="106">
        <v>1</v>
      </c>
      <c r="AE251" s="106" t="s">
        <v>2367</v>
      </c>
      <c r="AF251" s="106" t="s">
        <v>879</v>
      </c>
      <c r="AG251" s="106" t="s">
        <v>9</v>
      </c>
      <c r="AH251" s="110" t="s">
        <v>2368</v>
      </c>
    </row>
    <row r="252" spans="1:34" ht="15" customHeight="1" x14ac:dyDescent="0.25">
      <c r="A252" s="109">
        <v>46287.496886574074</v>
      </c>
      <c r="B252" s="106">
        <v>1</v>
      </c>
      <c r="C252" s="106" t="s">
        <v>318</v>
      </c>
      <c r="D252" s="106" t="s">
        <v>625</v>
      </c>
      <c r="E252" s="106" t="s">
        <v>2112</v>
      </c>
      <c r="F252" s="106" t="s">
        <v>174</v>
      </c>
      <c r="G252" s="113">
        <v>2.2462721435275897E-3</v>
      </c>
      <c r="H252" s="106">
        <v>0</v>
      </c>
      <c r="I252" s="110" t="s">
        <v>2172</v>
      </c>
      <c r="L252" s="109">
        <v>46287.496886574074</v>
      </c>
      <c r="M252" s="106" t="s">
        <v>2112</v>
      </c>
      <c r="N252" s="106" t="s">
        <v>174</v>
      </c>
      <c r="O252" s="106">
        <v>25</v>
      </c>
      <c r="P252" s="106">
        <v>625</v>
      </c>
      <c r="Q252" s="106">
        <v>2500</v>
      </c>
      <c r="R252" s="106" t="s">
        <v>541</v>
      </c>
      <c r="S252" s="106">
        <v>50</v>
      </c>
      <c r="T252" s="106">
        <v>50</v>
      </c>
      <c r="U252" s="106"/>
      <c r="V252" s="106">
        <v>0</v>
      </c>
      <c r="W252" s="106">
        <v>520833.33333333331</v>
      </c>
      <c r="X252" s="106">
        <v>520833.33333333331</v>
      </c>
      <c r="Y252" s="106">
        <v>0</v>
      </c>
      <c r="Z252" s="110" t="s">
        <v>2017</v>
      </c>
      <c r="AC252" s="109">
        <v>46287.496886574074</v>
      </c>
      <c r="AD252" s="106">
        <v>1</v>
      </c>
      <c r="AE252" s="106" t="s">
        <v>2369</v>
      </c>
      <c r="AF252" s="106" t="s">
        <v>2370</v>
      </c>
      <c r="AG252" s="106" t="s">
        <v>9</v>
      </c>
      <c r="AH252" s="110" t="s">
        <v>2371</v>
      </c>
    </row>
    <row r="253" spans="1:34" ht="15" customHeight="1" x14ac:dyDescent="0.25">
      <c r="A253" s="109">
        <v>46287.496886574074</v>
      </c>
      <c r="B253" s="106">
        <v>1</v>
      </c>
      <c r="C253" s="106" t="s">
        <v>318</v>
      </c>
      <c r="D253" s="106" t="s">
        <v>625</v>
      </c>
      <c r="E253" s="106" t="s">
        <v>2113</v>
      </c>
      <c r="F253" s="106" t="s">
        <v>174</v>
      </c>
      <c r="G253" s="113">
        <v>2.5083535509766936E-3</v>
      </c>
      <c r="H253" s="106">
        <v>0</v>
      </c>
      <c r="I253" s="110" t="s">
        <v>2172</v>
      </c>
      <c r="L253" s="109">
        <v>46287.496886574074</v>
      </c>
      <c r="M253" s="106" t="s">
        <v>2113</v>
      </c>
      <c r="N253" s="106" t="s">
        <v>174</v>
      </c>
      <c r="O253" s="106">
        <v>75</v>
      </c>
      <c r="P253" s="106">
        <v>625</v>
      </c>
      <c r="Q253" s="106">
        <v>2500</v>
      </c>
      <c r="R253" s="106" t="s">
        <v>541</v>
      </c>
      <c r="S253" s="106">
        <v>50</v>
      </c>
      <c r="T253" s="106">
        <v>50</v>
      </c>
      <c r="U253" s="106"/>
      <c r="V253" s="106">
        <v>0</v>
      </c>
      <c r="W253" s="106">
        <v>520833.33333333331</v>
      </c>
      <c r="X253" s="106">
        <v>520833.33333333331</v>
      </c>
      <c r="Y253" s="106">
        <v>0</v>
      </c>
      <c r="Z253" s="110" t="s">
        <v>2017</v>
      </c>
      <c r="AC253" s="109">
        <v>46287.496886574074</v>
      </c>
      <c r="AD253" s="106">
        <v>1</v>
      </c>
      <c r="AE253" s="106" t="s">
        <v>2372</v>
      </c>
      <c r="AF253" s="106" t="s">
        <v>2344</v>
      </c>
      <c r="AG253" s="106" t="s">
        <v>9</v>
      </c>
      <c r="AH253" s="110" t="s">
        <v>2345</v>
      </c>
    </row>
    <row r="254" spans="1:34" ht="15" customHeight="1" x14ac:dyDescent="0.25">
      <c r="A254" s="109">
        <v>46287.496886574074</v>
      </c>
      <c r="B254" s="106">
        <v>1</v>
      </c>
      <c r="C254" s="106" t="s">
        <v>318</v>
      </c>
      <c r="D254" s="106" t="s">
        <v>625</v>
      </c>
      <c r="E254" s="106" t="s">
        <v>2114</v>
      </c>
      <c r="F254" s="106" t="s">
        <v>174</v>
      </c>
      <c r="G254" s="113">
        <v>2.7704349584257979E-3</v>
      </c>
      <c r="H254" s="106">
        <v>0</v>
      </c>
      <c r="I254" s="110" t="s">
        <v>2172</v>
      </c>
      <c r="L254" s="109">
        <v>46287.496886574074</v>
      </c>
      <c r="M254" s="106" t="s">
        <v>2114</v>
      </c>
      <c r="N254" s="106" t="s">
        <v>174</v>
      </c>
      <c r="O254" s="106">
        <v>125</v>
      </c>
      <c r="P254" s="106">
        <v>625</v>
      </c>
      <c r="Q254" s="106">
        <v>2500</v>
      </c>
      <c r="R254" s="106" t="s">
        <v>541</v>
      </c>
      <c r="S254" s="106">
        <v>50</v>
      </c>
      <c r="T254" s="106">
        <v>50</v>
      </c>
      <c r="U254" s="106"/>
      <c r="V254" s="106">
        <v>0</v>
      </c>
      <c r="W254" s="106">
        <v>520833.33333333331</v>
      </c>
      <c r="X254" s="106">
        <v>520833.33333333331</v>
      </c>
      <c r="Y254" s="106">
        <v>0</v>
      </c>
      <c r="Z254" s="110" t="s">
        <v>2017</v>
      </c>
      <c r="AC254" s="109">
        <v>46287.496886574074</v>
      </c>
      <c r="AD254" s="106">
        <v>1</v>
      </c>
      <c r="AE254" s="106" t="s">
        <v>2373</v>
      </c>
      <c r="AF254" s="106" t="s">
        <v>2347</v>
      </c>
      <c r="AG254" s="106" t="s">
        <v>9</v>
      </c>
      <c r="AH254" s="110" t="s">
        <v>2348</v>
      </c>
    </row>
    <row r="255" spans="1:34" ht="15" customHeight="1" x14ac:dyDescent="0.25">
      <c r="A255" s="109">
        <v>46287.496886574074</v>
      </c>
      <c r="B255" s="106">
        <v>1</v>
      </c>
      <c r="C255" s="106" t="s">
        <v>318</v>
      </c>
      <c r="D255" s="106" t="s">
        <v>625</v>
      </c>
      <c r="E255" s="106" t="s">
        <v>2115</v>
      </c>
      <c r="F255" s="106" t="s">
        <v>174</v>
      </c>
      <c r="G255" s="113">
        <v>3.0325163658749018E-3</v>
      </c>
      <c r="H255" s="106">
        <v>0</v>
      </c>
      <c r="I255" s="110" t="s">
        <v>2172</v>
      </c>
      <c r="L255" s="109">
        <v>46287.496886574074</v>
      </c>
      <c r="M255" s="106" t="s">
        <v>2115</v>
      </c>
      <c r="N255" s="106" t="s">
        <v>174</v>
      </c>
      <c r="O255" s="106">
        <v>175</v>
      </c>
      <c r="P255" s="106">
        <v>625</v>
      </c>
      <c r="Q255" s="106">
        <v>2500</v>
      </c>
      <c r="R255" s="106" t="s">
        <v>541</v>
      </c>
      <c r="S255" s="106">
        <v>50</v>
      </c>
      <c r="T255" s="106">
        <v>50</v>
      </c>
      <c r="U255" s="106"/>
      <c r="V255" s="106">
        <v>0</v>
      </c>
      <c r="W255" s="106">
        <v>520833.33333333331</v>
      </c>
      <c r="X255" s="106">
        <v>520833.33333333331</v>
      </c>
      <c r="Y255" s="106">
        <v>0</v>
      </c>
      <c r="Z255" s="110" t="s">
        <v>2017</v>
      </c>
      <c r="AC255" s="109">
        <v>46287.496886574074</v>
      </c>
      <c r="AD255" s="106">
        <v>1</v>
      </c>
      <c r="AE255" s="106" t="s">
        <v>2374</v>
      </c>
      <c r="AF255" s="106" t="s">
        <v>2375</v>
      </c>
      <c r="AG255" s="106" t="s">
        <v>9</v>
      </c>
      <c r="AH255" s="110" t="s">
        <v>2351</v>
      </c>
    </row>
    <row r="256" spans="1:34" ht="15" customHeight="1" x14ac:dyDescent="0.25">
      <c r="A256" s="109">
        <v>46287.496886574074</v>
      </c>
      <c r="B256" s="106">
        <v>1</v>
      </c>
      <c r="C256" s="106" t="s">
        <v>318</v>
      </c>
      <c r="D256" s="106" t="s">
        <v>625</v>
      </c>
      <c r="E256" s="106" t="s">
        <v>2116</v>
      </c>
      <c r="F256" s="106" t="s">
        <v>174</v>
      </c>
      <c r="G256" s="113">
        <v>3.2945977733240062E-3</v>
      </c>
      <c r="H256" s="106">
        <v>0</v>
      </c>
      <c r="I256" s="110" t="s">
        <v>2172</v>
      </c>
      <c r="L256" s="109">
        <v>46287.496886574074</v>
      </c>
      <c r="M256" s="106" t="s">
        <v>2116</v>
      </c>
      <c r="N256" s="106" t="s">
        <v>174</v>
      </c>
      <c r="O256" s="106">
        <v>225</v>
      </c>
      <c r="P256" s="106">
        <v>625</v>
      </c>
      <c r="Q256" s="106">
        <v>2500</v>
      </c>
      <c r="R256" s="106" t="s">
        <v>541</v>
      </c>
      <c r="S256" s="106">
        <v>50</v>
      </c>
      <c r="T256" s="106">
        <v>50</v>
      </c>
      <c r="U256" s="106"/>
      <c r="V256" s="106">
        <v>0</v>
      </c>
      <c r="W256" s="106">
        <v>520833.33333333331</v>
      </c>
      <c r="X256" s="106">
        <v>520833.33333333331</v>
      </c>
      <c r="Y256" s="106">
        <v>0</v>
      </c>
      <c r="Z256" s="110" t="s">
        <v>2017</v>
      </c>
      <c r="AC256" s="109">
        <v>46287.496886574074</v>
      </c>
      <c r="AD256" s="106">
        <v>1</v>
      </c>
      <c r="AE256" s="106" t="s">
        <v>2376</v>
      </c>
      <c r="AF256" s="106" t="s">
        <v>2377</v>
      </c>
      <c r="AG256" s="106" t="s">
        <v>9</v>
      </c>
      <c r="AH256" s="110" t="s">
        <v>2354</v>
      </c>
    </row>
    <row r="257" spans="1:34" ht="15" customHeight="1" x14ac:dyDescent="0.25">
      <c r="A257" s="109">
        <v>46287.496886574074</v>
      </c>
      <c r="B257" s="106">
        <v>1</v>
      </c>
      <c r="C257" s="106" t="s">
        <v>318</v>
      </c>
      <c r="D257" s="106" t="s">
        <v>625</v>
      </c>
      <c r="E257" s="106" t="s">
        <v>2117</v>
      </c>
      <c r="F257" s="106" t="s">
        <v>174</v>
      </c>
      <c r="G257" s="113">
        <v>2.7251281554882228E-3</v>
      </c>
      <c r="H257" s="106">
        <v>0</v>
      </c>
      <c r="I257" s="110" t="s">
        <v>2172</v>
      </c>
      <c r="L257" s="109">
        <v>46287.496886574074</v>
      </c>
      <c r="M257" s="106" t="s">
        <v>2117</v>
      </c>
      <c r="N257" s="106" t="s">
        <v>174</v>
      </c>
      <c r="O257" s="106">
        <v>25</v>
      </c>
      <c r="P257" s="106">
        <v>675</v>
      </c>
      <c r="Q257" s="106">
        <v>2500</v>
      </c>
      <c r="R257" s="106" t="s">
        <v>541</v>
      </c>
      <c r="S257" s="106">
        <v>50</v>
      </c>
      <c r="T257" s="106">
        <v>50</v>
      </c>
      <c r="U257" s="106"/>
      <c r="V257" s="106">
        <v>0</v>
      </c>
      <c r="W257" s="106">
        <v>520833.33333333331</v>
      </c>
      <c r="X257" s="106">
        <v>520833.33333333331</v>
      </c>
      <c r="Y257" s="106">
        <v>0</v>
      </c>
      <c r="Z257" s="110" t="s">
        <v>2017</v>
      </c>
      <c r="AC257" s="109">
        <v>46287.496886574074</v>
      </c>
      <c r="AD257" s="106">
        <v>1</v>
      </c>
      <c r="AE257" s="106" t="s">
        <v>2378</v>
      </c>
      <c r="AF257" s="106">
        <v>-3.3934518368637654E-3</v>
      </c>
      <c r="AG257" s="106" t="s">
        <v>9</v>
      </c>
      <c r="AH257" s="110" t="s">
        <v>2356</v>
      </c>
    </row>
    <row r="258" spans="1:34" ht="15" customHeight="1" x14ac:dyDescent="0.25">
      <c r="A258" s="109">
        <v>46287.496886574074</v>
      </c>
      <c r="B258" s="106">
        <v>1</v>
      </c>
      <c r="C258" s="106" t="s">
        <v>318</v>
      </c>
      <c r="D258" s="106" t="s">
        <v>625</v>
      </c>
      <c r="E258" s="106" t="s">
        <v>2118</v>
      </c>
      <c r="F258" s="106" t="s">
        <v>174</v>
      </c>
      <c r="G258" s="113">
        <v>2.9872095629373272E-3</v>
      </c>
      <c r="H258" s="106">
        <v>0</v>
      </c>
      <c r="I258" s="110" t="s">
        <v>2172</v>
      </c>
      <c r="L258" s="109">
        <v>46287.496886574074</v>
      </c>
      <c r="M258" s="106" t="s">
        <v>2118</v>
      </c>
      <c r="N258" s="106" t="s">
        <v>174</v>
      </c>
      <c r="O258" s="106">
        <v>75</v>
      </c>
      <c r="P258" s="106">
        <v>675</v>
      </c>
      <c r="Q258" s="106">
        <v>2500</v>
      </c>
      <c r="R258" s="106" t="s">
        <v>541</v>
      </c>
      <c r="S258" s="106">
        <v>50</v>
      </c>
      <c r="T258" s="106">
        <v>50</v>
      </c>
      <c r="U258" s="106"/>
      <c r="V258" s="106">
        <v>0</v>
      </c>
      <c r="W258" s="106">
        <v>520833.33333333331</v>
      </c>
      <c r="X258" s="106">
        <v>520833.33333333331</v>
      </c>
      <c r="Y258" s="106">
        <v>0</v>
      </c>
      <c r="Z258" s="110" t="s">
        <v>2017</v>
      </c>
      <c r="AC258" s="109">
        <v>46287.496886574074</v>
      </c>
      <c r="AD258" s="106">
        <v>1</v>
      </c>
      <c r="AE258" s="106" t="s">
        <v>2379</v>
      </c>
      <c r="AF258" s="106">
        <v>8.295661624088308E-6</v>
      </c>
      <c r="AG258" s="106" t="s">
        <v>301</v>
      </c>
      <c r="AH258" s="110" t="s">
        <v>2358</v>
      </c>
    </row>
    <row r="259" spans="1:34" ht="15" customHeight="1" x14ac:dyDescent="0.25">
      <c r="A259" s="109">
        <v>46287.496886574074</v>
      </c>
      <c r="B259" s="106">
        <v>1</v>
      </c>
      <c r="C259" s="106" t="s">
        <v>318</v>
      </c>
      <c r="D259" s="106" t="s">
        <v>625</v>
      </c>
      <c r="E259" s="106" t="s">
        <v>2119</v>
      </c>
      <c r="F259" s="106" t="s">
        <v>174</v>
      </c>
      <c r="G259" s="113">
        <v>3.2492909703864311E-3</v>
      </c>
      <c r="H259" s="106">
        <v>0</v>
      </c>
      <c r="I259" s="110" t="s">
        <v>2172</v>
      </c>
      <c r="L259" s="109">
        <v>46287.496886574074</v>
      </c>
      <c r="M259" s="106" t="s">
        <v>2119</v>
      </c>
      <c r="N259" s="106" t="s">
        <v>174</v>
      </c>
      <c r="O259" s="106">
        <v>125</v>
      </c>
      <c r="P259" s="106">
        <v>675</v>
      </c>
      <c r="Q259" s="106">
        <v>2500</v>
      </c>
      <c r="R259" s="106" t="s">
        <v>541</v>
      </c>
      <c r="S259" s="106">
        <v>50</v>
      </c>
      <c r="T259" s="106">
        <v>50</v>
      </c>
      <c r="U259" s="106"/>
      <c r="V259" s="106">
        <v>0</v>
      </c>
      <c r="W259" s="106">
        <v>520833.33333333331</v>
      </c>
      <c r="X259" s="106">
        <v>520833.33333333331</v>
      </c>
      <c r="Y259" s="106">
        <v>0</v>
      </c>
      <c r="Z259" s="110" t="s">
        <v>2017</v>
      </c>
      <c r="AC259" s="109">
        <v>46287.496886574074</v>
      </c>
      <c r="AD259" s="106">
        <v>1</v>
      </c>
      <c r="AE259" s="106" t="s">
        <v>2380</v>
      </c>
      <c r="AF259" s="106">
        <v>4.5654626327847825E-6</v>
      </c>
      <c r="AG259" s="106" t="s">
        <v>301</v>
      </c>
      <c r="AH259" s="110" t="s">
        <v>2360</v>
      </c>
    </row>
    <row r="260" spans="1:34" ht="15" customHeight="1" x14ac:dyDescent="0.25">
      <c r="A260" s="109">
        <v>46287.496886574074</v>
      </c>
      <c r="B260" s="106">
        <v>1</v>
      </c>
      <c r="C260" s="106" t="s">
        <v>318</v>
      </c>
      <c r="D260" s="106" t="s">
        <v>625</v>
      </c>
      <c r="E260" s="106" t="s">
        <v>2120</v>
      </c>
      <c r="F260" s="106" t="s">
        <v>174</v>
      </c>
      <c r="G260" s="113">
        <v>3.5113723778355354E-3</v>
      </c>
      <c r="H260" s="106">
        <v>0</v>
      </c>
      <c r="I260" s="110" t="s">
        <v>2172</v>
      </c>
      <c r="L260" s="109">
        <v>46287.496886574074</v>
      </c>
      <c r="M260" s="106" t="s">
        <v>2120</v>
      </c>
      <c r="N260" s="106" t="s">
        <v>174</v>
      </c>
      <c r="O260" s="106">
        <v>175</v>
      </c>
      <c r="P260" s="106">
        <v>675</v>
      </c>
      <c r="Q260" s="106">
        <v>2500</v>
      </c>
      <c r="R260" s="106" t="s">
        <v>541</v>
      </c>
      <c r="S260" s="106">
        <v>50</v>
      </c>
      <c r="T260" s="106">
        <v>50</v>
      </c>
      <c r="U260" s="106"/>
      <c r="V260" s="106">
        <v>0</v>
      </c>
      <c r="W260" s="106">
        <v>520833.33333333331</v>
      </c>
      <c r="X260" s="106">
        <v>520833.33333333331</v>
      </c>
      <c r="Y260" s="106">
        <v>0</v>
      </c>
      <c r="Z260" s="110" t="s">
        <v>2017</v>
      </c>
      <c r="AC260" s="109">
        <v>46287.496886574074</v>
      </c>
      <c r="AD260" s="106">
        <v>1</v>
      </c>
      <c r="AE260" s="106" t="s">
        <v>2381</v>
      </c>
      <c r="AF260" s="106">
        <v>-0.5031068203936494</v>
      </c>
      <c r="AG260" s="106" t="s">
        <v>2211</v>
      </c>
      <c r="AH260" s="110" t="s">
        <v>2362</v>
      </c>
    </row>
    <row r="261" spans="1:34" ht="15" customHeight="1" x14ac:dyDescent="0.25">
      <c r="A261" s="109">
        <v>46287.496886574074</v>
      </c>
      <c r="B261" s="106">
        <v>1</v>
      </c>
      <c r="C261" s="106" t="s">
        <v>318</v>
      </c>
      <c r="D261" s="106" t="s">
        <v>625</v>
      </c>
      <c r="E261" s="106" t="s">
        <v>2121</v>
      </c>
      <c r="F261" s="106" t="s">
        <v>174</v>
      </c>
      <c r="G261" s="113">
        <v>3.7734537852846394E-3</v>
      </c>
      <c r="H261" s="106">
        <v>0</v>
      </c>
      <c r="I261" s="110" t="s">
        <v>2172</v>
      </c>
      <c r="L261" s="109">
        <v>46287.496886574074</v>
      </c>
      <c r="M261" s="106" t="s">
        <v>2121</v>
      </c>
      <c r="N261" s="106" t="s">
        <v>174</v>
      </c>
      <c r="O261" s="106">
        <v>225</v>
      </c>
      <c r="P261" s="106">
        <v>675</v>
      </c>
      <c r="Q261" s="106">
        <v>2500</v>
      </c>
      <c r="R261" s="106" t="s">
        <v>541</v>
      </c>
      <c r="S261" s="106">
        <v>50</v>
      </c>
      <c r="T261" s="106">
        <v>50</v>
      </c>
      <c r="U261" s="106"/>
      <c r="V261" s="106">
        <v>0</v>
      </c>
      <c r="W261" s="106">
        <v>520833.33333333331</v>
      </c>
      <c r="X261" s="106">
        <v>520833.33333333331</v>
      </c>
      <c r="Y261" s="106">
        <v>0</v>
      </c>
      <c r="Z261" s="110" t="s">
        <v>2017</v>
      </c>
      <c r="AC261" s="109">
        <v>46287.496886574074</v>
      </c>
      <c r="AD261" s="106">
        <v>1</v>
      </c>
      <c r="AE261" s="106" t="s">
        <v>2382</v>
      </c>
      <c r="AF261" s="106">
        <v>-358.37590992710517</v>
      </c>
      <c r="AG261" s="106" t="s">
        <v>289</v>
      </c>
      <c r="AH261" s="110" t="s">
        <v>2364</v>
      </c>
    </row>
    <row r="262" spans="1:34" ht="15" customHeight="1" x14ac:dyDescent="0.25">
      <c r="A262" s="109">
        <v>46287.496886574074</v>
      </c>
      <c r="B262" s="106">
        <v>1</v>
      </c>
      <c r="C262" s="106" t="s">
        <v>318</v>
      </c>
      <c r="D262" s="106" t="s">
        <v>625</v>
      </c>
      <c r="E262" s="106" t="s">
        <v>2122</v>
      </c>
      <c r="F262" s="106" t="s">
        <v>174</v>
      </c>
      <c r="G262" s="113">
        <v>3.2039841674488564E-3</v>
      </c>
      <c r="H262" s="106">
        <v>0</v>
      </c>
      <c r="I262" s="110" t="s">
        <v>2172</v>
      </c>
      <c r="L262" s="109">
        <v>46287.496886574074</v>
      </c>
      <c r="M262" s="106" t="s">
        <v>2122</v>
      </c>
      <c r="N262" s="106" t="s">
        <v>174</v>
      </c>
      <c r="O262" s="106">
        <v>25</v>
      </c>
      <c r="P262" s="106">
        <v>725</v>
      </c>
      <c r="Q262" s="106">
        <v>2500</v>
      </c>
      <c r="R262" s="106" t="s">
        <v>541</v>
      </c>
      <c r="S262" s="106">
        <v>50</v>
      </c>
      <c r="T262" s="106">
        <v>50</v>
      </c>
      <c r="U262" s="106"/>
      <c r="V262" s="106">
        <v>0</v>
      </c>
      <c r="W262" s="106">
        <v>520833.33333333331</v>
      </c>
      <c r="X262" s="106">
        <v>520833.33333333331</v>
      </c>
      <c r="Y262" s="106">
        <v>0</v>
      </c>
      <c r="Z262" s="110" t="s">
        <v>2017</v>
      </c>
      <c r="AC262" s="109">
        <v>46287.496886574074</v>
      </c>
      <c r="AD262" s="106">
        <v>1</v>
      </c>
      <c r="AE262" s="106" t="s">
        <v>2383</v>
      </c>
      <c r="AF262" s="106" t="b">
        <v>0</v>
      </c>
      <c r="AG262" s="106" t="s">
        <v>9</v>
      </c>
      <c r="AH262" s="110" t="s">
        <v>2366</v>
      </c>
    </row>
    <row r="263" spans="1:34" ht="15" customHeight="1" x14ac:dyDescent="0.25">
      <c r="A263" s="109">
        <v>46287.496886574074</v>
      </c>
      <c r="B263" s="106">
        <v>1</v>
      </c>
      <c r="C263" s="106" t="s">
        <v>318</v>
      </c>
      <c r="D263" s="106" t="s">
        <v>625</v>
      </c>
      <c r="E263" s="106" t="s">
        <v>2123</v>
      </c>
      <c r="F263" s="106" t="s">
        <v>174</v>
      </c>
      <c r="G263" s="113">
        <v>3.4660655748979608E-3</v>
      </c>
      <c r="H263" s="106">
        <v>0</v>
      </c>
      <c r="I263" s="110" t="s">
        <v>2172</v>
      </c>
      <c r="L263" s="109">
        <v>46287.496886574074</v>
      </c>
      <c r="M263" s="106" t="s">
        <v>2123</v>
      </c>
      <c r="N263" s="106" t="s">
        <v>174</v>
      </c>
      <c r="O263" s="106">
        <v>75</v>
      </c>
      <c r="P263" s="106">
        <v>725</v>
      </c>
      <c r="Q263" s="106">
        <v>2500</v>
      </c>
      <c r="R263" s="106" t="s">
        <v>541</v>
      </c>
      <c r="S263" s="106">
        <v>50</v>
      </c>
      <c r="T263" s="106">
        <v>50</v>
      </c>
      <c r="U263" s="106"/>
      <c r="V263" s="106">
        <v>0</v>
      </c>
      <c r="W263" s="106">
        <v>520833.33333333331</v>
      </c>
      <c r="X263" s="106">
        <v>520833.33333333331</v>
      </c>
      <c r="Y263" s="106">
        <v>0</v>
      </c>
      <c r="Z263" s="110" t="s">
        <v>2017</v>
      </c>
      <c r="AC263" s="109">
        <v>46287.496886574074</v>
      </c>
      <c r="AD263" s="106">
        <v>1</v>
      </c>
      <c r="AE263" s="106" t="s">
        <v>2384</v>
      </c>
      <c r="AF263" s="106" t="s">
        <v>879</v>
      </c>
      <c r="AG263" s="106" t="s">
        <v>9</v>
      </c>
      <c r="AH263" s="110" t="s">
        <v>2368</v>
      </c>
    </row>
    <row r="264" spans="1:34" ht="15" customHeight="1" x14ac:dyDescent="0.25">
      <c r="A264" s="109">
        <v>46287.496886574074</v>
      </c>
      <c r="B264" s="106">
        <v>1</v>
      </c>
      <c r="C264" s="106" t="s">
        <v>318</v>
      </c>
      <c r="D264" s="106" t="s">
        <v>625</v>
      </c>
      <c r="E264" s="106" t="s">
        <v>2124</v>
      </c>
      <c r="F264" s="106" t="s">
        <v>174</v>
      </c>
      <c r="G264" s="113">
        <v>3.7281469823470647E-3</v>
      </c>
      <c r="H264" s="106">
        <v>0</v>
      </c>
      <c r="I264" s="110" t="s">
        <v>2172</v>
      </c>
      <c r="L264" s="109">
        <v>46287.496886574074</v>
      </c>
      <c r="M264" s="106" t="s">
        <v>2124</v>
      </c>
      <c r="N264" s="106" t="s">
        <v>174</v>
      </c>
      <c r="O264" s="106">
        <v>125</v>
      </c>
      <c r="P264" s="106">
        <v>725</v>
      </c>
      <c r="Q264" s="106">
        <v>2500</v>
      </c>
      <c r="R264" s="106" t="s">
        <v>541</v>
      </c>
      <c r="S264" s="106">
        <v>50</v>
      </c>
      <c r="T264" s="106">
        <v>50</v>
      </c>
      <c r="U264" s="106"/>
      <c r="V264" s="106">
        <v>0</v>
      </c>
      <c r="W264" s="106">
        <v>520833.33333333331</v>
      </c>
      <c r="X264" s="106">
        <v>520833.33333333331</v>
      </c>
      <c r="Y264" s="106">
        <v>0</v>
      </c>
      <c r="Z264" s="110" t="s">
        <v>2017</v>
      </c>
      <c r="AC264" s="109">
        <v>46287.496886574074</v>
      </c>
      <c r="AD264" s="106">
        <v>1</v>
      </c>
      <c r="AE264" s="106" t="s">
        <v>2385</v>
      </c>
      <c r="AF264" s="106" t="s">
        <v>2386</v>
      </c>
      <c r="AG264" s="106" t="s">
        <v>9</v>
      </c>
      <c r="AH264" s="110" t="s">
        <v>2371</v>
      </c>
    </row>
    <row r="265" spans="1:34" ht="15" customHeight="1" x14ac:dyDescent="0.25">
      <c r="A265" s="109">
        <v>46287.496886574074</v>
      </c>
      <c r="B265" s="106">
        <v>1</v>
      </c>
      <c r="C265" s="106" t="s">
        <v>318</v>
      </c>
      <c r="D265" s="106" t="s">
        <v>625</v>
      </c>
      <c r="E265" s="106" t="s">
        <v>2125</v>
      </c>
      <c r="F265" s="106" t="s">
        <v>174</v>
      </c>
      <c r="G265" s="113">
        <v>3.9902283897961686E-3</v>
      </c>
      <c r="H265" s="106">
        <v>0</v>
      </c>
      <c r="I265" s="110" t="s">
        <v>2172</v>
      </c>
      <c r="L265" s="109">
        <v>46287.496886574074</v>
      </c>
      <c r="M265" s="106" t="s">
        <v>2125</v>
      </c>
      <c r="N265" s="106" t="s">
        <v>174</v>
      </c>
      <c r="O265" s="106">
        <v>175</v>
      </c>
      <c r="P265" s="106">
        <v>725</v>
      </c>
      <c r="Q265" s="106">
        <v>2500</v>
      </c>
      <c r="R265" s="106" t="s">
        <v>541</v>
      </c>
      <c r="S265" s="106">
        <v>50</v>
      </c>
      <c r="T265" s="106">
        <v>50</v>
      </c>
      <c r="U265" s="106"/>
      <c r="V265" s="106">
        <v>0</v>
      </c>
      <c r="W265" s="106">
        <v>520833.33333333331</v>
      </c>
      <c r="X265" s="106">
        <v>520833.33333333331</v>
      </c>
      <c r="Y265" s="106">
        <v>0</v>
      </c>
      <c r="Z265" s="110" t="s">
        <v>2017</v>
      </c>
      <c r="AC265" s="119">
        <v>46287.496886574074</v>
      </c>
      <c r="AD265" s="118">
        <v>1</v>
      </c>
      <c r="AE265" s="118" t="s">
        <v>2441</v>
      </c>
      <c r="AF265" s="118" t="s">
        <v>2442</v>
      </c>
      <c r="AG265" s="118" t="s">
        <v>9</v>
      </c>
      <c r="AH265" s="120" t="s">
        <v>2345</v>
      </c>
    </row>
    <row r="266" spans="1:34" ht="15" customHeight="1" x14ac:dyDescent="0.25">
      <c r="A266" s="109">
        <v>46287.496886574074</v>
      </c>
      <c r="B266" s="106">
        <v>1</v>
      </c>
      <c r="C266" s="106" t="s">
        <v>318</v>
      </c>
      <c r="D266" s="106" t="s">
        <v>625</v>
      </c>
      <c r="E266" s="106" t="s">
        <v>2126</v>
      </c>
      <c r="F266" s="106" t="s">
        <v>174</v>
      </c>
      <c r="G266" s="113">
        <v>4.2523097972452734E-3</v>
      </c>
      <c r="H266" s="106">
        <v>0</v>
      </c>
      <c r="I266" s="110" t="s">
        <v>2172</v>
      </c>
      <c r="L266" s="109">
        <v>46287.496886574074</v>
      </c>
      <c r="M266" s="106" t="s">
        <v>2126</v>
      </c>
      <c r="N266" s="106" t="s">
        <v>174</v>
      </c>
      <c r="O266" s="106">
        <v>225</v>
      </c>
      <c r="P266" s="106">
        <v>725</v>
      </c>
      <c r="Q266" s="106">
        <v>2500</v>
      </c>
      <c r="R266" s="106" t="s">
        <v>541</v>
      </c>
      <c r="S266" s="106">
        <v>50</v>
      </c>
      <c r="T266" s="106">
        <v>50</v>
      </c>
      <c r="U266" s="106"/>
      <c r="V266" s="106">
        <v>0</v>
      </c>
      <c r="W266" s="106">
        <v>520833.33333333331</v>
      </c>
      <c r="X266" s="106">
        <v>520833.33333333331</v>
      </c>
      <c r="Y266" s="106">
        <v>0</v>
      </c>
      <c r="Z266" s="110" t="s">
        <v>2017</v>
      </c>
      <c r="AC266" s="119">
        <v>46287.496886574074</v>
      </c>
      <c r="AD266" s="118">
        <v>1</v>
      </c>
      <c r="AE266" s="118" t="s">
        <v>2443</v>
      </c>
      <c r="AF266" s="118" t="s">
        <v>2444</v>
      </c>
      <c r="AG266" s="118" t="s">
        <v>9</v>
      </c>
      <c r="AH266" s="120" t="s">
        <v>2348</v>
      </c>
    </row>
    <row r="267" spans="1:34" ht="15" customHeight="1" x14ac:dyDescent="0.25">
      <c r="A267" s="109">
        <v>46287.496886574074</v>
      </c>
      <c r="B267" s="106">
        <v>1</v>
      </c>
      <c r="C267" s="106" t="s">
        <v>318</v>
      </c>
      <c r="D267" s="106" t="s">
        <v>625</v>
      </c>
      <c r="E267" s="106" t="s">
        <v>2127</v>
      </c>
      <c r="F267" s="106" t="s">
        <v>174</v>
      </c>
      <c r="G267" s="113">
        <v>3.68284017940949E-3</v>
      </c>
      <c r="H267" s="106">
        <v>0</v>
      </c>
      <c r="I267" s="110" t="s">
        <v>2172</v>
      </c>
      <c r="L267" s="109">
        <v>46287.496886574074</v>
      </c>
      <c r="M267" s="106" t="s">
        <v>2127</v>
      </c>
      <c r="N267" s="106" t="s">
        <v>174</v>
      </c>
      <c r="O267" s="106">
        <v>25</v>
      </c>
      <c r="P267" s="106">
        <v>775</v>
      </c>
      <c r="Q267" s="106">
        <v>2500</v>
      </c>
      <c r="R267" s="106" t="s">
        <v>541</v>
      </c>
      <c r="S267" s="106">
        <v>50</v>
      </c>
      <c r="T267" s="106">
        <v>50</v>
      </c>
      <c r="U267" s="106"/>
      <c r="V267" s="106">
        <v>0</v>
      </c>
      <c r="W267" s="106">
        <v>520833.33333333331</v>
      </c>
      <c r="X267" s="106">
        <v>520833.33333333331</v>
      </c>
      <c r="Y267" s="106">
        <v>0</v>
      </c>
      <c r="Z267" s="110" t="s">
        <v>2017</v>
      </c>
      <c r="AC267" s="119">
        <v>46287.496886574074</v>
      </c>
      <c r="AD267" s="118">
        <v>1</v>
      </c>
      <c r="AE267" s="118" t="s">
        <v>2445</v>
      </c>
      <c r="AF267" s="118" t="s">
        <v>2446</v>
      </c>
      <c r="AG267" s="118" t="s">
        <v>9</v>
      </c>
      <c r="AH267" s="120" t="s">
        <v>2351</v>
      </c>
    </row>
    <row r="268" spans="1:34" ht="15" customHeight="1" x14ac:dyDescent="0.25">
      <c r="A268" s="109">
        <v>46287.496886574074</v>
      </c>
      <c r="B268" s="106">
        <v>1</v>
      </c>
      <c r="C268" s="106" t="s">
        <v>318</v>
      </c>
      <c r="D268" s="106" t="s">
        <v>625</v>
      </c>
      <c r="E268" s="106" t="s">
        <v>2128</v>
      </c>
      <c r="F268" s="106" t="s">
        <v>174</v>
      </c>
      <c r="G268" s="113">
        <v>3.9449215868585944E-3</v>
      </c>
      <c r="H268" s="106">
        <v>0</v>
      </c>
      <c r="I268" s="110" t="s">
        <v>2172</v>
      </c>
      <c r="L268" s="109">
        <v>46287.496886574074</v>
      </c>
      <c r="M268" s="106" t="s">
        <v>2128</v>
      </c>
      <c r="N268" s="106" t="s">
        <v>174</v>
      </c>
      <c r="O268" s="106">
        <v>75</v>
      </c>
      <c r="P268" s="106">
        <v>775</v>
      </c>
      <c r="Q268" s="106">
        <v>2500</v>
      </c>
      <c r="R268" s="106" t="s">
        <v>541</v>
      </c>
      <c r="S268" s="106">
        <v>50</v>
      </c>
      <c r="T268" s="106">
        <v>50</v>
      </c>
      <c r="U268" s="106"/>
      <c r="V268" s="106">
        <v>0</v>
      </c>
      <c r="W268" s="106">
        <v>520833.33333333331</v>
      </c>
      <c r="X268" s="106">
        <v>520833.33333333331</v>
      </c>
      <c r="Y268" s="106">
        <v>0</v>
      </c>
      <c r="Z268" s="110" t="s">
        <v>2017</v>
      </c>
      <c r="AC268" s="119">
        <v>46287.496886574074</v>
      </c>
      <c r="AD268" s="118">
        <v>1</v>
      </c>
      <c r="AE268" s="118" t="s">
        <v>2447</v>
      </c>
      <c r="AF268" s="118" t="s">
        <v>2448</v>
      </c>
      <c r="AG268" s="118" t="s">
        <v>9</v>
      </c>
      <c r="AH268" s="120" t="s">
        <v>2354</v>
      </c>
    </row>
    <row r="269" spans="1:34" ht="15" customHeight="1" x14ac:dyDescent="0.25">
      <c r="A269" s="109">
        <v>46287.496886574074</v>
      </c>
      <c r="B269" s="106">
        <v>1</v>
      </c>
      <c r="C269" s="106" t="s">
        <v>318</v>
      </c>
      <c r="D269" s="106" t="s">
        <v>625</v>
      </c>
      <c r="E269" s="106" t="s">
        <v>2129</v>
      </c>
      <c r="F269" s="106" t="s">
        <v>174</v>
      </c>
      <c r="G269" s="113">
        <v>4.2070029943076983E-3</v>
      </c>
      <c r="H269" s="106">
        <v>0</v>
      </c>
      <c r="I269" s="110" t="s">
        <v>2172</v>
      </c>
      <c r="L269" s="109">
        <v>46287.496886574074</v>
      </c>
      <c r="M269" s="106" t="s">
        <v>2129</v>
      </c>
      <c r="N269" s="106" t="s">
        <v>174</v>
      </c>
      <c r="O269" s="106">
        <v>125</v>
      </c>
      <c r="P269" s="106">
        <v>775</v>
      </c>
      <c r="Q269" s="106">
        <v>2500</v>
      </c>
      <c r="R269" s="106" t="s">
        <v>541</v>
      </c>
      <c r="S269" s="106">
        <v>50</v>
      </c>
      <c r="T269" s="106">
        <v>50</v>
      </c>
      <c r="U269" s="106"/>
      <c r="V269" s="106">
        <v>0</v>
      </c>
      <c r="W269" s="106">
        <v>520833.33333333331</v>
      </c>
      <c r="X269" s="106">
        <v>520833.33333333331</v>
      </c>
      <c r="Y269" s="106">
        <v>0</v>
      </c>
      <c r="Z269" s="110" t="s">
        <v>2017</v>
      </c>
      <c r="AC269" s="119">
        <v>46287.496886574074</v>
      </c>
      <c r="AD269" s="118">
        <v>1</v>
      </c>
      <c r="AE269" s="118" t="s">
        <v>2449</v>
      </c>
      <c r="AF269" s="118">
        <v>-2.8742413108661855E-4</v>
      </c>
      <c r="AG269" s="118" t="s">
        <v>9</v>
      </c>
      <c r="AH269" s="120" t="s">
        <v>2356</v>
      </c>
    </row>
    <row r="270" spans="1:34" ht="15" customHeight="1" x14ac:dyDescent="0.25">
      <c r="A270" s="109">
        <v>46287.496886574074</v>
      </c>
      <c r="B270" s="106">
        <v>1</v>
      </c>
      <c r="C270" s="106" t="s">
        <v>318</v>
      </c>
      <c r="D270" s="106" t="s">
        <v>625</v>
      </c>
      <c r="E270" s="106" t="s">
        <v>2130</v>
      </c>
      <c r="F270" s="106" t="s">
        <v>174</v>
      </c>
      <c r="G270" s="113">
        <v>4.4690844017568022E-3</v>
      </c>
      <c r="H270" s="106">
        <v>0</v>
      </c>
      <c r="I270" s="110" t="s">
        <v>2172</v>
      </c>
      <c r="L270" s="109">
        <v>46287.496886574074</v>
      </c>
      <c r="M270" s="106" t="s">
        <v>2130</v>
      </c>
      <c r="N270" s="106" t="s">
        <v>174</v>
      </c>
      <c r="O270" s="106">
        <v>175</v>
      </c>
      <c r="P270" s="106">
        <v>775</v>
      </c>
      <c r="Q270" s="106">
        <v>2500</v>
      </c>
      <c r="R270" s="106" t="s">
        <v>541</v>
      </c>
      <c r="S270" s="106">
        <v>50</v>
      </c>
      <c r="T270" s="106">
        <v>50</v>
      </c>
      <c r="U270" s="106"/>
      <c r="V270" s="106">
        <v>0</v>
      </c>
      <c r="W270" s="106">
        <v>520833.33333333331</v>
      </c>
      <c r="X270" s="106">
        <v>520833.33333333331</v>
      </c>
      <c r="Y270" s="106">
        <v>0</v>
      </c>
      <c r="Z270" s="110" t="s">
        <v>2017</v>
      </c>
      <c r="AC270" s="119">
        <v>46287.496886574074</v>
      </c>
      <c r="AD270" s="118">
        <v>1</v>
      </c>
      <c r="AE270" s="118" t="s">
        <v>2450</v>
      </c>
      <c r="AF270" s="118">
        <v>4.7694836369758673E-7</v>
      </c>
      <c r="AG270" s="118" t="s">
        <v>301</v>
      </c>
      <c r="AH270" s="120" t="s">
        <v>2358</v>
      </c>
    </row>
    <row r="271" spans="1:34" ht="15" customHeight="1" x14ac:dyDescent="0.25">
      <c r="A271" s="109">
        <v>46287.496886574074</v>
      </c>
      <c r="B271" s="106">
        <v>1</v>
      </c>
      <c r="C271" s="106" t="s">
        <v>318</v>
      </c>
      <c r="D271" s="106" t="s">
        <v>625</v>
      </c>
      <c r="E271" s="106" t="s">
        <v>2131</v>
      </c>
      <c r="F271" s="106" t="s">
        <v>174</v>
      </c>
      <c r="G271" s="113">
        <v>4.731165809205907E-3</v>
      </c>
      <c r="H271" s="106">
        <v>0</v>
      </c>
      <c r="I271" s="110" t="s">
        <v>2172</v>
      </c>
      <c r="L271" s="109">
        <v>46287.496886574074</v>
      </c>
      <c r="M271" s="106" t="s">
        <v>2131</v>
      </c>
      <c r="N271" s="106" t="s">
        <v>174</v>
      </c>
      <c r="O271" s="106">
        <v>225</v>
      </c>
      <c r="P271" s="106">
        <v>775</v>
      </c>
      <c r="Q271" s="106">
        <v>2500</v>
      </c>
      <c r="R271" s="106" t="s">
        <v>541</v>
      </c>
      <c r="S271" s="106">
        <v>50</v>
      </c>
      <c r="T271" s="106">
        <v>50</v>
      </c>
      <c r="U271" s="106"/>
      <c r="V271" s="106">
        <v>0</v>
      </c>
      <c r="W271" s="106">
        <v>520833.33333333331</v>
      </c>
      <c r="X271" s="106">
        <v>520833.33333333331</v>
      </c>
      <c r="Y271" s="106">
        <v>0</v>
      </c>
      <c r="Z271" s="110" t="s">
        <v>2017</v>
      </c>
      <c r="AC271" s="119">
        <v>46287.496886574074</v>
      </c>
      <c r="AD271" s="118">
        <v>1</v>
      </c>
      <c r="AE271" s="118" t="s">
        <v>2451</v>
      </c>
      <c r="AF271" s="118">
        <v>3.0128510764883921E-7</v>
      </c>
      <c r="AG271" s="118" t="s">
        <v>301</v>
      </c>
      <c r="AH271" s="120" t="s">
        <v>2360</v>
      </c>
    </row>
    <row r="272" spans="1:34" ht="15" customHeight="1" x14ac:dyDescent="0.25">
      <c r="A272" s="109">
        <v>46287.496886574074</v>
      </c>
      <c r="B272" s="106">
        <v>1</v>
      </c>
      <c r="C272" s="106" t="s">
        <v>318</v>
      </c>
      <c r="D272" s="106" t="s">
        <v>625</v>
      </c>
      <c r="E272" s="106" t="s">
        <v>557</v>
      </c>
      <c r="F272" s="106" t="s">
        <v>2132</v>
      </c>
      <c r="G272" s="113">
        <v>1.3671845418410536E-3</v>
      </c>
      <c r="H272" s="106">
        <v>273.43690836821071</v>
      </c>
      <c r="I272" s="110" t="s">
        <v>270</v>
      </c>
      <c r="L272" s="109">
        <v>46287.496886574074</v>
      </c>
      <c r="M272" s="106" t="s">
        <v>557</v>
      </c>
      <c r="N272" s="106" t="s">
        <v>2132</v>
      </c>
      <c r="O272" s="106">
        <v>40</v>
      </c>
      <c r="P272" s="106">
        <v>525</v>
      </c>
      <c r="Q272" s="106">
        <v>804.24771931898704</v>
      </c>
      <c r="R272" s="106" t="s">
        <v>615</v>
      </c>
      <c r="S272" s="106"/>
      <c r="T272" s="106"/>
      <c r="U272" s="106">
        <v>32</v>
      </c>
      <c r="V272" s="106">
        <v>0</v>
      </c>
      <c r="W272" s="106">
        <v>0</v>
      </c>
      <c r="X272" s="106">
        <v>0</v>
      </c>
      <c r="Y272" s="106">
        <v>0</v>
      </c>
      <c r="Z272" s="110" t="s">
        <v>2133</v>
      </c>
      <c r="AC272" s="119">
        <v>46287.496886574074</v>
      </c>
      <c r="AD272" s="118">
        <v>1</v>
      </c>
      <c r="AE272" s="118" t="s">
        <v>2452</v>
      </c>
      <c r="AF272" s="118">
        <v>-0.56339803517325326</v>
      </c>
      <c r="AG272" s="118" t="s">
        <v>2211</v>
      </c>
      <c r="AH272" s="120" t="s">
        <v>2362</v>
      </c>
    </row>
    <row r="273" spans="1:34" ht="15" customHeight="1" x14ac:dyDescent="0.25">
      <c r="A273" s="109">
        <v>46287.496886574074</v>
      </c>
      <c r="B273" s="106">
        <v>1</v>
      </c>
      <c r="C273" s="106" t="s">
        <v>318</v>
      </c>
      <c r="D273" s="106" t="s">
        <v>625</v>
      </c>
      <c r="E273" s="106" t="s">
        <v>559</v>
      </c>
      <c r="F273" s="106" t="s">
        <v>2132</v>
      </c>
      <c r="G273" s="113">
        <v>4.3341531851781839E-4</v>
      </c>
      <c r="H273" s="106">
        <v>86.683063703563676</v>
      </c>
      <c r="I273" s="110" t="s">
        <v>270</v>
      </c>
      <c r="L273" s="109">
        <v>46287.496886574074</v>
      </c>
      <c r="M273" s="106" t="s">
        <v>559</v>
      </c>
      <c r="N273" s="106" t="s">
        <v>2132</v>
      </c>
      <c r="O273" s="106">
        <v>40</v>
      </c>
      <c r="P273" s="106">
        <v>427.5</v>
      </c>
      <c r="Q273" s="106">
        <v>804.24771931898704</v>
      </c>
      <c r="R273" s="106" t="s">
        <v>615</v>
      </c>
      <c r="S273" s="106"/>
      <c r="T273" s="106"/>
      <c r="U273" s="106">
        <v>32</v>
      </c>
      <c r="V273" s="106">
        <v>0</v>
      </c>
      <c r="W273" s="106">
        <v>0</v>
      </c>
      <c r="X273" s="106">
        <v>0</v>
      </c>
      <c r="Y273" s="106">
        <v>0</v>
      </c>
      <c r="Z273" s="110" t="s">
        <v>2133</v>
      </c>
      <c r="AC273" s="119">
        <v>46287.496886574074</v>
      </c>
      <c r="AD273" s="118">
        <v>1</v>
      </c>
      <c r="AE273" s="118" t="s">
        <v>2453</v>
      </c>
      <c r="AF273" s="118">
        <v>-509.49197052267334</v>
      </c>
      <c r="AG273" s="118" t="s">
        <v>289</v>
      </c>
      <c r="AH273" s="120" t="s">
        <v>2364</v>
      </c>
    </row>
    <row r="274" spans="1:34" ht="15" customHeight="1" x14ac:dyDescent="0.25">
      <c r="A274" s="109">
        <v>46287.496886574074</v>
      </c>
      <c r="B274" s="106">
        <v>1</v>
      </c>
      <c r="C274" s="106" t="s">
        <v>318</v>
      </c>
      <c r="D274" s="106" t="s">
        <v>625</v>
      </c>
      <c r="E274" s="106" t="s">
        <v>2134</v>
      </c>
      <c r="F274" s="106" t="s">
        <v>2132</v>
      </c>
      <c r="G274" s="113">
        <v>2.3009537651642892E-3</v>
      </c>
      <c r="H274" s="106">
        <v>350</v>
      </c>
      <c r="I274" s="110" t="s">
        <v>270</v>
      </c>
      <c r="L274" s="109">
        <v>46287.496886574074</v>
      </c>
      <c r="M274" s="106" t="s">
        <v>2134</v>
      </c>
      <c r="N274" s="106" t="s">
        <v>2132</v>
      </c>
      <c r="O274" s="106">
        <v>40</v>
      </c>
      <c r="P274" s="106">
        <v>622.5</v>
      </c>
      <c r="Q274" s="106">
        <v>804.24771931898704</v>
      </c>
      <c r="R274" s="106" t="s">
        <v>615</v>
      </c>
      <c r="S274" s="106"/>
      <c r="T274" s="106"/>
      <c r="U274" s="106">
        <v>32</v>
      </c>
      <c r="V274" s="106">
        <v>0</v>
      </c>
      <c r="W274" s="106">
        <v>0</v>
      </c>
      <c r="X274" s="106">
        <v>0</v>
      </c>
      <c r="Y274" s="106">
        <v>0</v>
      </c>
      <c r="Z274" s="110" t="s">
        <v>2133</v>
      </c>
      <c r="AC274" s="119">
        <v>46287.496886574074</v>
      </c>
      <c r="AD274" s="118">
        <v>1</v>
      </c>
      <c r="AE274" s="118" t="s">
        <v>2454</v>
      </c>
      <c r="AF274" s="118" t="b">
        <v>0</v>
      </c>
      <c r="AG274" s="118" t="s">
        <v>9</v>
      </c>
      <c r="AH274" s="120" t="s">
        <v>2366</v>
      </c>
    </row>
    <row r="275" spans="1:34" ht="15" customHeight="1" x14ac:dyDescent="0.25">
      <c r="A275" s="109">
        <v>46287.496886574074</v>
      </c>
      <c r="B275" s="106">
        <v>1</v>
      </c>
      <c r="C275" s="106" t="s">
        <v>318</v>
      </c>
      <c r="D275" s="106" t="s">
        <v>625</v>
      </c>
      <c r="E275" s="106" t="s">
        <v>2135</v>
      </c>
      <c r="F275" s="106" t="s">
        <v>2132</v>
      </c>
      <c r="G275" s="113">
        <v>-5.0035390480541694E-4</v>
      </c>
      <c r="H275" s="106">
        <v>-100.07078096108339</v>
      </c>
      <c r="I275" s="110" t="s">
        <v>268</v>
      </c>
      <c r="L275" s="109">
        <v>46287.496886574074</v>
      </c>
      <c r="M275" s="106" t="s">
        <v>2135</v>
      </c>
      <c r="N275" s="106" t="s">
        <v>2132</v>
      </c>
      <c r="O275" s="106">
        <v>40</v>
      </c>
      <c r="P275" s="106">
        <v>330</v>
      </c>
      <c r="Q275" s="106">
        <v>804.24771931898704</v>
      </c>
      <c r="R275" s="106" t="s">
        <v>615</v>
      </c>
      <c r="S275" s="106"/>
      <c r="T275" s="106"/>
      <c r="U275" s="106">
        <v>32</v>
      </c>
      <c r="V275" s="106">
        <v>0</v>
      </c>
      <c r="W275" s="106">
        <v>0</v>
      </c>
      <c r="X275" s="106">
        <v>0</v>
      </c>
      <c r="Y275" s="106">
        <v>0</v>
      </c>
      <c r="Z275" s="110" t="s">
        <v>2133</v>
      </c>
      <c r="AC275" s="119">
        <v>46287.496886574074</v>
      </c>
      <c r="AD275" s="118">
        <v>1</v>
      </c>
      <c r="AE275" s="118" t="s">
        <v>2455</v>
      </c>
      <c r="AF275" s="118" t="s">
        <v>879</v>
      </c>
      <c r="AG275" s="118" t="s">
        <v>9</v>
      </c>
      <c r="AH275" s="120" t="s">
        <v>2368</v>
      </c>
    </row>
    <row r="276" spans="1:34" ht="15" customHeight="1" x14ac:dyDescent="0.25">
      <c r="A276" s="109">
        <v>46287.496886574074</v>
      </c>
      <c r="B276" s="106">
        <v>1</v>
      </c>
      <c r="C276" s="106" t="s">
        <v>318</v>
      </c>
      <c r="D276" s="106" t="s">
        <v>625</v>
      </c>
      <c r="E276" s="106" t="s">
        <v>2136</v>
      </c>
      <c r="F276" s="106" t="s">
        <v>2132</v>
      </c>
      <c r="G276" s="113">
        <v>3.2347229884875242E-3</v>
      </c>
      <c r="H276" s="106">
        <v>350</v>
      </c>
      <c r="I276" s="110" t="s">
        <v>270</v>
      </c>
      <c r="L276" s="109">
        <v>46287.496886574074</v>
      </c>
      <c r="M276" s="106" t="s">
        <v>2136</v>
      </c>
      <c r="N276" s="106" t="s">
        <v>2132</v>
      </c>
      <c r="O276" s="106">
        <v>40</v>
      </c>
      <c r="P276" s="106">
        <v>720</v>
      </c>
      <c r="Q276" s="106">
        <v>804.24771931898704</v>
      </c>
      <c r="R276" s="106" t="s">
        <v>615</v>
      </c>
      <c r="S276" s="106"/>
      <c r="T276" s="106"/>
      <c r="U276" s="106">
        <v>32</v>
      </c>
      <c r="V276" s="106">
        <v>0</v>
      </c>
      <c r="W276" s="106">
        <v>0</v>
      </c>
      <c r="X276" s="106">
        <v>0</v>
      </c>
      <c r="Y276" s="106">
        <v>0</v>
      </c>
      <c r="Z276" s="110" t="s">
        <v>2133</v>
      </c>
      <c r="AC276" s="119">
        <v>46287.496886574074</v>
      </c>
      <c r="AD276" s="118">
        <v>1</v>
      </c>
      <c r="AE276" s="118" t="s">
        <v>2456</v>
      </c>
      <c r="AF276" s="118" t="s">
        <v>2370</v>
      </c>
      <c r="AG276" s="118" t="s">
        <v>9</v>
      </c>
      <c r="AH276" s="120" t="s">
        <v>2371</v>
      </c>
    </row>
    <row r="277" spans="1:34" ht="15" customHeight="1" x14ac:dyDescent="0.25">
      <c r="A277" s="109">
        <v>46287.496886574074</v>
      </c>
      <c r="B277" s="106">
        <v>1</v>
      </c>
      <c r="C277" s="106" t="s">
        <v>318</v>
      </c>
      <c r="D277" s="106" t="s">
        <v>625</v>
      </c>
      <c r="E277" s="106" t="s">
        <v>2137</v>
      </c>
      <c r="F277" s="106" t="s">
        <v>2132</v>
      </c>
      <c r="G277" s="113">
        <v>2.2582613271680077E-3</v>
      </c>
      <c r="H277" s="106">
        <v>350</v>
      </c>
      <c r="I277" s="110" t="s">
        <v>270</v>
      </c>
      <c r="L277" s="109">
        <v>46287.496886574074</v>
      </c>
      <c r="M277" s="106" t="s">
        <v>2137</v>
      </c>
      <c r="N277" s="106" t="s">
        <v>2132</v>
      </c>
      <c r="O277" s="106">
        <v>210</v>
      </c>
      <c r="P277" s="106">
        <v>525</v>
      </c>
      <c r="Q277" s="106">
        <v>804.24771931898704</v>
      </c>
      <c r="R277" s="106" t="s">
        <v>615</v>
      </c>
      <c r="S277" s="106"/>
      <c r="T277" s="106"/>
      <c r="U277" s="106">
        <v>32</v>
      </c>
      <c r="V277" s="106">
        <v>0</v>
      </c>
      <c r="W277" s="106">
        <v>0</v>
      </c>
      <c r="X277" s="106">
        <v>0</v>
      </c>
      <c r="Y277" s="106">
        <v>0</v>
      </c>
      <c r="Z277" s="110" t="s">
        <v>2138</v>
      </c>
      <c r="AC277" s="119">
        <v>46287.496886574074</v>
      </c>
      <c r="AD277" s="118">
        <v>1</v>
      </c>
      <c r="AE277" s="118" t="s">
        <v>2457</v>
      </c>
      <c r="AF277" s="118" t="s">
        <v>430</v>
      </c>
      <c r="AG277" s="118" t="s">
        <v>9</v>
      </c>
      <c r="AH277" s="120" t="s">
        <v>2345</v>
      </c>
    </row>
    <row r="278" spans="1:34" ht="15" customHeight="1" x14ac:dyDescent="0.25">
      <c r="A278" s="109">
        <v>46287.496886574074</v>
      </c>
      <c r="B278" s="106">
        <v>1</v>
      </c>
      <c r="C278" s="106" t="s">
        <v>318</v>
      </c>
      <c r="D278" s="106" t="s">
        <v>625</v>
      </c>
      <c r="E278" s="106" t="s">
        <v>2139</v>
      </c>
      <c r="F278" s="106" t="s">
        <v>2132</v>
      </c>
      <c r="G278" s="113">
        <v>3.1920305504912431E-3</v>
      </c>
      <c r="H278" s="106">
        <v>350</v>
      </c>
      <c r="I278" s="110" t="s">
        <v>270</v>
      </c>
      <c r="L278" s="109">
        <v>46287.496886574074</v>
      </c>
      <c r="M278" s="106" t="s">
        <v>2139</v>
      </c>
      <c r="N278" s="106" t="s">
        <v>2132</v>
      </c>
      <c r="O278" s="106">
        <v>210</v>
      </c>
      <c r="P278" s="106">
        <v>622.5</v>
      </c>
      <c r="Q278" s="106">
        <v>804.24771931898704</v>
      </c>
      <c r="R278" s="106" t="s">
        <v>615</v>
      </c>
      <c r="S278" s="106"/>
      <c r="T278" s="106"/>
      <c r="U278" s="106">
        <v>32</v>
      </c>
      <c r="V278" s="106">
        <v>0</v>
      </c>
      <c r="W278" s="106">
        <v>0</v>
      </c>
      <c r="X278" s="106">
        <v>0</v>
      </c>
      <c r="Y278" s="106">
        <v>0</v>
      </c>
      <c r="Z278" s="110" t="s">
        <v>2138</v>
      </c>
      <c r="AC278" s="119">
        <v>46287.496886574074</v>
      </c>
      <c r="AD278" s="118">
        <v>1</v>
      </c>
      <c r="AE278" s="118" t="s">
        <v>2458</v>
      </c>
      <c r="AF278" s="118" t="s">
        <v>2459</v>
      </c>
      <c r="AG278" s="118" t="s">
        <v>9</v>
      </c>
      <c r="AH278" s="120" t="s">
        <v>2348</v>
      </c>
    </row>
    <row r="279" spans="1:34" ht="15" customHeight="1" x14ac:dyDescent="0.25">
      <c r="A279" s="109">
        <v>46287.496886574074</v>
      </c>
      <c r="B279" s="106">
        <v>1</v>
      </c>
      <c r="C279" s="106" t="s">
        <v>318</v>
      </c>
      <c r="D279" s="106" t="s">
        <v>625</v>
      </c>
      <c r="E279" s="106" t="s">
        <v>2140</v>
      </c>
      <c r="F279" s="106" t="s">
        <v>2132</v>
      </c>
      <c r="G279" s="113">
        <v>1.3244921038447724E-3</v>
      </c>
      <c r="H279" s="106">
        <v>264.89842076895451</v>
      </c>
      <c r="I279" s="110" t="s">
        <v>270</v>
      </c>
      <c r="L279" s="109">
        <v>46287.496886574074</v>
      </c>
      <c r="M279" s="106" t="s">
        <v>2140</v>
      </c>
      <c r="N279" s="106" t="s">
        <v>2132</v>
      </c>
      <c r="O279" s="106">
        <v>210</v>
      </c>
      <c r="P279" s="106">
        <v>427.5</v>
      </c>
      <c r="Q279" s="106">
        <v>804.24771931898704</v>
      </c>
      <c r="R279" s="106" t="s">
        <v>615</v>
      </c>
      <c r="S279" s="106"/>
      <c r="T279" s="106"/>
      <c r="U279" s="106">
        <v>32</v>
      </c>
      <c r="V279" s="106">
        <v>0</v>
      </c>
      <c r="W279" s="106">
        <v>0</v>
      </c>
      <c r="X279" s="106">
        <v>0</v>
      </c>
      <c r="Y279" s="106">
        <v>0</v>
      </c>
      <c r="Z279" s="110" t="s">
        <v>2138</v>
      </c>
      <c r="AC279" s="119">
        <v>46287.496886574074</v>
      </c>
      <c r="AD279" s="118">
        <v>1</v>
      </c>
      <c r="AE279" s="118" t="s">
        <v>2460</v>
      </c>
      <c r="AF279" s="118" t="s">
        <v>2461</v>
      </c>
      <c r="AG279" s="118" t="s">
        <v>9</v>
      </c>
      <c r="AH279" s="120" t="s">
        <v>2351</v>
      </c>
    </row>
    <row r="280" spans="1:34" ht="15" customHeight="1" x14ac:dyDescent="0.25">
      <c r="A280" s="109">
        <v>46287.496886574074</v>
      </c>
      <c r="B280" s="106">
        <v>1</v>
      </c>
      <c r="C280" s="106" t="s">
        <v>318</v>
      </c>
      <c r="D280" s="106" t="s">
        <v>625</v>
      </c>
      <c r="E280" s="106" t="s">
        <v>2141</v>
      </c>
      <c r="F280" s="106" t="s">
        <v>2132</v>
      </c>
      <c r="G280" s="113">
        <v>4.1257997738144781E-3</v>
      </c>
      <c r="H280" s="106">
        <v>350</v>
      </c>
      <c r="I280" s="110" t="s">
        <v>270</v>
      </c>
      <c r="L280" s="109">
        <v>46287.496886574074</v>
      </c>
      <c r="M280" s="106" t="s">
        <v>2141</v>
      </c>
      <c r="N280" s="106" t="s">
        <v>2132</v>
      </c>
      <c r="O280" s="106">
        <v>210</v>
      </c>
      <c r="P280" s="106">
        <v>720</v>
      </c>
      <c r="Q280" s="106">
        <v>804.24771931898704</v>
      </c>
      <c r="R280" s="106" t="s">
        <v>615</v>
      </c>
      <c r="S280" s="106"/>
      <c r="T280" s="106"/>
      <c r="U280" s="106">
        <v>32</v>
      </c>
      <c r="V280" s="106">
        <v>0</v>
      </c>
      <c r="W280" s="106">
        <v>0</v>
      </c>
      <c r="X280" s="106">
        <v>0</v>
      </c>
      <c r="Y280" s="106">
        <v>0</v>
      </c>
      <c r="Z280" s="110" t="s">
        <v>2138</v>
      </c>
      <c r="AC280" s="119">
        <v>46287.496886574074</v>
      </c>
      <c r="AD280" s="118">
        <v>1</v>
      </c>
      <c r="AE280" s="118" t="s">
        <v>2462</v>
      </c>
      <c r="AF280" s="118" t="s">
        <v>2463</v>
      </c>
      <c r="AG280" s="118" t="s">
        <v>9</v>
      </c>
      <c r="AH280" s="120" t="s">
        <v>2354</v>
      </c>
    </row>
    <row r="281" spans="1:34" ht="15" customHeight="1" x14ac:dyDescent="0.25">
      <c r="A281" s="109">
        <v>46287.496886574074</v>
      </c>
      <c r="B281" s="106">
        <v>1</v>
      </c>
      <c r="C281" s="106" t="s">
        <v>318</v>
      </c>
      <c r="D281" s="106" t="s">
        <v>625</v>
      </c>
      <c r="E281" s="106" t="s">
        <v>2142</v>
      </c>
      <c r="F281" s="106" t="s">
        <v>2132</v>
      </c>
      <c r="G281" s="113">
        <v>3.9072288052153717E-4</v>
      </c>
      <c r="H281" s="106">
        <v>78.144576104307433</v>
      </c>
      <c r="I281" s="110" t="s">
        <v>270</v>
      </c>
      <c r="L281" s="109">
        <v>46287.496886574074</v>
      </c>
      <c r="M281" s="106" t="s">
        <v>2142</v>
      </c>
      <c r="N281" s="106" t="s">
        <v>2132</v>
      </c>
      <c r="O281" s="106">
        <v>210</v>
      </c>
      <c r="P281" s="106">
        <v>330</v>
      </c>
      <c r="Q281" s="106">
        <v>804.24771931898704</v>
      </c>
      <c r="R281" s="106" t="s">
        <v>615</v>
      </c>
      <c r="S281" s="106"/>
      <c r="T281" s="106"/>
      <c r="U281" s="106">
        <v>32</v>
      </c>
      <c r="V281" s="106">
        <v>0</v>
      </c>
      <c r="W281" s="106">
        <v>0</v>
      </c>
      <c r="X281" s="106">
        <v>0</v>
      </c>
      <c r="Y281" s="106">
        <v>0</v>
      </c>
      <c r="Z281" s="110" t="s">
        <v>2138</v>
      </c>
      <c r="AC281" s="119">
        <v>46287.496886574074</v>
      </c>
      <c r="AD281" s="118">
        <v>1</v>
      </c>
      <c r="AE281" s="118" t="s">
        <v>2464</v>
      </c>
      <c r="AF281" s="118">
        <v>-4.5136826403013592E-4</v>
      </c>
      <c r="AG281" s="118" t="s">
        <v>9</v>
      </c>
      <c r="AH281" s="120" t="s">
        <v>2356</v>
      </c>
    </row>
    <row r="282" spans="1:34" ht="15" customHeight="1" x14ac:dyDescent="0.25">
      <c r="A282" s="109">
        <v>46287.496886574074</v>
      </c>
      <c r="B282" s="106">
        <v>1</v>
      </c>
      <c r="C282" s="106" t="s">
        <v>318</v>
      </c>
      <c r="D282" s="106" t="s">
        <v>625</v>
      </c>
      <c r="E282" s="106" t="s">
        <v>2143</v>
      </c>
      <c r="F282" s="106" t="s">
        <v>2132</v>
      </c>
      <c r="G282" s="113">
        <v>3.8274729240153145E-3</v>
      </c>
      <c r="H282" s="106">
        <v>350</v>
      </c>
      <c r="I282" s="110" t="s">
        <v>270</v>
      </c>
      <c r="L282" s="109">
        <v>46287.496886574074</v>
      </c>
      <c r="M282" s="106" t="s">
        <v>2143</v>
      </c>
      <c r="N282" s="106" t="s">
        <v>2132</v>
      </c>
      <c r="O282" s="106">
        <v>80</v>
      </c>
      <c r="P282" s="106">
        <v>760</v>
      </c>
      <c r="Q282" s="106">
        <v>804.24771931898704</v>
      </c>
      <c r="R282" s="106" t="s">
        <v>615</v>
      </c>
      <c r="S282" s="106"/>
      <c r="T282" s="106"/>
      <c r="U282" s="106">
        <v>32</v>
      </c>
      <c r="V282" s="106">
        <v>0</v>
      </c>
      <c r="W282" s="106">
        <v>0</v>
      </c>
      <c r="X282" s="106">
        <v>0</v>
      </c>
      <c r="Y282" s="106">
        <v>0</v>
      </c>
      <c r="Z282" s="110" t="s">
        <v>2144</v>
      </c>
      <c r="AC282" s="119">
        <v>46287.496886574074</v>
      </c>
      <c r="AD282" s="118">
        <v>1</v>
      </c>
      <c r="AE282" s="118" t="s">
        <v>2465</v>
      </c>
      <c r="AF282" s="118">
        <v>7.8021084208955309E-7</v>
      </c>
      <c r="AG282" s="118" t="s">
        <v>301</v>
      </c>
      <c r="AH282" s="120" t="s">
        <v>2358</v>
      </c>
    </row>
    <row r="283" spans="1:34" ht="15" customHeight="1" x14ac:dyDescent="0.25">
      <c r="A283" s="109">
        <v>46287.496886574074</v>
      </c>
      <c r="B283" s="106">
        <v>1</v>
      </c>
      <c r="C283" s="106" t="s">
        <v>318</v>
      </c>
      <c r="D283" s="106" t="s">
        <v>625</v>
      </c>
      <c r="E283" s="106" t="s">
        <v>2145</v>
      </c>
      <c r="F283" s="106" t="s">
        <v>2132</v>
      </c>
      <c r="G283" s="113">
        <v>4.2992194574237022E-3</v>
      </c>
      <c r="H283" s="106">
        <v>350</v>
      </c>
      <c r="I283" s="110" t="s">
        <v>270</v>
      </c>
      <c r="L283" s="109">
        <v>46287.496886574074</v>
      </c>
      <c r="M283" s="106" t="s">
        <v>2145</v>
      </c>
      <c r="N283" s="106" t="s">
        <v>2132</v>
      </c>
      <c r="O283" s="106">
        <v>170</v>
      </c>
      <c r="P283" s="106">
        <v>760</v>
      </c>
      <c r="Q283" s="106">
        <v>804.24771931898704</v>
      </c>
      <c r="R283" s="106" t="s">
        <v>615</v>
      </c>
      <c r="S283" s="106"/>
      <c r="T283" s="106"/>
      <c r="U283" s="106">
        <v>32</v>
      </c>
      <c r="V283" s="106">
        <v>0</v>
      </c>
      <c r="W283" s="106">
        <v>0</v>
      </c>
      <c r="X283" s="106">
        <v>0</v>
      </c>
      <c r="Y283" s="106">
        <v>0</v>
      </c>
      <c r="Z283" s="110" t="s">
        <v>2144</v>
      </c>
      <c r="AC283" s="119">
        <v>46287.496886574074</v>
      </c>
      <c r="AD283" s="118">
        <v>1</v>
      </c>
      <c r="AE283" s="118" t="s">
        <v>2466</v>
      </c>
      <c r="AF283" s="118">
        <v>4.5720232121867542E-7</v>
      </c>
      <c r="AG283" s="118" t="s">
        <v>301</v>
      </c>
      <c r="AH283" s="120" t="s">
        <v>2360</v>
      </c>
    </row>
    <row r="284" spans="1:34" ht="15" customHeight="1" x14ac:dyDescent="0.25">
      <c r="A284" s="109">
        <v>46287.496886574074</v>
      </c>
      <c r="B284" s="106">
        <v>1</v>
      </c>
      <c r="C284" s="106" t="s">
        <v>318</v>
      </c>
      <c r="D284" s="106" t="s">
        <v>625</v>
      </c>
      <c r="E284" s="106" t="s">
        <v>2146</v>
      </c>
      <c r="F284" s="106" t="s">
        <v>2132</v>
      </c>
      <c r="G284" s="113">
        <v>-2.0202705500625297E-4</v>
      </c>
      <c r="H284" s="106">
        <v>-40.405411001250584</v>
      </c>
      <c r="I284" s="110" t="s">
        <v>268</v>
      </c>
      <c r="L284" s="109">
        <v>46287.496886574074</v>
      </c>
      <c r="M284" s="106" t="s">
        <v>2146</v>
      </c>
      <c r="N284" s="106" t="s">
        <v>2132</v>
      </c>
      <c r="O284" s="106">
        <v>170</v>
      </c>
      <c r="P284" s="106">
        <v>290</v>
      </c>
      <c r="Q284" s="106">
        <v>804.24771931898704</v>
      </c>
      <c r="R284" s="106" t="s">
        <v>615</v>
      </c>
      <c r="S284" s="106"/>
      <c r="T284" s="106"/>
      <c r="U284" s="106">
        <v>32</v>
      </c>
      <c r="V284" s="106">
        <v>0</v>
      </c>
      <c r="W284" s="106">
        <v>0</v>
      </c>
      <c r="X284" s="106">
        <v>0</v>
      </c>
      <c r="Y284" s="106">
        <v>0</v>
      </c>
      <c r="Z284" s="110" t="s">
        <v>2147</v>
      </c>
      <c r="AC284" s="119">
        <v>46287.496886574074</v>
      </c>
      <c r="AD284" s="118">
        <v>1</v>
      </c>
      <c r="AE284" s="118" t="s">
        <v>2467</v>
      </c>
      <c r="AF284" s="118">
        <v>-0.53006060091676532</v>
      </c>
      <c r="AG284" s="118" t="s">
        <v>2211</v>
      </c>
      <c r="AH284" s="120" t="s">
        <v>2362</v>
      </c>
    </row>
    <row r="285" spans="1:34" ht="15" customHeight="1" x14ac:dyDescent="0.25">
      <c r="A285" s="109">
        <v>46287.496886574074</v>
      </c>
      <c r="B285" s="106">
        <v>1</v>
      </c>
      <c r="C285" s="106" t="s">
        <v>318</v>
      </c>
      <c r="D285" s="106" t="s">
        <v>625</v>
      </c>
      <c r="E285" s="106" t="s">
        <v>2148</v>
      </c>
      <c r="F285" s="106" t="s">
        <v>2132</v>
      </c>
      <c r="G285" s="113">
        <v>-6.7377358841464049E-4</v>
      </c>
      <c r="H285" s="106">
        <v>-134.75471768292809</v>
      </c>
      <c r="I285" s="110" t="s">
        <v>268</v>
      </c>
      <c r="L285" s="109">
        <v>46287.496886574074</v>
      </c>
      <c r="M285" s="106" t="s">
        <v>2148</v>
      </c>
      <c r="N285" s="106" t="s">
        <v>2132</v>
      </c>
      <c r="O285" s="106">
        <v>79.999999999999986</v>
      </c>
      <c r="P285" s="106">
        <v>290</v>
      </c>
      <c r="Q285" s="106">
        <v>804.24771931898704</v>
      </c>
      <c r="R285" s="106" t="s">
        <v>615</v>
      </c>
      <c r="S285" s="106"/>
      <c r="T285" s="106"/>
      <c r="U285" s="106">
        <v>32</v>
      </c>
      <c r="V285" s="106">
        <v>0</v>
      </c>
      <c r="W285" s="106">
        <v>0</v>
      </c>
      <c r="X285" s="106">
        <v>0</v>
      </c>
      <c r="Y285" s="106">
        <v>0</v>
      </c>
      <c r="Z285" s="110" t="s">
        <v>2147</v>
      </c>
      <c r="AC285" s="119">
        <v>46287.496886574074</v>
      </c>
      <c r="AD285" s="118">
        <v>1</v>
      </c>
      <c r="AE285" s="118" t="s">
        <v>2468</v>
      </c>
      <c r="AF285" s="118">
        <v>-499.13418254031774</v>
      </c>
      <c r="AG285" s="118" t="s">
        <v>289</v>
      </c>
      <c r="AH285" s="120" t="s">
        <v>2364</v>
      </c>
    </row>
    <row r="286" spans="1:34" ht="15" customHeight="1" x14ac:dyDescent="0.25">
      <c r="A286" s="109">
        <v>46287.496886574074</v>
      </c>
      <c r="B286" s="106">
        <v>1</v>
      </c>
      <c r="C286" s="106" t="s">
        <v>318</v>
      </c>
      <c r="D286" s="106" t="s">
        <v>625</v>
      </c>
      <c r="E286" s="106" t="s">
        <v>2149</v>
      </c>
      <c r="F286" s="106" t="s">
        <v>2132</v>
      </c>
      <c r="G286" s="113">
        <v>-2.8946339646085846E-3</v>
      </c>
      <c r="H286" s="106">
        <v>-350</v>
      </c>
      <c r="I286" s="110" t="s">
        <v>268</v>
      </c>
      <c r="L286" s="109">
        <v>46287.496886574074</v>
      </c>
      <c r="M286" s="106" t="s">
        <v>2149</v>
      </c>
      <c r="N286" s="106" t="s">
        <v>2132</v>
      </c>
      <c r="O286" s="106">
        <v>40</v>
      </c>
      <c r="P286" s="106">
        <v>80</v>
      </c>
      <c r="Q286" s="106">
        <v>804.24771931898704</v>
      </c>
      <c r="R286" s="106" t="s">
        <v>615</v>
      </c>
      <c r="S286" s="106"/>
      <c r="T286" s="106"/>
      <c r="U286" s="106">
        <v>32</v>
      </c>
      <c r="V286" s="106">
        <v>0</v>
      </c>
      <c r="W286" s="106">
        <v>0</v>
      </c>
      <c r="X286" s="106">
        <v>0</v>
      </c>
      <c r="Y286" s="106">
        <v>0</v>
      </c>
      <c r="Z286" s="110" t="s">
        <v>2150</v>
      </c>
      <c r="AC286" s="119">
        <v>46287.496886574074</v>
      </c>
      <c r="AD286" s="118">
        <v>1</v>
      </c>
      <c r="AE286" s="118" t="s">
        <v>2469</v>
      </c>
      <c r="AF286" s="118" t="b">
        <v>0</v>
      </c>
      <c r="AG286" s="118" t="s">
        <v>9</v>
      </c>
      <c r="AH286" s="120" t="s">
        <v>2366</v>
      </c>
    </row>
    <row r="287" spans="1:34" ht="15" customHeight="1" x14ac:dyDescent="0.25">
      <c r="A287" s="109">
        <v>46287.496886574074</v>
      </c>
      <c r="B287" s="106">
        <v>1</v>
      </c>
      <c r="C287" s="106" t="s">
        <v>318</v>
      </c>
      <c r="D287" s="106" t="s">
        <v>625</v>
      </c>
      <c r="E287" s="106" t="s">
        <v>2151</v>
      </c>
      <c r="F287" s="106" t="s">
        <v>2132</v>
      </c>
      <c r="G287" s="113">
        <v>-2.032693143079444E-3</v>
      </c>
      <c r="H287" s="106">
        <v>-350</v>
      </c>
      <c r="I287" s="110" t="s">
        <v>268</v>
      </c>
      <c r="L287" s="109">
        <v>46287.496886574074</v>
      </c>
      <c r="M287" s="106" t="s">
        <v>2151</v>
      </c>
      <c r="N287" s="106" t="s">
        <v>2132</v>
      </c>
      <c r="O287" s="106">
        <v>40</v>
      </c>
      <c r="P287" s="106">
        <v>170</v>
      </c>
      <c r="Q287" s="106">
        <v>804.24771931898704</v>
      </c>
      <c r="R287" s="106" t="s">
        <v>615</v>
      </c>
      <c r="S287" s="106"/>
      <c r="T287" s="106"/>
      <c r="U287" s="106">
        <v>32</v>
      </c>
      <c r="V287" s="106">
        <v>0</v>
      </c>
      <c r="W287" s="106">
        <v>0</v>
      </c>
      <c r="X287" s="106">
        <v>0</v>
      </c>
      <c r="Y287" s="106">
        <v>0</v>
      </c>
      <c r="Z287" s="110" t="s">
        <v>2150</v>
      </c>
      <c r="AC287" s="119">
        <v>46287.496886574074</v>
      </c>
      <c r="AD287" s="118">
        <v>1</v>
      </c>
      <c r="AE287" s="118" t="s">
        <v>2470</v>
      </c>
      <c r="AF287" s="118" t="s">
        <v>879</v>
      </c>
      <c r="AG287" s="118" t="s">
        <v>9</v>
      </c>
      <c r="AH287" s="120" t="s">
        <v>2368</v>
      </c>
    </row>
    <row r="288" spans="1:34" ht="15" customHeight="1" x14ac:dyDescent="0.25">
      <c r="A288" s="109">
        <v>46287.496886574074</v>
      </c>
      <c r="B288" s="106">
        <v>1</v>
      </c>
      <c r="C288" s="106" t="s">
        <v>318</v>
      </c>
      <c r="D288" s="106" t="s">
        <v>625</v>
      </c>
      <c r="E288" s="106" t="s">
        <v>2152</v>
      </c>
      <c r="F288" s="106" t="s">
        <v>2132</v>
      </c>
      <c r="G288" s="113">
        <v>6.9295349439123894E-4</v>
      </c>
      <c r="H288" s="106">
        <v>138.59069887824779</v>
      </c>
      <c r="I288" s="110" t="s">
        <v>270</v>
      </c>
      <c r="L288" s="109">
        <v>46287.496886574074</v>
      </c>
      <c r="M288" s="106" t="s">
        <v>2152</v>
      </c>
      <c r="N288" s="106" t="s">
        <v>2132</v>
      </c>
      <c r="O288" s="106">
        <v>560</v>
      </c>
      <c r="P288" s="106">
        <v>170</v>
      </c>
      <c r="Q288" s="106">
        <v>804.24771931898704</v>
      </c>
      <c r="R288" s="106" t="s">
        <v>615</v>
      </c>
      <c r="S288" s="106"/>
      <c r="T288" s="106"/>
      <c r="U288" s="106">
        <v>32</v>
      </c>
      <c r="V288" s="106">
        <v>0</v>
      </c>
      <c r="W288" s="106">
        <v>0</v>
      </c>
      <c r="X288" s="106">
        <v>0</v>
      </c>
      <c r="Y288" s="106">
        <v>0</v>
      </c>
      <c r="Z288" s="110" t="s">
        <v>2153</v>
      </c>
      <c r="AC288" s="119">
        <v>46287.496886574074</v>
      </c>
      <c r="AD288" s="118">
        <v>1</v>
      </c>
      <c r="AE288" s="118" t="s">
        <v>2471</v>
      </c>
      <c r="AF288" s="118" t="s">
        <v>2386</v>
      </c>
      <c r="AG288" s="118" t="s">
        <v>9</v>
      </c>
      <c r="AH288" s="120" t="s">
        <v>2371</v>
      </c>
    </row>
    <row r="289" spans="1:34" ht="15" customHeight="1" x14ac:dyDescent="0.25">
      <c r="A289" s="109">
        <v>46287.496886574074</v>
      </c>
      <c r="B289" s="106">
        <v>1</v>
      </c>
      <c r="C289" s="106" t="s">
        <v>318</v>
      </c>
      <c r="D289" s="106" t="s">
        <v>625</v>
      </c>
      <c r="E289" s="106" t="s">
        <v>2154</v>
      </c>
      <c r="F289" s="106" t="s">
        <v>2132</v>
      </c>
      <c r="G289" s="113">
        <v>-1.6898732713790146E-4</v>
      </c>
      <c r="H289" s="106">
        <v>-33.797465427580285</v>
      </c>
      <c r="I289" s="110" t="s">
        <v>268</v>
      </c>
      <c r="L289" s="109">
        <v>46287.496886574074</v>
      </c>
      <c r="M289" s="106" t="s">
        <v>2154</v>
      </c>
      <c r="N289" s="106" t="s">
        <v>2132</v>
      </c>
      <c r="O289" s="106">
        <v>560</v>
      </c>
      <c r="P289" s="106">
        <v>79.999999999999986</v>
      </c>
      <c r="Q289" s="106">
        <v>804.24771931898704</v>
      </c>
      <c r="R289" s="106" t="s">
        <v>615</v>
      </c>
      <c r="S289" s="106"/>
      <c r="T289" s="106"/>
      <c r="U289" s="106">
        <v>32</v>
      </c>
      <c r="V289" s="106">
        <v>0</v>
      </c>
      <c r="W289" s="106">
        <v>0</v>
      </c>
      <c r="X289" s="106">
        <v>0</v>
      </c>
      <c r="Y289" s="106">
        <v>0</v>
      </c>
      <c r="Z289" s="110" t="s">
        <v>2153</v>
      </c>
      <c r="AC289" s="119">
        <v>46287.496886574074</v>
      </c>
      <c r="AD289" s="118">
        <v>1</v>
      </c>
      <c r="AE289" s="118" t="s">
        <v>2472</v>
      </c>
      <c r="AF289" s="118" t="s">
        <v>430</v>
      </c>
      <c r="AG289" s="118" t="s">
        <v>9</v>
      </c>
      <c r="AH289" s="120" t="s">
        <v>2345</v>
      </c>
    </row>
    <row r="290" spans="1:34" ht="15" customHeight="1" x14ac:dyDescent="0.25">
      <c r="A290" s="109">
        <v>46287.496886574074</v>
      </c>
      <c r="B290" s="106">
        <v>1</v>
      </c>
      <c r="C290" s="106" t="s">
        <v>318</v>
      </c>
      <c r="D290" s="106" t="s">
        <v>625</v>
      </c>
      <c r="E290" s="106" t="s">
        <v>2155</v>
      </c>
      <c r="F290" s="106" t="s">
        <v>2132</v>
      </c>
      <c r="G290" s="113">
        <v>-2.867850147755958E-4</v>
      </c>
      <c r="H290" s="106">
        <v>-57.35700295511915</v>
      </c>
      <c r="I290" s="110" t="s">
        <v>268</v>
      </c>
      <c r="L290" s="109">
        <v>46287.496886574074</v>
      </c>
      <c r="M290" s="106" t="s">
        <v>2155</v>
      </c>
      <c r="N290" s="106" t="s">
        <v>2132</v>
      </c>
      <c r="O290" s="106">
        <v>300</v>
      </c>
      <c r="P290" s="106">
        <v>210</v>
      </c>
      <c r="Q290" s="106">
        <v>804.24771931898704</v>
      </c>
      <c r="R290" s="106" t="s">
        <v>615</v>
      </c>
      <c r="S290" s="106"/>
      <c r="T290" s="106"/>
      <c r="U290" s="106">
        <v>32</v>
      </c>
      <c r="V290" s="106">
        <v>0</v>
      </c>
      <c r="W290" s="106">
        <v>0</v>
      </c>
      <c r="X290" s="106">
        <v>0</v>
      </c>
      <c r="Y290" s="106">
        <v>0</v>
      </c>
      <c r="Z290" s="110" t="s">
        <v>2156</v>
      </c>
      <c r="AC290" s="119">
        <v>46287.496886574074</v>
      </c>
      <c r="AD290" s="118">
        <v>1</v>
      </c>
      <c r="AE290" s="118" t="s">
        <v>2473</v>
      </c>
      <c r="AF290" s="118" t="s">
        <v>2459</v>
      </c>
      <c r="AG290" s="118" t="s">
        <v>9</v>
      </c>
      <c r="AH290" s="120" t="s">
        <v>2348</v>
      </c>
    </row>
    <row r="291" spans="1:34" ht="15" customHeight="1" x14ac:dyDescent="0.25">
      <c r="A291" s="109">
        <v>46287.496886574074</v>
      </c>
      <c r="B291" s="106">
        <v>1</v>
      </c>
      <c r="C291" s="106" t="s">
        <v>318</v>
      </c>
      <c r="D291" s="106" t="s">
        <v>625</v>
      </c>
      <c r="E291" s="106" t="s">
        <v>2157</v>
      </c>
      <c r="F291" s="106" t="s">
        <v>2132</v>
      </c>
      <c r="G291" s="113">
        <v>-8.6336411116362489E-4</v>
      </c>
      <c r="H291" s="106">
        <v>-172.67282223272497</v>
      </c>
      <c r="I291" s="110" t="s">
        <v>268</v>
      </c>
      <c r="L291" s="109">
        <v>46287.496886574074</v>
      </c>
      <c r="M291" s="106" t="s">
        <v>2157</v>
      </c>
      <c r="N291" s="106" t="s">
        <v>2132</v>
      </c>
      <c r="O291" s="106">
        <v>190</v>
      </c>
      <c r="P291" s="106">
        <v>210</v>
      </c>
      <c r="Q291" s="106">
        <v>804.24771931898704</v>
      </c>
      <c r="R291" s="106" t="s">
        <v>615</v>
      </c>
      <c r="S291" s="106"/>
      <c r="T291" s="106"/>
      <c r="U291" s="106">
        <v>32</v>
      </c>
      <c r="V291" s="106">
        <v>0</v>
      </c>
      <c r="W291" s="106">
        <v>0</v>
      </c>
      <c r="X291" s="106">
        <v>0</v>
      </c>
      <c r="Y291" s="106">
        <v>0</v>
      </c>
      <c r="Z291" s="110" t="s">
        <v>2156</v>
      </c>
      <c r="AC291" s="119">
        <v>46287.496886574074</v>
      </c>
      <c r="AD291" s="118">
        <v>1</v>
      </c>
      <c r="AE291" s="118" t="s">
        <v>2474</v>
      </c>
      <c r="AF291" s="118" t="s">
        <v>2475</v>
      </c>
      <c r="AG291" s="118" t="s">
        <v>9</v>
      </c>
      <c r="AH291" s="120" t="s">
        <v>2351</v>
      </c>
    </row>
    <row r="292" spans="1:34" ht="15" customHeight="1" x14ac:dyDescent="0.25">
      <c r="A292" s="109">
        <v>46287.496886574074</v>
      </c>
      <c r="B292" s="106">
        <v>1</v>
      </c>
      <c r="C292" s="106" t="s">
        <v>318</v>
      </c>
      <c r="D292" s="106" t="s">
        <v>625</v>
      </c>
      <c r="E292" s="106" t="s">
        <v>2158</v>
      </c>
      <c r="F292" s="106" t="s">
        <v>2132</v>
      </c>
      <c r="G292" s="113">
        <v>2.8979408161243335E-4</v>
      </c>
      <c r="H292" s="106">
        <v>57.958816322486669</v>
      </c>
      <c r="I292" s="110" t="s">
        <v>270</v>
      </c>
      <c r="L292" s="109">
        <v>46287.496886574074</v>
      </c>
      <c r="M292" s="106" t="s">
        <v>2158</v>
      </c>
      <c r="N292" s="106" t="s">
        <v>2132</v>
      </c>
      <c r="O292" s="106">
        <v>410</v>
      </c>
      <c r="P292" s="106">
        <v>210</v>
      </c>
      <c r="Q292" s="106">
        <v>804.24771931898704</v>
      </c>
      <c r="R292" s="106" t="s">
        <v>615</v>
      </c>
      <c r="S292" s="106"/>
      <c r="T292" s="106"/>
      <c r="U292" s="106">
        <v>32</v>
      </c>
      <c r="V292" s="106">
        <v>0</v>
      </c>
      <c r="W292" s="106">
        <v>0</v>
      </c>
      <c r="X292" s="106">
        <v>0</v>
      </c>
      <c r="Y292" s="106">
        <v>0</v>
      </c>
      <c r="Z292" s="110" t="s">
        <v>2156</v>
      </c>
      <c r="AC292" s="119">
        <v>46287.496886574074</v>
      </c>
      <c r="AD292" s="118">
        <v>1</v>
      </c>
      <c r="AE292" s="118" t="s">
        <v>2476</v>
      </c>
      <c r="AF292" s="118" t="s">
        <v>2477</v>
      </c>
      <c r="AG292" s="118" t="s">
        <v>9</v>
      </c>
      <c r="AH292" s="120" t="s">
        <v>2354</v>
      </c>
    </row>
    <row r="293" spans="1:34" ht="15" customHeight="1" x14ac:dyDescent="0.25">
      <c r="A293" s="109">
        <v>46287.496886574074</v>
      </c>
      <c r="B293" s="106">
        <v>1</v>
      </c>
      <c r="C293" s="106" t="s">
        <v>318</v>
      </c>
      <c r="D293" s="106" t="s">
        <v>625</v>
      </c>
      <c r="E293" s="106" t="s">
        <v>2159</v>
      </c>
      <c r="F293" s="106" t="s">
        <v>2132</v>
      </c>
      <c r="G293" s="113">
        <v>-1.439943207551654E-3</v>
      </c>
      <c r="H293" s="106">
        <v>-287.98864151033081</v>
      </c>
      <c r="I293" s="110" t="s">
        <v>268</v>
      </c>
      <c r="L293" s="109">
        <v>46287.496886574074</v>
      </c>
      <c r="M293" s="106" t="s">
        <v>2159</v>
      </c>
      <c r="N293" s="106" t="s">
        <v>2132</v>
      </c>
      <c r="O293" s="106">
        <v>80</v>
      </c>
      <c r="P293" s="106">
        <v>210</v>
      </c>
      <c r="Q293" s="106">
        <v>804.24771931898704</v>
      </c>
      <c r="R293" s="106" t="s">
        <v>615</v>
      </c>
      <c r="S293" s="106"/>
      <c r="T293" s="106"/>
      <c r="U293" s="106">
        <v>32</v>
      </c>
      <c r="V293" s="106">
        <v>0</v>
      </c>
      <c r="W293" s="106">
        <v>0</v>
      </c>
      <c r="X293" s="106">
        <v>0</v>
      </c>
      <c r="Y293" s="106">
        <v>0</v>
      </c>
      <c r="Z293" s="110" t="s">
        <v>2156</v>
      </c>
      <c r="AC293" s="119">
        <v>46287.496886574074</v>
      </c>
      <c r="AD293" s="118">
        <v>1</v>
      </c>
      <c r="AE293" s="118" t="s">
        <v>2478</v>
      </c>
      <c r="AF293" s="118">
        <v>-2.3683153540352102E-3</v>
      </c>
      <c r="AG293" s="118" t="s">
        <v>9</v>
      </c>
      <c r="AH293" s="120" t="s">
        <v>2356</v>
      </c>
    </row>
    <row r="294" spans="1:34" ht="15" customHeight="1" x14ac:dyDescent="0.25">
      <c r="A294" s="109">
        <v>46287.496886574074</v>
      </c>
      <c r="B294" s="106">
        <v>1</v>
      </c>
      <c r="C294" s="106" t="s">
        <v>318</v>
      </c>
      <c r="D294" s="106" t="s">
        <v>625</v>
      </c>
      <c r="E294" s="106" t="s">
        <v>2160</v>
      </c>
      <c r="F294" s="106" t="s">
        <v>2132</v>
      </c>
      <c r="G294" s="113">
        <v>8.6637317800046249E-4</v>
      </c>
      <c r="H294" s="106">
        <v>173.27463560009249</v>
      </c>
      <c r="I294" s="110" t="s">
        <v>270</v>
      </c>
      <c r="L294" s="109">
        <v>46287.496886574074</v>
      </c>
      <c r="M294" s="106" t="s">
        <v>2160</v>
      </c>
      <c r="N294" s="106" t="s">
        <v>2132</v>
      </c>
      <c r="O294" s="106">
        <v>520</v>
      </c>
      <c r="P294" s="106">
        <v>210</v>
      </c>
      <c r="Q294" s="106">
        <v>804.24771931898704</v>
      </c>
      <c r="R294" s="106" t="s">
        <v>615</v>
      </c>
      <c r="S294" s="106"/>
      <c r="T294" s="106"/>
      <c r="U294" s="106">
        <v>32</v>
      </c>
      <c r="V294" s="106">
        <v>0</v>
      </c>
      <c r="W294" s="106">
        <v>0</v>
      </c>
      <c r="X294" s="106">
        <v>0</v>
      </c>
      <c r="Y294" s="106">
        <v>0</v>
      </c>
      <c r="Z294" s="110" t="s">
        <v>2156</v>
      </c>
      <c r="AC294" s="119">
        <v>46287.496886574074</v>
      </c>
      <c r="AD294" s="118">
        <v>1</v>
      </c>
      <c r="AE294" s="118" t="s">
        <v>2479</v>
      </c>
      <c r="AF294" s="118">
        <v>5.8000472690304972E-6</v>
      </c>
      <c r="AG294" s="118" t="s">
        <v>301</v>
      </c>
      <c r="AH294" s="120" t="s">
        <v>2358</v>
      </c>
    </row>
    <row r="295" spans="1:34" ht="15" customHeight="1" x14ac:dyDescent="0.25">
      <c r="A295" s="109">
        <v>46287.496886574074</v>
      </c>
      <c r="B295" s="106">
        <v>1</v>
      </c>
      <c r="C295" s="106" t="s">
        <v>318</v>
      </c>
      <c r="D295" s="106" t="s">
        <v>625</v>
      </c>
      <c r="E295" s="106" t="s">
        <v>2161</v>
      </c>
      <c r="F295" s="106" t="s">
        <v>2132</v>
      </c>
      <c r="G295" s="113">
        <v>-1.9148954554417496E-3</v>
      </c>
      <c r="H295" s="106">
        <v>-350</v>
      </c>
      <c r="I295" s="110" t="s">
        <v>268</v>
      </c>
      <c r="L295" s="109">
        <v>46287.496886574074</v>
      </c>
      <c r="M295" s="106" t="s">
        <v>2161</v>
      </c>
      <c r="N295" s="106" t="s">
        <v>2132</v>
      </c>
      <c r="O295" s="106">
        <v>300</v>
      </c>
      <c r="P295" s="106">
        <v>40</v>
      </c>
      <c r="Q295" s="106">
        <v>804.24771931898704</v>
      </c>
      <c r="R295" s="106" t="s">
        <v>615</v>
      </c>
      <c r="S295" s="106"/>
      <c r="T295" s="106"/>
      <c r="U295" s="106">
        <v>32</v>
      </c>
      <c r="V295" s="106">
        <v>0</v>
      </c>
      <c r="W295" s="106">
        <v>0</v>
      </c>
      <c r="X295" s="106">
        <v>0</v>
      </c>
      <c r="Y295" s="106">
        <v>0</v>
      </c>
      <c r="Z295" s="110" t="s">
        <v>2162</v>
      </c>
      <c r="AC295" s="119">
        <v>46287.496886574074</v>
      </c>
      <c r="AD295" s="118">
        <v>1</v>
      </c>
      <c r="AE295" s="118" t="s">
        <v>2480</v>
      </c>
      <c r="AF295" s="118">
        <v>3.1217166311092749E-6</v>
      </c>
      <c r="AG295" s="118" t="s">
        <v>301</v>
      </c>
      <c r="AH295" s="120" t="s">
        <v>2360</v>
      </c>
    </row>
    <row r="296" spans="1:34" ht="15" customHeight="1" x14ac:dyDescent="0.25">
      <c r="A296" s="109">
        <v>46287.496886574074</v>
      </c>
      <c r="B296" s="106">
        <v>1</v>
      </c>
      <c r="C296" s="106" t="s">
        <v>318</v>
      </c>
      <c r="D296" s="106" t="s">
        <v>625</v>
      </c>
      <c r="E296" s="106" t="s">
        <v>2163</v>
      </c>
      <c r="F296" s="106" t="s">
        <v>2132</v>
      </c>
      <c r="G296" s="113">
        <v>-1.3383163590537206E-3</v>
      </c>
      <c r="H296" s="106">
        <v>-267.66327181074411</v>
      </c>
      <c r="I296" s="110" t="s">
        <v>268</v>
      </c>
      <c r="L296" s="109">
        <v>46287.496886574074</v>
      </c>
      <c r="M296" s="106" t="s">
        <v>2163</v>
      </c>
      <c r="N296" s="106" t="s">
        <v>2132</v>
      </c>
      <c r="O296" s="106">
        <v>410</v>
      </c>
      <c r="P296" s="106">
        <v>40</v>
      </c>
      <c r="Q296" s="106">
        <v>804.24771931898704</v>
      </c>
      <c r="R296" s="106" t="s">
        <v>615</v>
      </c>
      <c r="S296" s="106"/>
      <c r="T296" s="106"/>
      <c r="U296" s="106">
        <v>32</v>
      </c>
      <c r="V296" s="106">
        <v>0</v>
      </c>
      <c r="W296" s="106">
        <v>0</v>
      </c>
      <c r="X296" s="106">
        <v>0</v>
      </c>
      <c r="Y296" s="106">
        <v>0</v>
      </c>
      <c r="Z296" s="110" t="s">
        <v>2162</v>
      </c>
      <c r="AC296" s="119">
        <v>46287.496886574074</v>
      </c>
      <c r="AD296" s="118">
        <v>1</v>
      </c>
      <c r="AE296" s="118" t="s">
        <v>2481</v>
      </c>
      <c r="AF296" s="118">
        <v>-0.49375613301986987</v>
      </c>
      <c r="AG296" s="118" t="s">
        <v>2211</v>
      </c>
      <c r="AH296" s="120" t="s">
        <v>2362</v>
      </c>
    </row>
    <row r="297" spans="1:34" ht="15" customHeight="1" x14ac:dyDescent="0.25">
      <c r="A297" s="109">
        <v>46287.496886574074</v>
      </c>
      <c r="B297" s="106">
        <v>1</v>
      </c>
      <c r="C297" s="106" t="s">
        <v>318</v>
      </c>
      <c r="D297" s="106" t="s">
        <v>625</v>
      </c>
      <c r="E297" s="106" t="s">
        <v>2164</v>
      </c>
      <c r="F297" s="106" t="s">
        <v>2132</v>
      </c>
      <c r="G297" s="113">
        <v>-2.491474551829779E-3</v>
      </c>
      <c r="H297" s="106">
        <v>-350</v>
      </c>
      <c r="I297" s="110" t="s">
        <v>268</v>
      </c>
      <c r="L297" s="109">
        <v>46287.496886574074</v>
      </c>
      <c r="M297" s="106" t="s">
        <v>2164</v>
      </c>
      <c r="N297" s="106" t="s">
        <v>2132</v>
      </c>
      <c r="O297" s="106">
        <v>190</v>
      </c>
      <c r="P297" s="106">
        <v>40</v>
      </c>
      <c r="Q297" s="106">
        <v>804.24771931898704</v>
      </c>
      <c r="R297" s="106" t="s">
        <v>615</v>
      </c>
      <c r="S297" s="106"/>
      <c r="T297" s="106"/>
      <c r="U297" s="106">
        <v>32</v>
      </c>
      <c r="V297" s="106">
        <v>0</v>
      </c>
      <c r="W297" s="106">
        <v>0</v>
      </c>
      <c r="X297" s="106">
        <v>0</v>
      </c>
      <c r="Y297" s="106">
        <v>0</v>
      </c>
      <c r="Z297" s="110" t="s">
        <v>2162</v>
      </c>
      <c r="AC297" s="119">
        <v>46287.496886574074</v>
      </c>
      <c r="AD297" s="118">
        <v>1</v>
      </c>
      <c r="AE297" s="118" t="s">
        <v>2482</v>
      </c>
      <c r="AF297" s="118">
        <v>-359.55589297892999</v>
      </c>
      <c r="AG297" s="118" t="s">
        <v>289</v>
      </c>
      <c r="AH297" s="120" t="s">
        <v>2364</v>
      </c>
    </row>
    <row r="298" spans="1:34" ht="15" customHeight="1" x14ac:dyDescent="0.25">
      <c r="A298" s="109">
        <v>46287.496886574074</v>
      </c>
      <c r="B298" s="106">
        <v>1</v>
      </c>
      <c r="C298" s="106" t="s">
        <v>318</v>
      </c>
      <c r="D298" s="106" t="s">
        <v>625</v>
      </c>
      <c r="E298" s="106" t="s">
        <v>2165</v>
      </c>
      <c r="F298" s="106" t="s">
        <v>2132</v>
      </c>
      <c r="G298" s="113">
        <v>-7.6173726266569146E-4</v>
      </c>
      <c r="H298" s="106">
        <v>-152.34745253313829</v>
      </c>
      <c r="I298" s="110" t="s">
        <v>268</v>
      </c>
      <c r="L298" s="109">
        <v>46287.496886574074</v>
      </c>
      <c r="M298" s="106" t="s">
        <v>2165</v>
      </c>
      <c r="N298" s="106" t="s">
        <v>2132</v>
      </c>
      <c r="O298" s="106">
        <v>520</v>
      </c>
      <c r="P298" s="106">
        <v>40</v>
      </c>
      <c r="Q298" s="106">
        <v>804.24771931898704</v>
      </c>
      <c r="R298" s="106" t="s">
        <v>615</v>
      </c>
      <c r="S298" s="106"/>
      <c r="T298" s="106"/>
      <c r="U298" s="106">
        <v>32</v>
      </c>
      <c r="V298" s="106">
        <v>0</v>
      </c>
      <c r="W298" s="106">
        <v>0</v>
      </c>
      <c r="X298" s="106">
        <v>0</v>
      </c>
      <c r="Y298" s="106">
        <v>0</v>
      </c>
      <c r="Z298" s="110" t="s">
        <v>2162</v>
      </c>
      <c r="AC298" s="119">
        <v>46287.496886574074</v>
      </c>
      <c r="AD298" s="118">
        <v>1</v>
      </c>
      <c r="AE298" s="118" t="s">
        <v>2483</v>
      </c>
      <c r="AF298" s="118" t="b">
        <v>0</v>
      </c>
      <c r="AG298" s="118" t="s">
        <v>9</v>
      </c>
      <c r="AH298" s="120" t="s">
        <v>2366</v>
      </c>
    </row>
    <row r="299" spans="1:34" ht="15" customHeight="1" x14ac:dyDescent="0.25">
      <c r="A299" s="109">
        <v>46287.496886574074</v>
      </c>
      <c r="B299" s="106">
        <v>1</v>
      </c>
      <c r="C299" s="106" t="s">
        <v>318</v>
      </c>
      <c r="D299" s="106" t="s">
        <v>625</v>
      </c>
      <c r="E299" s="106" t="s">
        <v>2166</v>
      </c>
      <c r="F299" s="106" t="s">
        <v>2132</v>
      </c>
      <c r="G299" s="113">
        <v>-3.0680536482178078E-3</v>
      </c>
      <c r="H299" s="106">
        <v>-350</v>
      </c>
      <c r="I299" s="110" t="s">
        <v>268</v>
      </c>
      <c r="L299" s="109">
        <v>46287.496886574074</v>
      </c>
      <c r="M299" s="106" t="s">
        <v>2166</v>
      </c>
      <c r="N299" s="106" t="s">
        <v>2132</v>
      </c>
      <c r="O299" s="106">
        <v>79.999999999999986</v>
      </c>
      <c r="P299" s="106">
        <v>40</v>
      </c>
      <c r="Q299" s="106">
        <v>804.24771931898704</v>
      </c>
      <c r="R299" s="106" t="s">
        <v>615</v>
      </c>
      <c r="S299" s="106"/>
      <c r="T299" s="106"/>
      <c r="U299" s="106">
        <v>32</v>
      </c>
      <c r="V299" s="106">
        <v>0</v>
      </c>
      <c r="W299" s="106">
        <v>0</v>
      </c>
      <c r="X299" s="106">
        <v>0</v>
      </c>
      <c r="Y299" s="106">
        <v>0</v>
      </c>
      <c r="Z299" s="110" t="s">
        <v>2162</v>
      </c>
      <c r="AC299" s="119">
        <v>46287.496886574074</v>
      </c>
      <c r="AD299" s="118">
        <v>1</v>
      </c>
      <c r="AE299" s="118" t="s">
        <v>2484</v>
      </c>
      <c r="AF299" s="118" t="s">
        <v>879</v>
      </c>
      <c r="AG299" s="118" t="s">
        <v>9</v>
      </c>
      <c r="AH299" s="120" t="s">
        <v>2368</v>
      </c>
    </row>
    <row r="300" spans="1:34" ht="15" customHeight="1" x14ac:dyDescent="0.25">
      <c r="A300" s="109">
        <v>46287.496886574074</v>
      </c>
      <c r="B300" s="106">
        <v>1</v>
      </c>
      <c r="C300" s="106" t="s">
        <v>318</v>
      </c>
      <c r="D300" s="106" t="s">
        <v>429</v>
      </c>
      <c r="E300" s="106" t="s">
        <v>2016</v>
      </c>
      <c r="F300" s="106" t="s">
        <v>174</v>
      </c>
      <c r="G300" s="113">
        <v>-3.0719237304419381E-3</v>
      </c>
      <c r="H300" s="106">
        <v>-15.5</v>
      </c>
      <c r="I300" s="110" t="s">
        <v>268</v>
      </c>
      <c r="AC300" s="119">
        <v>46287.496886574074</v>
      </c>
      <c r="AD300" s="118">
        <v>1</v>
      </c>
      <c r="AE300" s="118" t="s">
        <v>2485</v>
      </c>
      <c r="AF300" s="118" t="s">
        <v>2386</v>
      </c>
      <c r="AG300" s="118" t="s">
        <v>9</v>
      </c>
      <c r="AH300" s="120" t="s">
        <v>2371</v>
      </c>
    </row>
    <row r="301" spans="1:34" ht="15" customHeight="1" x14ac:dyDescent="0.25">
      <c r="A301" s="109">
        <v>46287.496886574074</v>
      </c>
      <c r="B301" s="106">
        <v>1</v>
      </c>
      <c r="C301" s="106" t="s">
        <v>318</v>
      </c>
      <c r="D301" s="106" t="s">
        <v>429</v>
      </c>
      <c r="E301" s="106" t="s">
        <v>2018</v>
      </c>
      <c r="F301" s="106" t="s">
        <v>174</v>
      </c>
      <c r="G301" s="113">
        <v>-2.8436505988026989E-3</v>
      </c>
      <c r="H301" s="106">
        <v>-15.5</v>
      </c>
      <c r="I301" s="110" t="s">
        <v>268</v>
      </c>
    </row>
    <row r="302" spans="1:34" ht="15" customHeight="1" x14ac:dyDescent="0.25">
      <c r="A302" s="109">
        <v>46287.496886574074</v>
      </c>
      <c r="B302" s="106">
        <v>1</v>
      </c>
      <c r="C302" s="106" t="s">
        <v>318</v>
      </c>
      <c r="D302" s="106" t="s">
        <v>429</v>
      </c>
      <c r="E302" s="106" t="s">
        <v>2019</v>
      </c>
      <c r="F302" s="106" t="s">
        <v>174</v>
      </c>
      <c r="G302" s="113">
        <v>-2.6153774671634597E-3</v>
      </c>
      <c r="H302" s="106">
        <v>-15.5</v>
      </c>
      <c r="I302" s="110" t="s">
        <v>268</v>
      </c>
    </row>
    <row r="303" spans="1:34" ht="15" customHeight="1" x14ac:dyDescent="0.25">
      <c r="A303" s="109">
        <v>46287.496886574074</v>
      </c>
      <c r="B303" s="106">
        <v>1</v>
      </c>
      <c r="C303" s="106" t="s">
        <v>318</v>
      </c>
      <c r="D303" s="106" t="s">
        <v>429</v>
      </c>
      <c r="E303" s="106" t="s">
        <v>2020</v>
      </c>
      <c r="F303" s="106" t="s">
        <v>174</v>
      </c>
      <c r="G303" s="113">
        <v>-2.3871043355242205E-3</v>
      </c>
      <c r="H303" s="106">
        <v>-15.5</v>
      </c>
      <c r="I303" s="110" t="s">
        <v>268</v>
      </c>
    </row>
    <row r="304" spans="1:34" ht="15" customHeight="1" x14ac:dyDescent="0.25">
      <c r="A304" s="109">
        <v>46287.496886574074</v>
      </c>
      <c r="B304" s="106">
        <v>1</v>
      </c>
      <c r="C304" s="106" t="s">
        <v>318</v>
      </c>
      <c r="D304" s="106" t="s">
        <v>429</v>
      </c>
      <c r="E304" s="106" t="s">
        <v>2021</v>
      </c>
      <c r="F304" s="106" t="s">
        <v>174</v>
      </c>
      <c r="G304" s="113">
        <v>-2.1588312038849818E-3</v>
      </c>
      <c r="H304" s="106">
        <v>-15.5</v>
      </c>
      <c r="I304" s="110" t="s">
        <v>268</v>
      </c>
    </row>
    <row r="305" spans="1:9" ht="15" customHeight="1" x14ac:dyDescent="0.25">
      <c r="A305" s="109">
        <v>46287.496886574074</v>
      </c>
      <c r="B305" s="106">
        <v>1</v>
      </c>
      <c r="C305" s="106" t="s">
        <v>318</v>
      </c>
      <c r="D305" s="106" t="s">
        <v>429</v>
      </c>
      <c r="E305" s="106" t="s">
        <v>2022</v>
      </c>
      <c r="F305" s="106" t="s">
        <v>174</v>
      </c>
      <c r="G305" s="113">
        <v>-1.9305580722457426E-3</v>
      </c>
      <c r="H305" s="106">
        <v>-15.5</v>
      </c>
      <c r="I305" s="110" t="s">
        <v>268</v>
      </c>
    </row>
    <row r="306" spans="1:9" ht="15" customHeight="1" x14ac:dyDescent="0.25">
      <c r="A306" s="109">
        <v>46287.496886574074</v>
      </c>
      <c r="B306" s="106">
        <v>1</v>
      </c>
      <c r="C306" s="106" t="s">
        <v>318</v>
      </c>
      <c r="D306" s="106" t="s">
        <v>429</v>
      </c>
      <c r="E306" s="106" t="s">
        <v>2023</v>
      </c>
      <c r="F306" s="106" t="s">
        <v>174</v>
      </c>
      <c r="G306" s="113">
        <v>-1.7022849406065034E-3</v>
      </c>
      <c r="H306" s="106">
        <v>-15.5</v>
      </c>
      <c r="I306" s="110" t="s">
        <v>268</v>
      </c>
    </row>
    <row r="307" spans="1:9" ht="15" customHeight="1" x14ac:dyDescent="0.25">
      <c r="A307" s="109">
        <v>46287.496886574074</v>
      </c>
      <c r="B307" s="106">
        <v>1</v>
      </c>
      <c r="C307" s="106" t="s">
        <v>318</v>
      </c>
      <c r="D307" s="106" t="s">
        <v>429</v>
      </c>
      <c r="E307" s="106" t="s">
        <v>2024</v>
      </c>
      <c r="F307" s="106" t="s">
        <v>174</v>
      </c>
      <c r="G307" s="113">
        <v>-1.4740118089672642E-3</v>
      </c>
      <c r="H307" s="106">
        <v>-15.231455359328397</v>
      </c>
      <c r="I307" s="110" t="s">
        <v>268</v>
      </c>
    </row>
    <row r="308" spans="1:9" ht="15" customHeight="1" x14ac:dyDescent="0.25">
      <c r="A308" s="109">
        <v>46287.496886574074</v>
      </c>
      <c r="B308" s="106">
        <v>1</v>
      </c>
      <c r="C308" s="106" t="s">
        <v>318</v>
      </c>
      <c r="D308" s="106" t="s">
        <v>429</v>
      </c>
      <c r="E308" s="106" t="s">
        <v>2025</v>
      </c>
      <c r="F308" s="106" t="s">
        <v>174</v>
      </c>
      <c r="G308" s="113">
        <v>-1.2457386773280252E-3</v>
      </c>
      <c r="H308" s="106">
        <v>-12.872632999056259</v>
      </c>
      <c r="I308" s="110" t="s">
        <v>268</v>
      </c>
    </row>
    <row r="309" spans="1:9" ht="15" customHeight="1" x14ac:dyDescent="0.25">
      <c r="A309" s="109">
        <v>46287.496886574074</v>
      </c>
      <c r="B309" s="106">
        <v>1</v>
      </c>
      <c r="C309" s="106" t="s">
        <v>318</v>
      </c>
      <c r="D309" s="106" t="s">
        <v>429</v>
      </c>
      <c r="E309" s="106" t="s">
        <v>2026</v>
      </c>
      <c r="F309" s="106" t="s">
        <v>174</v>
      </c>
      <c r="G309" s="113">
        <v>-1.017465545688786E-3</v>
      </c>
      <c r="H309" s="106">
        <v>-10.513810638784122</v>
      </c>
      <c r="I309" s="110" t="s">
        <v>268</v>
      </c>
    </row>
    <row r="310" spans="1:9" ht="15" customHeight="1" x14ac:dyDescent="0.25">
      <c r="A310" s="109">
        <v>46287.496886574074</v>
      </c>
      <c r="B310" s="106">
        <v>1</v>
      </c>
      <c r="C310" s="106" t="s">
        <v>318</v>
      </c>
      <c r="D310" s="106" t="s">
        <v>429</v>
      </c>
      <c r="E310" s="106" t="s">
        <v>2027</v>
      </c>
      <c r="F310" s="106" t="s">
        <v>174</v>
      </c>
      <c r="G310" s="113">
        <v>-7.891924140495469E-4</v>
      </c>
      <c r="H310" s="106">
        <v>-8.1549882785119845</v>
      </c>
      <c r="I310" s="110" t="s">
        <v>268</v>
      </c>
    </row>
    <row r="311" spans="1:9" ht="15" customHeight="1" x14ac:dyDescent="0.25">
      <c r="A311" s="109">
        <v>46287.496886574074</v>
      </c>
      <c r="B311" s="106">
        <v>1</v>
      </c>
      <c r="C311" s="106" t="s">
        <v>318</v>
      </c>
      <c r="D311" s="106" t="s">
        <v>429</v>
      </c>
      <c r="E311" s="106" t="s">
        <v>2028</v>
      </c>
      <c r="F311" s="106" t="s">
        <v>174</v>
      </c>
      <c r="G311" s="113">
        <v>-5.6091928241030771E-4</v>
      </c>
      <c r="H311" s="106">
        <v>-5.7961659182398453</v>
      </c>
      <c r="I311" s="110" t="s">
        <v>268</v>
      </c>
    </row>
    <row r="312" spans="1:9" ht="15" customHeight="1" x14ac:dyDescent="0.25">
      <c r="A312" s="109">
        <v>46287.496886574074</v>
      </c>
      <c r="B312" s="106">
        <v>1</v>
      </c>
      <c r="C312" s="106" t="s">
        <v>318</v>
      </c>
      <c r="D312" s="106" t="s">
        <v>429</v>
      </c>
      <c r="E312" s="106" t="s">
        <v>2029</v>
      </c>
      <c r="F312" s="106" t="s">
        <v>174</v>
      </c>
      <c r="G312" s="113">
        <v>-2.6571406492375228E-3</v>
      </c>
      <c r="H312" s="106">
        <v>-15.5</v>
      </c>
      <c r="I312" s="110" t="s">
        <v>268</v>
      </c>
    </row>
    <row r="313" spans="1:9" ht="15" customHeight="1" x14ac:dyDescent="0.25">
      <c r="A313" s="109">
        <v>46287.496886574074</v>
      </c>
      <c r="B313" s="106">
        <v>1</v>
      </c>
      <c r="C313" s="106" t="s">
        <v>318</v>
      </c>
      <c r="D313" s="106" t="s">
        <v>429</v>
      </c>
      <c r="E313" s="106" t="s">
        <v>2030</v>
      </c>
      <c r="F313" s="106" t="s">
        <v>174</v>
      </c>
      <c r="G313" s="113">
        <v>-2.4288675175982836E-3</v>
      </c>
      <c r="H313" s="106">
        <v>-15.5</v>
      </c>
      <c r="I313" s="110" t="s">
        <v>268</v>
      </c>
    </row>
    <row r="314" spans="1:9" ht="15" customHeight="1" x14ac:dyDescent="0.25">
      <c r="A314" s="109">
        <v>46287.496886574074</v>
      </c>
      <c r="B314" s="106">
        <v>1</v>
      </c>
      <c r="C314" s="106" t="s">
        <v>318</v>
      </c>
      <c r="D314" s="106" t="s">
        <v>429</v>
      </c>
      <c r="E314" s="106" t="s">
        <v>2031</v>
      </c>
      <c r="F314" s="106" t="s">
        <v>174</v>
      </c>
      <c r="G314" s="113">
        <v>-2.2005943859590444E-3</v>
      </c>
      <c r="H314" s="106">
        <v>-15.5</v>
      </c>
      <c r="I314" s="110" t="s">
        <v>268</v>
      </c>
    </row>
    <row r="315" spans="1:9" ht="15" customHeight="1" x14ac:dyDescent="0.25">
      <c r="A315" s="109">
        <v>46287.496886574074</v>
      </c>
      <c r="B315" s="106">
        <v>1</v>
      </c>
      <c r="C315" s="106" t="s">
        <v>318</v>
      </c>
      <c r="D315" s="106" t="s">
        <v>429</v>
      </c>
      <c r="E315" s="106" t="s">
        <v>2032</v>
      </c>
      <c r="F315" s="106" t="s">
        <v>174</v>
      </c>
      <c r="G315" s="113">
        <v>-1.9723212543198052E-3</v>
      </c>
      <c r="H315" s="106">
        <v>-15.5</v>
      </c>
      <c r="I315" s="110" t="s">
        <v>268</v>
      </c>
    </row>
    <row r="316" spans="1:9" ht="15" customHeight="1" x14ac:dyDescent="0.25">
      <c r="A316" s="109">
        <v>46287.496886574074</v>
      </c>
      <c r="B316" s="106">
        <v>1</v>
      </c>
      <c r="C316" s="106" t="s">
        <v>318</v>
      </c>
      <c r="D316" s="106" t="s">
        <v>429</v>
      </c>
      <c r="E316" s="106" t="s">
        <v>2033</v>
      </c>
      <c r="F316" s="106" t="s">
        <v>174</v>
      </c>
      <c r="G316" s="113">
        <v>-1.7440481226805662E-3</v>
      </c>
      <c r="H316" s="106">
        <v>-15.5</v>
      </c>
      <c r="I316" s="110" t="s">
        <v>268</v>
      </c>
    </row>
    <row r="317" spans="1:9" ht="15" customHeight="1" x14ac:dyDescent="0.25">
      <c r="A317" s="109">
        <v>46287.496886574074</v>
      </c>
      <c r="B317" s="106">
        <v>1</v>
      </c>
      <c r="C317" s="106" t="s">
        <v>318</v>
      </c>
      <c r="D317" s="106" t="s">
        <v>429</v>
      </c>
      <c r="E317" s="106" t="s">
        <v>2034</v>
      </c>
      <c r="F317" s="106" t="s">
        <v>174</v>
      </c>
      <c r="G317" s="113">
        <v>-1.515774991041327E-3</v>
      </c>
      <c r="H317" s="106">
        <v>-15.5</v>
      </c>
      <c r="I317" s="110" t="s">
        <v>268</v>
      </c>
    </row>
    <row r="318" spans="1:9" ht="15" customHeight="1" x14ac:dyDescent="0.25">
      <c r="A318" s="109">
        <v>46287.496886574074</v>
      </c>
      <c r="B318" s="106">
        <v>1</v>
      </c>
      <c r="C318" s="106" t="s">
        <v>318</v>
      </c>
      <c r="D318" s="106" t="s">
        <v>429</v>
      </c>
      <c r="E318" s="106" t="s">
        <v>2035</v>
      </c>
      <c r="F318" s="106" t="s">
        <v>174</v>
      </c>
      <c r="G318" s="113">
        <v>-1.287501859402088E-3</v>
      </c>
      <c r="H318" s="106">
        <v>-13.304185880488243</v>
      </c>
      <c r="I318" s="110" t="s">
        <v>268</v>
      </c>
    </row>
    <row r="319" spans="1:9" ht="15" customHeight="1" x14ac:dyDescent="0.25">
      <c r="A319" s="109">
        <v>46287.496886574074</v>
      </c>
      <c r="B319" s="106">
        <v>1</v>
      </c>
      <c r="C319" s="106" t="s">
        <v>318</v>
      </c>
      <c r="D319" s="106" t="s">
        <v>429</v>
      </c>
      <c r="E319" s="106" t="s">
        <v>2036</v>
      </c>
      <c r="F319" s="106" t="s">
        <v>174</v>
      </c>
      <c r="G319" s="113">
        <v>-1.0592287277628488E-3</v>
      </c>
      <c r="H319" s="106">
        <v>-10.945363520216103</v>
      </c>
      <c r="I319" s="110" t="s">
        <v>268</v>
      </c>
    </row>
    <row r="320" spans="1:9" ht="15" customHeight="1" x14ac:dyDescent="0.25">
      <c r="A320" s="109">
        <v>46287.496886574074</v>
      </c>
      <c r="B320" s="106">
        <v>1</v>
      </c>
      <c r="C320" s="106" t="s">
        <v>318</v>
      </c>
      <c r="D320" s="106" t="s">
        <v>429</v>
      </c>
      <c r="E320" s="106" t="s">
        <v>2037</v>
      </c>
      <c r="F320" s="106" t="s">
        <v>174</v>
      </c>
      <c r="G320" s="113">
        <v>-8.3095559612360965E-4</v>
      </c>
      <c r="H320" s="106">
        <v>-8.5865411599439661</v>
      </c>
      <c r="I320" s="110" t="s">
        <v>268</v>
      </c>
    </row>
    <row r="321" spans="1:9" ht="15" customHeight="1" x14ac:dyDescent="0.25">
      <c r="A321" s="109">
        <v>46287.496886574074</v>
      </c>
      <c r="B321" s="106">
        <v>1</v>
      </c>
      <c r="C321" s="106" t="s">
        <v>318</v>
      </c>
      <c r="D321" s="106" t="s">
        <v>429</v>
      </c>
      <c r="E321" s="106" t="s">
        <v>2038</v>
      </c>
      <c r="F321" s="106" t="s">
        <v>174</v>
      </c>
      <c r="G321" s="113">
        <v>-6.0268246448437056E-4</v>
      </c>
      <c r="H321" s="106">
        <v>-6.2277187996718286</v>
      </c>
      <c r="I321" s="110" t="s">
        <v>268</v>
      </c>
    </row>
    <row r="322" spans="1:9" ht="15" customHeight="1" x14ac:dyDescent="0.25">
      <c r="A322" s="109">
        <v>46287.496886574074</v>
      </c>
      <c r="B322" s="106">
        <v>1</v>
      </c>
      <c r="C322" s="106" t="s">
        <v>318</v>
      </c>
      <c r="D322" s="106" t="s">
        <v>429</v>
      </c>
      <c r="E322" s="106" t="s">
        <v>2039</v>
      </c>
      <c r="F322" s="106" t="s">
        <v>174</v>
      </c>
      <c r="G322" s="113">
        <v>-3.7440933284513147E-4</v>
      </c>
      <c r="H322" s="106">
        <v>-3.8688964393996907</v>
      </c>
      <c r="I322" s="110" t="s">
        <v>268</v>
      </c>
    </row>
    <row r="323" spans="1:9" ht="15" customHeight="1" x14ac:dyDescent="0.25">
      <c r="A323" s="109">
        <v>46287.496886574074</v>
      </c>
      <c r="B323" s="106">
        <v>1</v>
      </c>
      <c r="C323" s="106" t="s">
        <v>318</v>
      </c>
      <c r="D323" s="106" t="s">
        <v>429</v>
      </c>
      <c r="E323" s="106" t="s">
        <v>2040</v>
      </c>
      <c r="F323" s="106" t="s">
        <v>174</v>
      </c>
      <c r="G323" s="113">
        <v>-1.4613620120589233E-4</v>
      </c>
      <c r="H323" s="106">
        <v>-1.5100740791275529</v>
      </c>
      <c r="I323" s="110" t="s">
        <v>268</v>
      </c>
    </row>
    <row r="324" spans="1:9" ht="15" customHeight="1" x14ac:dyDescent="0.25">
      <c r="A324" s="109">
        <v>46287.496886574074</v>
      </c>
      <c r="B324" s="106">
        <v>1</v>
      </c>
      <c r="C324" s="106" t="s">
        <v>318</v>
      </c>
      <c r="D324" s="106" t="s">
        <v>429</v>
      </c>
      <c r="E324" s="106" t="s">
        <v>2041</v>
      </c>
      <c r="F324" s="106" t="s">
        <v>174</v>
      </c>
      <c r="G324" s="113">
        <v>-2.2423575680331075E-3</v>
      </c>
      <c r="H324" s="106">
        <v>-15.5</v>
      </c>
      <c r="I324" s="110" t="s">
        <v>268</v>
      </c>
    </row>
    <row r="325" spans="1:9" ht="15" customHeight="1" x14ac:dyDescent="0.25">
      <c r="A325" s="109">
        <v>46287.496886574074</v>
      </c>
      <c r="B325" s="106">
        <v>1</v>
      </c>
      <c r="C325" s="106" t="s">
        <v>318</v>
      </c>
      <c r="D325" s="106" t="s">
        <v>429</v>
      </c>
      <c r="E325" s="106" t="s">
        <v>2042</v>
      </c>
      <c r="F325" s="106" t="s">
        <v>174</v>
      </c>
      <c r="G325" s="113">
        <v>-2.0140844363938683E-3</v>
      </c>
      <c r="H325" s="106">
        <v>-15.5</v>
      </c>
      <c r="I325" s="110" t="s">
        <v>268</v>
      </c>
    </row>
    <row r="326" spans="1:9" ht="15" customHeight="1" x14ac:dyDescent="0.25">
      <c r="A326" s="109">
        <v>46287.496886574074</v>
      </c>
      <c r="B326" s="106">
        <v>1</v>
      </c>
      <c r="C326" s="106" t="s">
        <v>318</v>
      </c>
      <c r="D326" s="106" t="s">
        <v>429</v>
      </c>
      <c r="E326" s="106" t="s">
        <v>2043</v>
      </c>
      <c r="F326" s="106" t="s">
        <v>174</v>
      </c>
      <c r="G326" s="113">
        <v>-1.7858113047546291E-3</v>
      </c>
      <c r="H326" s="106">
        <v>-15.5</v>
      </c>
      <c r="I326" s="110" t="s">
        <v>268</v>
      </c>
    </row>
    <row r="327" spans="1:9" ht="15" customHeight="1" x14ac:dyDescent="0.25">
      <c r="A327" s="109">
        <v>46287.496886574074</v>
      </c>
      <c r="B327" s="106">
        <v>1</v>
      </c>
      <c r="C327" s="106" t="s">
        <v>318</v>
      </c>
      <c r="D327" s="106" t="s">
        <v>429</v>
      </c>
      <c r="E327" s="106" t="s">
        <v>2044</v>
      </c>
      <c r="F327" s="106" t="s">
        <v>174</v>
      </c>
      <c r="G327" s="113">
        <v>-1.5575381731153899E-3</v>
      </c>
      <c r="H327" s="106">
        <v>-15.5</v>
      </c>
      <c r="I327" s="110" t="s">
        <v>268</v>
      </c>
    </row>
    <row r="328" spans="1:9" ht="15" customHeight="1" x14ac:dyDescent="0.25">
      <c r="A328" s="109">
        <v>46287.496886574074</v>
      </c>
      <c r="B328" s="106">
        <v>1</v>
      </c>
      <c r="C328" s="106" t="s">
        <v>318</v>
      </c>
      <c r="D328" s="106" t="s">
        <v>429</v>
      </c>
      <c r="E328" s="106" t="s">
        <v>2045</v>
      </c>
      <c r="F328" s="106" t="s">
        <v>174</v>
      </c>
      <c r="G328" s="113">
        <v>-1.3292650414761509E-3</v>
      </c>
      <c r="H328" s="106">
        <v>-13.735738761920226</v>
      </c>
      <c r="I328" s="110" t="s">
        <v>268</v>
      </c>
    </row>
    <row r="329" spans="1:9" ht="15" customHeight="1" x14ac:dyDescent="0.25">
      <c r="A329" s="109">
        <v>46287.496886574074</v>
      </c>
      <c r="B329" s="106">
        <v>1</v>
      </c>
      <c r="C329" s="106" t="s">
        <v>318</v>
      </c>
      <c r="D329" s="106" t="s">
        <v>429</v>
      </c>
      <c r="E329" s="106" t="s">
        <v>2046</v>
      </c>
      <c r="F329" s="106" t="s">
        <v>174</v>
      </c>
      <c r="G329" s="113">
        <v>-1.1009919098369117E-3</v>
      </c>
      <c r="H329" s="106">
        <v>-11.376916401648087</v>
      </c>
      <c r="I329" s="110" t="s">
        <v>268</v>
      </c>
    </row>
    <row r="330" spans="1:9" ht="15" customHeight="1" x14ac:dyDescent="0.25">
      <c r="A330" s="109">
        <v>46287.496886574074</v>
      </c>
      <c r="B330" s="106">
        <v>1</v>
      </c>
      <c r="C330" s="106" t="s">
        <v>318</v>
      </c>
      <c r="D330" s="106" t="s">
        <v>429</v>
      </c>
      <c r="E330" s="106" t="s">
        <v>2047</v>
      </c>
      <c r="F330" s="106" t="s">
        <v>174</v>
      </c>
      <c r="G330" s="113">
        <v>-8.7271877819767251E-4</v>
      </c>
      <c r="H330" s="106">
        <v>-9.0180940413759494</v>
      </c>
      <c r="I330" s="110" t="s">
        <v>268</v>
      </c>
    </row>
    <row r="331" spans="1:9" ht="15" customHeight="1" x14ac:dyDescent="0.25">
      <c r="A331" s="109">
        <v>46287.496886574074</v>
      </c>
      <c r="B331" s="106">
        <v>1</v>
      </c>
      <c r="C331" s="106" t="s">
        <v>318</v>
      </c>
      <c r="D331" s="106" t="s">
        <v>429</v>
      </c>
      <c r="E331" s="106" t="s">
        <v>2048</v>
      </c>
      <c r="F331" s="106" t="s">
        <v>174</v>
      </c>
      <c r="G331" s="113">
        <v>-6.4444564655843342E-4</v>
      </c>
      <c r="H331" s="106">
        <v>-6.6592716811038111</v>
      </c>
      <c r="I331" s="110" t="s">
        <v>268</v>
      </c>
    </row>
    <row r="332" spans="1:9" ht="15" customHeight="1" x14ac:dyDescent="0.25">
      <c r="A332" s="109">
        <v>46287.496886574074</v>
      </c>
      <c r="B332" s="106">
        <v>1</v>
      </c>
      <c r="C332" s="106" t="s">
        <v>318</v>
      </c>
      <c r="D332" s="106" t="s">
        <v>429</v>
      </c>
      <c r="E332" s="106" t="s">
        <v>2049</v>
      </c>
      <c r="F332" s="106" t="s">
        <v>174</v>
      </c>
      <c r="G332" s="113">
        <v>-4.1617251491919428E-4</v>
      </c>
      <c r="H332" s="106">
        <v>-4.3004493208316736</v>
      </c>
      <c r="I332" s="110" t="s">
        <v>268</v>
      </c>
    </row>
    <row r="333" spans="1:9" ht="15" customHeight="1" x14ac:dyDescent="0.25">
      <c r="A333" s="109">
        <v>46287.496886574074</v>
      </c>
      <c r="B333" s="106">
        <v>1</v>
      </c>
      <c r="C333" s="106" t="s">
        <v>318</v>
      </c>
      <c r="D333" s="106" t="s">
        <v>429</v>
      </c>
      <c r="E333" s="106" t="s">
        <v>2050</v>
      </c>
      <c r="F333" s="106" t="s">
        <v>174</v>
      </c>
      <c r="G333" s="113">
        <v>-1.8789938327995516E-4</v>
      </c>
      <c r="H333" s="106">
        <v>-1.9416269605595355</v>
      </c>
      <c r="I333" s="110" t="s">
        <v>268</v>
      </c>
    </row>
    <row r="334" spans="1:9" ht="15" customHeight="1" x14ac:dyDescent="0.25">
      <c r="A334" s="109">
        <v>46287.496886574074</v>
      </c>
      <c r="B334" s="106">
        <v>1</v>
      </c>
      <c r="C334" s="106" t="s">
        <v>318</v>
      </c>
      <c r="D334" s="106" t="s">
        <v>429</v>
      </c>
      <c r="E334" s="106" t="s">
        <v>2051</v>
      </c>
      <c r="F334" s="106" t="s">
        <v>174</v>
      </c>
      <c r="G334" s="113">
        <v>4.0373748359283953E-5</v>
      </c>
      <c r="H334" s="106">
        <v>0</v>
      </c>
      <c r="I334" s="110" t="s">
        <v>2172</v>
      </c>
    </row>
    <row r="335" spans="1:9" ht="15" customHeight="1" x14ac:dyDescent="0.25">
      <c r="A335" s="109">
        <v>46287.496886574074</v>
      </c>
      <c r="B335" s="106">
        <v>1</v>
      </c>
      <c r="C335" s="106" t="s">
        <v>318</v>
      </c>
      <c r="D335" s="106" t="s">
        <v>429</v>
      </c>
      <c r="E335" s="106" t="s">
        <v>2052</v>
      </c>
      <c r="F335" s="106" t="s">
        <v>174</v>
      </c>
      <c r="G335" s="113">
        <v>2.686468799985231E-4</v>
      </c>
      <c r="H335" s="106">
        <v>0</v>
      </c>
      <c r="I335" s="110" t="s">
        <v>2172</v>
      </c>
    </row>
    <row r="336" spans="1:9" ht="15" customHeight="1" x14ac:dyDescent="0.25">
      <c r="A336" s="109">
        <v>46287.496886574074</v>
      </c>
      <c r="B336" s="106">
        <v>1</v>
      </c>
      <c r="C336" s="106" t="s">
        <v>318</v>
      </c>
      <c r="D336" s="106" t="s">
        <v>429</v>
      </c>
      <c r="E336" s="106" t="s">
        <v>2053</v>
      </c>
      <c r="F336" s="106" t="s">
        <v>174</v>
      </c>
      <c r="G336" s="113">
        <v>-1.8275744868286919E-3</v>
      </c>
      <c r="H336" s="106">
        <v>-15.5</v>
      </c>
      <c r="I336" s="110" t="s">
        <v>268</v>
      </c>
    </row>
    <row r="337" spans="1:9" ht="15" customHeight="1" x14ac:dyDescent="0.25">
      <c r="A337" s="109">
        <v>46287.496886574074</v>
      </c>
      <c r="B337" s="106">
        <v>1</v>
      </c>
      <c r="C337" s="106" t="s">
        <v>318</v>
      </c>
      <c r="D337" s="106" t="s">
        <v>429</v>
      </c>
      <c r="E337" s="106" t="s">
        <v>2054</v>
      </c>
      <c r="F337" s="106" t="s">
        <v>174</v>
      </c>
      <c r="G337" s="113">
        <v>-1.5993013551894527E-3</v>
      </c>
      <c r="H337" s="106">
        <v>-15.5</v>
      </c>
      <c r="I337" s="110" t="s">
        <v>268</v>
      </c>
    </row>
    <row r="338" spans="1:9" ht="15" customHeight="1" x14ac:dyDescent="0.25">
      <c r="A338" s="109">
        <v>46287.496886574074</v>
      </c>
      <c r="B338" s="106">
        <v>1</v>
      </c>
      <c r="C338" s="106" t="s">
        <v>318</v>
      </c>
      <c r="D338" s="106" t="s">
        <v>429</v>
      </c>
      <c r="E338" s="106" t="s">
        <v>2055</v>
      </c>
      <c r="F338" s="106" t="s">
        <v>174</v>
      </c>
      <c r="G338" s="113">
        <v>-1.3710282235502138E-3</v>
      </c>
      <c r="H338" s="106">
        <v>-14.167291643352208</v>
      </c>
      <c r="I338" s="110" t="s">
        <v>268</v>
      </c>
    </row>
    <row r="339" spans="1:9" ht="15" customHeight="1" x14ac:dyDescent="0.25">
      <c r="A339" s="109">
        <v>46287.496886574074</v>
      </c>
      <c r="B339" s="106">
        <v>1</v>
      </c>
      <c r="C339" s="106" t="s">
        <v>318</v>
      </c>
      <c r="D339" s="106" t="s">
        <v>429</v>
      </c>
      <c r="E339" s="106" t="s">
        <v>2056</v>
      </c>
      <c r="F339" s="106" t="s">
        <v>174</v>
      </c>
      <c r="G339" s="113">
        <v>-1.1427550919109746E-3</v>
      </c>
      <c r="H339" s="106">
        <v>-11.80846928308007</v>
      </c>
      <c r="I339" s="110" t="s">
        <v>268</v>
      </c>
    </row>
    <row r="340" spans="1:9" ht="15" customHeight="1" x14ac:dyDescent="0.25">
      <c r="A340" s="109">
        <v>46287.496886574074</v>
      </c>
      <c r="B340" s="106">
        <v>1</v>
      </c>
      <c r="C340" s="106" t="s">
        <v>318</v>
      </c>
      <c r="D340" s="106" t="s">
        <v>429</v>
      </c>
      <c r="E340" s="106" t="s">
        <v>2057</v>
      </c>
      <c r="F340" s="106" t="s">
        <v>174</v>
      </c>
      <c r="G340" s="113">
        <v>-9.1448196027173537E-4</v>
      </c>
      <c r="H340" s="106">
        <v>-9.4496469228079309</v>
      </c>
      <c r="I340" s="110" t="s">
        <v>268</v>
      </c>
    </row>
    <row r="341" spans="1:9" ht="15" customHeight="1" x14ac:dyDescent="0.25">
      <c r="A341" s="109">
        <v>46287.496886574074</v>
      </c>
      <c r="B341" s="106">
        <v>1</v>
      </c>
      <c r="C341" s="106" t="s">
        <v>318</v>
      </c>
      <c r="D341" s="106" t="s">
        <v>429</v>
      </c>
      <c r="E341" s="106" t="s">
        <v>2058</v>
      </c>
      <c r="F341" s="106" t="s">
        <v>174</v>
      </c>
      <c r="G341" s="113">
        <v>-6.8620882863249628E-4</v>
      </c>
      <c r="H341" s="106">
        <v>-7.0908245625357944</v>
      </c>
      <c r="I341" s="110" t="s">
        <v>268</v>
      </c>
    </row>
    <row r="342" spans="1:9" ht="15" customHeight="1" x14ac:dyDescent="0.25">
      <c r="A342" s="109">
        <v>46287.496886574074</v>
      </c>
      <c r="B342" s="106">
        <v>1</v>
      </c>
      <c r="C342" s="106" t="s">
        <v>318</v>
      </c>
      <c r="D342" s="106" t="s">
        <v>429</v>
      </c>
      <c r="E342" s="106" t="s">
        <v>2059</v>
      </c>
      <c r="F342" s="106" t="s">
        <v>174</v>
      </c>
      <c r="G342" s="113">
        <v>-4.5793569699325714E-4</v>
      </c>
      <c r="H342" s="106">
        <v>-4.7320022022636561</v>
      </c>
      <c r="I342" s="110" t="s">
        <v>268</v>
      </c>
    </row>
    <row r="343" spans="1:9" ht="15" customHeight="1" x14ac:dyDescent="0.25">
      <c r="A343" s="109">
        <v>46287.496886574074</v>
      </c>
      <c r="B343" s="106">
        <v>1</v>
      </c>
      <c r="C343" s="106" t="s">
        <v>318</v>
      </c>
      <c r="D343" s="106" t="s">
        <v>429</v>
      </c>
      <c r="E343" s="106" t="s">
        <v>2060</v>
      </c>
      <c r="F343" s="106" t="s">
        <v>174</v>
      </c>
      <c r="G343" s="113">
        <v>-2.2966256535401802E-4</v>
      </c>
      <c r="H343" s="106">
        <v>-2.3731798419915187</v>
      </c>
      <c r="I343" s="110" t="s">
        <v>268</v>
      </c>
    </row>
    <row r="344" spans="1:9" ht="15" customHeight="1" x14ac:dyDescent="0.25">
      <c r="A344" s="109">
        <v>46287.496886574074</v>
      </c>
      <c r="B344" s="106">
        <v>1</v>
      </c>
      <c r="C344" s="106" t="s">
        <v>318</v>
      </c>
      <c r="D344" s="106" t="s">
        <v>429</v>
      </c>
      <c r="E344" s="106" t="s">
        <v>2061</v>
      </c>
      <c r="F344" s="106" t="s">
        <v>174</v>
      </c>
      <c r="G344" s="113">
        <v>-1.3894337147788992E-6</v>
      </c>
      <c r="H344" s="106">
        <v>-1.4357481719380727E-2</v>
      </c>
      <c r="I344" s="110" t="s">
        <v>268</v>
      </c>
    </row>
    <row r="345" spans="1:9" ht="15" customHeight="1" x14ac:dyDescent="0.25">
      <c r="A345" s="109">
        <v>46287.496886574074</v>
      </c>
      <c r="B345" s="106">
        <v>1</v>
      </c>
      <c r="C345" s="106" t="s">
        <v>318</v>
      </c>
      <c r="D345" s="106" t="s">
        <v>429</v>
      </c>
      <c r="E345" s="106" t="s">
        <v>2062</v>
      </c>
      <c r="F345" s="106" t="s">
        <v>174</v>
      </c>
      <c r="G345" s="113">
        <v>2.2688369792446024E-4</v>
      </c>
      <c r="H345" s="106">
        <v>0</v>
      </c>
      <c r="I345" s="110" t="s">
        <v>2172</v>
      </c>
    </row>
    <row r="346" spans="1:9" ht="15" customHeight="1" x14ac:dyDescent="0.25">
      <c r="A346" s="109">
        <v>46287.496886574074</v>
      </c>
      <c r="B346" s="106">
        <v>1</v>
      </c>
      <c r="C346" s="106" t="s">
        <v>318</v>
      </c>
      <c r="D346" s="106" t="s">
        <v>429</v>
      </c>
      <c r="E346" s="106" t="s">
        <v>2063</v>
      </c>
      <c r="F346" s="106" t="s">
        <v>174</v>
      </c>
      <c r="G346" s="113">
        <v>4.5515682956369933E-4</v>
      </c>
      <c r="H346" s="106">
        <v>0</v>
      </c>
      <c r="I346" s="110" t="s">
        <v>2172</v>
      </c>
    </row>
    <row r="347" spans="1:9" ht="15" customHeight="1" x14ac:dyDescent="0.25">
      <c r="A347" s="109">
        <v>46287.496886574074</v>
      </c>
      <c r="B347" s="106">
        <v>1</v>
      </c>
      <c r="C347" s="106" t="s">
        <v>318</v>
      </c>
      <c r="D347" s="106" t="s">
        <v>429</v>
      </c>
      <c r="E347" s="106" t="s">
        <v>2064</v>
      </c>
      <c r="F347" s="106" t="s">
        <v>174</v>
      </c>
      <c r="G347" s="113">
        <v>6.8342996120293847E-4</v>
      </c>
      <c r="H347" s="106">
        <v>0</v>
      </c>
      <c r="I347" s="110" t="s">
        <v>2172</v>
      </c>
    </row>
    <row r="348" spans="1:9" ht="15" customHeight="1" x14ac:dyDescent="0.25">
      <c r="A348" s="109">
        <v>46287.496886574074</v>
      </c>
      <c r="B348" s="106">
        <v>1</v>
      </c>
      <c r="C348" s="106" t="s">
        <v>318</v>
      </c>
      <c r="D348" s="106" t="s">
        <v>429</v>
      </c>
      <c r="E348" s="106" t="s">
        <v>2065</v>
      </c>
      <c r="F348" s="106" t="s">
        <v>174</v>
      </c>
      <c r="G348" s="113">
        <v>-1.4127914056242764E-3</v>
      </c>
      <c r="H348" s="106">
        <v>-14.598844524784189</v>
      </c>
      <c r="I348" s="110" t="s">
        <v>268</v>
      </c>
    </row>
    <row r="349" spans="1:9" ht="15" customHeight="1" x14ac:dyDescent="0.25">
      <c r="A349" s="109">
        <v>46287.496886574074</v>
      </c>
      <c r="B349" s="106">
        <v>1</v>
      </c>
      <c r="C349" s="106" t="s">
        <v>318</v>
      </c>
      <c r="D349" s="106" t="s">
        <v>429</v>
      </c>
      <c r="E349" s="106" t="s">
        <v>2066</v>
      </c>
      <c r="F349" s="106" t="s">
        <v>174</v>
      </c>
      <c r="G349" s="113">
        <v>-1.1845182739850374E-3</v>
      </c>
      <c r="H349" s="106">
        <v>-12.240022164512053</v>
      </c>
      <c r="I349" s="110" t="s">
        <v>268</v>
      </c>
    </row>
    <row r="350" spans="1:9" ht="15" customHeight="1" x14ac:dyDescent="0.25">
      <c r="A350" s="109">
        <v>46287.496886574074</v>
      </c>
      <c r="B350" s="106">
        <v>1</v>
      </c>
      <c r="C350" s="106" t="s">
        <v>318</v>
      </c>
      <c r="D350" s="106" t="s">
        <v>429</v>
      </c>
      <c r="E350" s="106" t="s">
        <v>2067</v>
      </c>
      <c r="F350" s="106" t="s">
        <v>174</v>
      </c>
      <c r="G350" s="113">
        <v>-9.5624514234579822E-4</v>
      </c>
      <c r="H350" s="106">
        <v>-9.8811998042399143</v>
      </c>
      <c r="I350" s="110" t="s">
        <v>268</v>
      </c>
    </row>
    <row r="351" spans="1:9" ht="15" customHeight="1" x14ac:dyDescent="0.25">
      <c r="A351" s="109">
        <v>46287.496886574074</v>
      </c>
      <c r="B351" s="106">
        <v>1</v>
      </c>
      <c r="C351" s="106" t="s">
        <v>318</v>
      </c>
      <c r="D351" s="106" t="s">
        <v>429</v>
      </c>
      <c r="E351" s="106" t="s">
        <v>2068</v>
      </c>
      <c r="F351" s="106" t="s">
        <v>174</v>
      </c>
      <c r="G351" s="113">
        <v>-7.2797201070655914E-4</v>
      </c>
      <c r="H351" s="106">
        <v>-7.5223774439677769</v>
      </c>
      <c r="I351" s="110" t="s">
        <v>268</v>
      </c>
    </row>
    <row r="352" spans="1:9" ht="15" customHeight="1" x14ac:dyDescent="0.25">
      <c r="A352" s="109">
        <v>46287.496886574074</v>
      </c>
      <c r="B352" s="106">
        <v>1</v>
      </c>
      <c r="C352" s="106" t="s">
        <v>318</v>
      </c>
      <c r="D352" s="106" t="s">
        <v>429</v>
      </c>
      <c r="E352" s="106" t="s">
        <v>2069</v>
      </c>
      <c r="F352" s="106" t="s">
        <v>174</v>
      </c>
      <c r="G352" s="113">
        <v>-4.9969887906732005E-4</v>
      </c>
      <c r="H352" s="106">
        <v>-5.1635550836956394</v>
      </c>
      <c r="I352" s="110" t="s">
        <v>268</v>
      </c>
    </row>
    <row r="353" spans="1:9" ht="15" customHeight="1" x14ac:dyDescent="0.25">
      <c r="A353" s="109">
        <v>46287.496886574074</v>
      </c>
      <c r="B353" s="106">
        <v>1</v>
      </c>
      <c r="C353" s="106" t="s">
        <v>318</v>
      </c>
      <c r="D353" s="106" t="s">
        <v>429</v>
      </c>
      <c r="E353" s="106" t="s">
        <v>2070</v>
      </c>
      <c r="F353" s="106" t="s">
        <v>174</v>
      </c>
      <c r="G353" s="113">
        <v>-2.7142574742808085E-4</v>
      </c>
      <c r="H353" s="106">
        <v>-2.8047327234235011</v>
      </c>
      <c r="I353" s="110" t="s">
        <v>268</v>
      </c>
    </row>
    <row r="354" spans="1:9" ht="15" customHeight="1" x14ac:dyDescent="0.25">
      <c r="A354" s="109">
        <v>46287.496886574074</v>
      </c>
      <c r="B354" s="106">
        <v>1</v>
      </c>
      <c r="C354" s="106" t="s">
        <v>318</v>
      </c>
      <c r="D354" s="106" t="s">
        <v>429</v>
      </c>
      <c r="E354" s="106" t="s">
        <v>2071</v>
      </c>
      <c r="F354" s="106" t="s">
        <v>174</v>
      </c>
      <c r="G354" s="113">
        <v>-4.3152615788841748E-5</v>
      </c>
      <c r="H354" s="106">
        <v>-0.44591036315136351</v>
      </c>
      <c r="I354" s="110" t="s">
        <v>268</v>
      </c>
    </row>
    <row r="355" spans="1:9" ht="15" customHeight="1" x14ac:dyDescent="0.25">
      <c r="A355" s="109">
        <v>46287.496886574074</v>
      </c>
      <c r="B355" s="106">
        <v>1</v>
      </c>
      <c r="C355" s="106" t="s">
        <v>318</v>
      </c>
      <c r="D355" s="106" t="s">
        <v>429</v>
      </c>
      <c r="E355" s="106" t="s">
        <v>2072</v>
      </c>
      <c r="F355" s="106" t="s">
        <v>174</v>
      </c>
      <c r="G355" s="113">
        <v>1.8512051585039738E-4</v>
      </c>
      <c r="H355" s="106">
        <v>0</v>
      </c>
      <c r="I355" s="110" t="s">
        <v>2172</v>
      </c>
    </row>
    <row r="356" spans="1:9" ht="15" customHeight="1" x14ac:dyDescent="0.25">
      <c r="A356" s="109">
        <v>46287.496886574074</v>
      </c>
      <c r="B356" s="106">
        <v>1</v>
      </c>
      <c r="C356" s="106" t="s">
        <v>318</v>
      </c>
      <c r="D356" s="106" t="s">
        <v>429</v>
      </c>
      <c r="E356" s="106" t="s">
        <v>2073</v>
      </c>
      <c r="F356" s="106" t="s">
        <v>174</v>
      </c>
      <c r="G356" s="113">
        <v>4.1339364748963652E-4</v>
      </c>
      <c r="H356" s="106">
        <v>0</v>
      </c>
      <c r="I356" s="110" t="s">
        <v>2172</v>
      </c>
    </row>
    <row r="357" spans="1:9" ht="15" customHeight="1" x14ac:dyDescent="0.25">
      <c r="A357" s="109">
        <v>46287.496886574074</v>
      </c>
      <c r="B357" s="106">
        <v>1</v>
      </c>
      <c r="C357" s="106" t="s">
        <v>318</v>
      </c>
      <c r="D357" s="106" t="s">
        <v>429</v>
      </c>
      <c r="E357" s="106" t="s">
        <v>2074</v>
      </c>
      <c r="F357" s="106" t="s">
        <v>174</v>
      </c>
      <c r="G357" s="113">
        <v>6.4166677912887561E-4</v>
      </c>
      <c r="H357" s="106">
        <v>0</v>
      </c>
      <c r="I357" s="110" t="s">
        <v>2172</v>
      </c>
    </row>
    <row r="358" spans="1:9" ht="15" customHeight="1" x14ac:dyDescent="0.25">
      <c r="A358" s="109">
        <v>46287.496886574074</v>
      </c>
      <c r="B358" s="106">
        <v>1</v>
      </c>
      <c r="C358" s="106" t="s">
        <v>318</v>
      </c>
      <c r="D358" s="106" t="s">
        <v>429</v>
      </c>
      <c r="E358" s="106" t="s">
        <v>2075</v>
      </c>
      <c r="F358" s="106" t="s">
        <v>174</v>
      </c>
      <c r="G358" s="113">
        <v>8.699399107681147E-4</v>
      </c>
      <c r="H358" s="106">
        <v>0</v>
      </c>
      <c r="I358" s="110" t="s">
        <v>2172</v>
      </c>
    </row>
    <row r="359" spans="1:9" ht="15" customHeight="1" x14ac:dyDescent="0.25">
      <c r="A359" s="109">
        <v>46287.496886574074</v>
      </c>
      <c r="B359" s="106">
        <v>1</v>
      </c>
      <c r="C359" s="106" t="s">
        <v>318</v>
      </c>
      <c r="D359" s="106" t="s">
        <v>429</v>
      </c>
      <c r="E359" s="106" t="s">
        <v>2076</v>
      </c>
      <c r="F359" s="106" t="s">
        <v>174</v>
      </c>
      <c r="G359" s="113">
        <v>1.0982130424073539E-3</v>
      </c>
      <c r="H359" s="106">
        <v>0</v>
      </c>
      <c r="I359" s="110" t="s">
        <v>2172</v>
      </c>
    </row>
    <row r="360" spans="1:9" ht="15" customHeight="1" x14ac:dyDescent="0.25">
      <c r="A360" s="109">
        <v>46287.496886574074</v>
      </c>
      <c r="B360" s="106">
        <v>1</v>
      </c>
      <c r="C360" s="106" t="s">
        <v>318</v>
      </c>
      <c r="D360" s="106" t="s">
        <v>429</v>
      </c>
      <c r="E360" s="106" t="s">
        <v>2077</v>
      </c>
      <c r="F360" s="106" t="s">
        <v>174</v>
      </c>
      <c r="G360" s="113">
        <v>-9.9800832441986108E-4</v>
      </c>
      <c r="H360" s="106">
        <v>-10.312752685671898</v>
      </c>
      <c r="I360" s="110" t="s">
        <v>268</v>
      </c>
    </row>
    <row r="361" spans="1:9" ht="15" customHeight="1" x14ac:dyDescent="0.25">
      <c r="A361" s="109">
        <v>46287.496886574074</v>
      </c>
      <c r="B361" s="106">
        <v>1</v>
      </c>
      <c r="C361" s="106" t="s">
        <v>318</v>
      </c>
      <c r="D361" s="106" t="s">
        <v>429</v>
      </c>
      <c r="E361" s="106" t="s">
        <v>2078</v>
      </c>
      <c r="F361" s="106" t="s">
        <v>174</v>
      </c>
      <c r="G361" s="113">
        <v>-7.6973519278062199E-4</v>
      </c>
      <c r="H361" s="106">
        <v>-7.9539303253997602</v>
      </c>
      <c r="I361" s="110" t="s">
        <v>268</v>
      </c>
    </row>
    <row r="362" spans="1:9" ht="15" customHeight="1" x14ac:dyDescent="0.25">
      <c r="A362" s="109">
        <v>46287.496886574074</v>
      </c>
      <c r="B362" s="106">
        <v>1</v>
      </c>
      <c r="C362" s="106" t="s">
        <v>318</v>
      </c>
      <c r="D362" s="106" t="s">
        <v>429</v>
      </c>
      <c r="E362" s="106" t="s">
        <v>2079</v>
      </c>
      <c r="F362" s="106" t="s">
        <v>174</v>
      </c>
      <c r="G362" s="113">
        <v>-5.4146206114138291E-4</v>
      </c>
      <c r="H362" s="106">
        <v>-5.5951079651276228</v>
      </c>
      <c r="I362" s="110" t="s">
        <v>268</v>
      </c>
    </row>
    <row r="363" spans="1:9" ht="15" customHeight="1" x14ac:dyDescent="0.25">
      <c r="A363" s="109">
        <v>46287.496886574074</v>
      </c>
      <c r="B363" s="106">
        <v>1</v>
      </c>
      <c r="C363" s="106" t="s">
        <v>318</v>
      </c>
      <c r="D363" s="106" t="s">
        <v>429</v>
      </c>
      <c r="E363" s="106" t="s">
        <v>2080</v>
      </c>
      <c r="F363" s="106" t="s">
        <v>174</v>
      </c>
      <c r="G363" s="113">
        <v>-3.1318892950214371E-4</v>
      </c>
      <c r="H363" s="106">
        <v>-3.236285604855484</v>
      </c>
      <c r="I363" s="110" t="s">
        <v>268</v>
      </c>
    </row>
    <row r="364" spans="1:9" ht="15" customHeight="1" x14ac:dyDescent="0.25">
      <c r="A364" s="109">
        <v>46287.496886574074</v>
      </c>
      <c r="B364" s="106">
        <v>1</v>
      </c>
      <c r="C364" s="106" t="s">
        <v>318</v>
      </c>
      <c r="D364" s="106" t="s">
        <v>429</v>
      </c>
      <c r="E364" s="106" t="s">
        <v>2081</v>
      </c>
      <c r="F364" s="106" t="s">
        <v>174</v>
      </c>
      <c r="G364" s="113">
        <v>-8.4915797862904606E-5</v>
      </c>
      <c r="H364" s="106">
        <v>-0.87746324458334646</v>
      </c>
      <c r="I364" s="110" t="s">
        <v>268</v>
      </c>
    </row>
    <row r="365" spans="1:9" ht="15" customHeight="1" x14ac:dyDescent="0.25">
      <c r="A365" s="109">
        <v>46287.496886574074</v>
      </c>
      <c r="B365" s="106">
        <v>1</v>
      </c>
      <c r="C365" s="106" t="s">
        <v>318</v>
      </c>
      <c r="D365" s="106" t="s">
        <v>429</v>
      </c>
      <c r="E365" s="106" t="s">
        <v>2082</v>
      </c>
      <c r="F365" s="106" t="s">
        <v>174</v>
      </c>
      <c r="G365" s="113">
        <v>-5.8322524321544565E-4</v>
      </c>
      <c r="H365" s="106">
        <v>-6.0266608465596043</v>
      </c>
      <c r="I365" s="110" t="s">
        <v>268</v>
      </c>
    </row>
    <row r="366" spans="1:9" ht="15" customHeight="1" x14ac:dyDescent="0.25">
      <c r="A366" s="109">
        <v>46287.496886574074</v>
      </c>
      <c r="B366" s="106">
        <v>1</v>
      </c>
      <c r="C366" s="106" t="s">
        <v>318</v>
      </c>
      <c r="D366" s="106" t="s">
        <v>429</v>
      </c>
      <c r="E366" s="106" t="s">
        <v>2083</v>
      </c>
      <c r="F366" s="106" t="s">
        <v>174</v>
      </c>
      <c r="G366" s="113">
        <v>-3.5495211157620657E-4</v>
      </c>
      <c r="H366" s="106">
        <v>-3.6678384862874669</v>
      </c>
      <c r="I366" s="110" t="s">
        <v>268</v>
      </c>
    </row>
    <row r="367" spans="1:9" ht="15" customHeight="1" x14ac:dyDescent="0.25">
      <c r="A367" s="109">
        <v>46287.496886574074</v>
      </c>
      <c r="B367" s="106">
        <v>1</v>
      </c>
      <c r="C367" s="106" t="s">
        <v>318</v>
      </c>
      <c r="D367" s="106" t="s">
        <v>429</v>
      </c>
      <c r="E367" s="106" t="s">
        <v>2084</v>
      </c>
      <c r="F367" s="106" t="s">
        <v>174</v>
      </c>
      <c r="G367" s="113">
        <v>-1.2667897993696745E-4</v>
      </c>
      <c r="H367" s="106">
        <v>-1.3090161260153292</v>
      </c>
      <c r="I367" s="110" t="s">
        <v>268</v>
      </c>
    </row>
    <row r="368" spans="1:9" ht="15" customHeight="1" x14ac:dyDescent="0.25">
      <c r="A368" s="109">
        <v>46287.496886574074</v>
      </c>
      <c r="B368" s="106">
        <v>1</v>
      </c>
      <c r="C368" s="106" t="s">
        <v>318</v>
      </c>
      <c r="D368" s="106" t="s">
        <v>429</v>
      </c>
      <c r="E368" s="106" t="s">
        <v>2085</v>
      </c>
      <c r="F368" s="106" t="s">
        <v>174</v>
      </c>
      <c r="G368" s="113">
        <v>1.0159415170227168E-4</v>
      </c>
      <c r="H368" s="106">
        <v>0</v>
      </c>
      <c r="I368" s="110" t="s">
        <v>2172</v>
      </c>
    </row>
    <row r="369" spans="1:9" ht="15" customHeight="1" x14ac:dyDescent="0.25">
      <c r="A369" s="109">
        <v>46287.496886574074</v>
      </c>
      <c r="B369" s="106">
        <v>1</v>
      </c>
      <c r="C369" s="106" t="s">
        <v>318</v>
      </c>
      <c r="D369" s="106" t="s">
        <v>429</v>
      </c>
      <c r="E369" s="106" t="s">
        <v>2086</v>
      </c>
      <c r="F369" s="106" t="s">
        <v>174</v>
      </c>
      <c r="G369" s="113">
        <v>3.2986728334151081E-4</v>
      </c>
      <c r="H369" s="106">
        <v>0</v>
      </c>
      <c r="I369" s="110" t="s">
        <v>2172</v>
      </c>
    </row>
    <row r="370" spans="1:9" ht="15" customHeight="1" x14ac:dyDescent="0.25">
      <c r="A370" s="109">
        <v>46287.496886574074</v>
      </c>
      <c r="B370" s="106">
        <v>1</v>
      </c>
      <c r="C370" s="106" t="s">
        <v>318</v>
      </c>
      <c r="D370" s="106" t="s">
        <v>429</v>
      </c>
      <c r="E370" s="106" t="s">
        <v>2087</v>
      </c>
      <c r="F370" s="106" t="s">
        <v>174</v>
      </c>
      <c r="G370" s="113">
        <v>-1.6844216201103031E-4</v>
      </c>
      <c r="H370" s="106">
        <v>-1.7405690074473121</v>
      </c>
      <c r="I370" s="110" t="s">
        <v>268</v>
      </c>
    </row>
    <row r="371" spans="1:9" ht="15" customHeight="1" x14ac:dyDescent="0.25">
      <c r="A371" s="109">
        <v>46287.496886574074</v>
      </c>
      <c r="B371" s="106">
        <v>1</v>
      </c>
      <c r="C371" s="106" t="s">
        <v>318</v>
      </c>
      <c r="D371" s="106" t="s">
        <v>429</v>
      </c>
      <c r="E371" s="106" t="s">
        <v>2088</v>
      </c>
      <c r="F371" s="106" t="s">
        <v>174</v>
      </c>
      <c r="G371" s="113">
        <v>5.9830969628208821E-5</v>
      </c>
      <c r="H371" s="106">
        <v>0</v>
      </c>
      <c r="I371" s="110" t="s">
        <v>2172</v>
      </c>
    </row>
    <row r="372" spans="1:9" ht="15" customHeight="1" x14ac:dyDescent="0.25">
      <c r="A372" s="109">
        <v>46287.496886574074</v>
      </c>
      <c r="B372" s="106">
        <v>1</v>
      </c>
      <c r="C372" s="106" t="s">
        <v>318</v>
      </c>
      <c r="D372" s="106" t="s">
        <v>429</v>
      </c>
      <c r="E372" s="106" t="s">
        <v>2089</v>
      </c>
      <c r="F372" s="106" t="s">
        <v>174</v>
      </c>
      <c r="G372" s="113">
        <v>2.8810410126744795E-4</v>
      </c>
      <c r="H372" s="106">
        <v>0</v>
      </c>
      <c r="I372" s="110" t="s">
        <v>2172</v>
      </c>
    </row>
    <row r="373" spans="1:9" ht="15" customHeight="1" x14ac:dyDescent="0.25">
      <c r="A373" s="109">
        <v>46287.496886574074</v>
      </c>
      <c r="B373" s="106">
        <v>1</v>
      </c>
      <c r="C373" s="106" t="s">
        <v>318</v>
      </c>
      <c r="D373" s="106" t="s">
        <v>429</v>
      </c>
      <c r="E373" s="106" t="s">
        <v>2090</v>
      </c>
      <c r="F373" s="106" t="s">
        <v>174</v>
      </c>
      <c r="G373" s="113">
        <v>5.1637723290668704E-4</v>
      </c>
      <c r="H373" s="106">
        <v>0</v>
      </c>
      <c r="I373" s="110" t="s">
        <v>2172</v>
      </c>
    </row>
    <row r="374" spans="1:9" ht="15" customHeight="1" x14ac:dyDescent="0.25">
      <c r="A374" s="109">
        <v>46287.496886574074</v>
      </c>
      <c r="B374" s="106">
        <v>1</v>
      </c>
      <c r="C374" s="106" t="s">
        <v>318</v>
      </c>
      <c r="D374" s="106" t="s">
        <v>429</v>
      </c>
      <c r="E374" s="106" t="s">
        <v>2091</v>
      </c>
      <c r="F374" s="106" t="s">
        <v>174</v>
      </c>
      <c r="G374" s="113">
        <v>7.4465036454592624E-4</v>
      </c>
      <c r="H374" s="106">
        <v>0</v>
      </c>
      <c r="I374" s="110" t="s">
        <v>2172</v>
      </c>
    </row>
    <row r="375" spans="1:9" ht="15" customHeight="1" x14ac:dyDescent="0.25">
      <c r="A375" s="109">
        <v>46287.496886574074</v>
      </c>
      <c r="B375" s="106">
        <v>1</v>
      </c>
      <c r="C375" s="106" t="s">
        <v>318</v>
      </c>
      <c r="D375" s="106" t="s">
        <v>429</v>
      </c>
      <c r="E375" s="106" t="s">
        <v>2092</v>
      </c>
      <c r="F375" s="106" t="s">
        <v>174</v>
      </c>
      <c r="G375" s="113">
        <v>2.4634091919338509E-4</v>
      </c>
      <c r="H375" s="106">
        <v>0</v>
      </c>
      <c r="I375" s="110" t="s">
        <v>2172</v>
      </c>
    </row>
    <row r="376" spans="1:9" ht="15" customHeight="1" x14ac:dyDescent="0.25">
      <c r="A376" s="109">
        <v>46287.496886574074</v>
      </c>
      <c r="B376" s="106">
        <v>1</v>
      </c>
      <c r="C376" s="106" t="s">
        <v>318</v>
      </c>
      <c r="D376" s="106" t="s">
        <v>429</v>
      </c>
      <c r="E376" s="106" t="s">
        <v>2093</v>
      </c>
      <c r="F376" s="106" t="s">
        <v>174</v>
      </c>
      <c r="G376" s="113">
        <v>4.7461405083262424E-4</v>
      </c>
      <c r="H376" s="106">
        <v>0</v>
      </c>
      <c r="I376" s="110" t="s">
        <v>2172</v>
      </c>
    </row>
    <row r="377" spans="1:9" ht="15" customHeight="1" x14ac:dyDescent="0.25">
      <c r="A377" s="109">
        <v>46287.496886574074</v>
      </c>
      <c r="B377" s="106">
        <v>1</v>
      </c>
      <c r="C377" s="106" t="s">
        <v>318</v>
      </c>
      <c r="D377" s="106" t="s">
        <v>429</v>
      </c>
      <c r="E377" s="106" t="s">
        <v>2094</v>
      </c>
      <c r="F377" s="106" t="s">
        <v>174</v>
      </c>
      <c r="G377" s="113">
        <v>7.0288718247186338E-4</v>
      </c>
      <c r="H377" s="106">
        <v>0</v>
      </c>
      <c r="I377" s="110" t="s">
        <v>2172</v>
      </c>
    </row>
    <row r="378" spans="1:9" ht="15" customHeight="1" x14ac:dyDescent="0.25">
      <c r="A378" s="109">
        <v>46287.496886574074</v>
      </c>
      <c r="B378" s="106">
        <v>1</v>
      </c>
      <c r="C378" s="106" t="s">
        <v>318</v>
      </c>
      <c r="D378" s="106" t="s">
        <v>429</v>
      </c>
      <c r="E378" s="106" t="s">
        <v>2095</v>
      </c>
      <c r="F378" s="106" t="s">
        <v>174</v>
      </c>
      <c r="G378" s="113">
        <v>9.3116031411110247E-4</v>
      </c>
      <c r="H378" s="106">
        <v>0</v>
      </c>
      <c r="I378" s="110" t="s">
        <v>2172</v>
      </c>
    </row>
    <row r="379" spans="1:9" ht="15" customHeight="1" x14ac:dyDescent="0.25">
      <c r="A379" s="109">
        <v>46287.496886574074</v>
      </c>
      <c r="B379" s="106">
        <v>1</v>
      </c>
      <c r="C379" s="106" t="s">
        <v>318</v>
      </c>
      <c r="D379" s="106" t="s">
        <v>429</v>
      </c>
      <c r="E379" s="106" t="s">
        <v>2096</v>
      </c>
      <c r="F379" s="106" t="s">
        <v>174</v>
      </c>
      <c r="G379" s="113">
        <v>1.1594334457503417E-3</v>
      </c>
      <c r="H379" s="106">
        <v>0</v>
      </c>
      <c r="I379" s="110" t="s">
        <v>2172</v>
      </c>
    </row>
    <row r="380" spans="1:9" ht="15" customHeight="1" x14ac:dyDescent="0.25">
      <c r="A380" s="109">
        <v>46287.496886574074</v>
      </c>
      <c r="B380" s="106">
        <v>1</v>
      </c>
      <c r="C380" s="106" t="s">
        <v>318</v>
      </c>
      <c r="D380" s="106" t="s">
        <v>429</v>
      </c>
      <c r="E380" s="106" t="s">
        <v>2097</v>
      </c>
      <c r="F380" s="106" t="s">
        <v>174</v>
      </c>
      <c r="G380" s="113">
        <v>6.6112400039780052E-4</v>
      </c>
      <c r="H380" s="106">
        <v>0</v>
      </c>
      <c r="I380" s="110" t="s">
        <v>2172</v>
      </c>
    </row>
    <row r="381" spans="1:9" ht="15" customHeight="1" x14ac:dyDescent="0.25">
      <c r="A381" s="109">
        <v>46287.496886574074</v>
      </c>
      <c r="B381" s="106">
        <v>1</v>
      </c>
      <c r="C381" s="106" t="s">
        <v>318</v>
      </c>
      <c r="D381" s="106" t="s">
        <v>429</v>
      </c>
      <c r="E381" s="106" t="s">
        <v>2098</v>
      </c>
      <c r="F381" s="106" t="s">
        <v>174</v>
      </c>
      <c r="G381" s="113">
        <v>8.8939713203703961E-4</v>
      </c>
      <c r="H381" s="106">
        <v>0</v>
      </c>
      <c r="I381" s="110" t="s">
        <v>2172</v>
      </c>
    </row>
    <row r="382" spans="1:9" ht="15" customHeight="1" x14ac:dyDescent="0.25">
      <c r="A382" s="109">
        <v>46287.496886574074</v>
      </c>
      <c r="B382" s="106">
        <v>1</v>
      </c>
      <c r="C382" s="106" t="s">
        <v>318</v>
      </c>
      <c r="D382" s="106" t="s">
        <v>429</v>
      </c>
      <c r="E382" s="106" t="s">
        <v>2099</v>
      </c>
      <c r="F382" s="106" t="s">
        <v>174</v>
      </c>
      <c r="G382" s="113">
        <v>1.1176702636762788E-3</v>
      </c>
      <c r="H382" s="106">
        <v>0</v>
      </c>
      <c r="I382" s="110" t="s">
        <v>2172</v>
      </c>
    </row>
    <row r="383" spans="1:9" ht="15" customHeight="1" x14ac:dyDescent="0.25">
      <c r="A383" s="109">
        <v>46287.496886574074</v>
      </c>
      <c r="B383" s="106">
        <v>1</v>
      </c>
      <c r="C383" s="106" t="s">
        <v>318</v>
      </c>
      <c r="D383" s="106" t="s">
        <v>429</v>
      </c>
      <c r="E383" s="106" t="s">
        <v>2100</v>
      </c>
      <c r="F383" s="106" t="s">
        <v>174</v>
      </c>
      <c r="G383" s="113">
        <v>1.3459433953155178E-3</v>
      </c>
      <c r="H383" s="106">
        <v>0</v>
      </c>
      <c r="I383" s="110" t="s">
        <v>2172</v>
      </c>
    </row>
    <row r="384" spans="1:9" ht="15" customHeight="1" x14ac:dyDescent="0.25">
      <c r="A384" s="109">
        <v>46287.496886574074</v>
      </c>
      <c r="B384" s="106">
        <v>1</v>
      </c>
      <c r="C384" s="106" t="s">
        <v>318</v>
      </c>
      <c r="D384" s="106" t="s">
        <v>429</v>
      </c>
      <c r="E384" s="106" t="s">
        <v>2101</v>
      </c>
      <c r="F384" s="106" t="s">
        <v>174</v>
      </c>
      <c r="G384" s="113">
        <v>1.574216526954757E-3</v>
      </c>
      <c r="H384" s="106">
        <v>0</v>
      </c>
      <c r="I384" s="110" t="s">
        <v>2172</v>
      </c>
    </row>
    <row r="385" spans="1:9" ht="15" customHeight="1" x14ac:dyDescent="0.25">
      <c r="A385" s="109">
        <v>46287.496886574074</v>
      </c>
      <c r="B385" s="106">
        <v>1</v>
      </c>
      <c r="C385" s="106" t="s">
        <v>318</v>
      </c>
      <c r="D385" s="106" t="s">
        <v>429</v>
      </c>
      <c r="E385" s="106" t="s">
        <v>2102</v>
      </c>
      <c r="F385" s="106" t="s">
        <v>174</v>
      </c>
      <c r="G385" s="113">
        <v>1.0759070816022159E-3</v>
      </c>
      <c r="H385" s="106">
        <v>0</v>
      </c>
      <c r="I385" s="110" t="s">
        <v>2172</v>
      </c>
    </row>
    <row r="386" spans="1:9" ht="15" customHeight="1" x14ac:dyDescent="0.25">
      <c r="A386" s="109">
        <v>46287.496886574074</v>
      </c>
      <c r="B386" s="106">
        <v>1</v>
      </c>
      <c r="C386" s="106" t="s">
        <v>318</v>
      </c>
      <c r="D386" s="106" t="s">
        <v>429</v>
      </c>
      <c r="E386" s="106" t="s">
        <v>2103</v>
      </c>
      <c r="F386" s="106" t="s">
        <v>174</v>
      </c>
      <c r="G386" s="113">
        <v>1.3041802132414549E-3</v>
      </c>
      <c r="H386" s="106">
        <v>0</v>
      </c>
      <c r="I386" s="110" t="s">
        <v>2172</v>
      </c>
    </row>
    <row r="387" spans="1:9" ht="15" customHeight="1" x14ac:dyDescent="0.25">
      <c r="A387" s="109">
        <v>46287.496886574074</v>
      </c>
      <c r="B387" s="106">
        <v>1</v>
      </c>
      <c r="C387" s="106" t="s">
        <v>318</v>
      </c>
      <c r="D387" s="106" t="s">
        <v>429</v>
      </c>
      <c r="E387" s="106" t="s">
        <v>2104</v>
      </c>
      <c r="F387" s="106" t="s">
        <v>174</v>
      </c>
      <c r="G387" s="113">
        <v>1.5324533448806941E-3</v>
      </c>
      <c r="H387" s="106">
        <v>0</v>
      </c>
      <c r="I387" s="110" t="s">
        <v>2172</v>
      </c>
    </row>
    <row r="388" spans="1:9" ht="15" customHeight="1" x14ac:dyDescent="0.25">
      <c r="A388" s="109">
        <v>46287.496886574074</v>
      </c>
      <c r="B388" s="106">
        <v>1</v>
      </c>
      <c r="C388" s="106" t="s">
        <v>318</v>
      </c>
      <c r="D388" s="106" t="s">
        <v>429</v>
      </c>
      <c r="E388" s="106" t="s">
        <v>2105</v>
      </c>
      <c r="F388" s="106" t="s">
        <v>174</v>
      </c>
      <c r="G388" s="113">
        <v>1.7607264765199333E-3</v>
      </c>
      <c r="H388" s="106">
        <v>0</v>
      </c>
      <c r="I388" s="110" t="s">
        <v>2172</v>
      </c>
    </row>
    <row r="389" spans="1:9" ht="15" customHeight="1" x14ac:dyDescent="0.25">
      <c r="A389" s="109">
        <v>46287.496886574074</v>
      </c>
      <c r="B389" s="106">
        <v>1</v>
      </c>
      <c r="C389" s="106" t="s">
        <v>318</v>
      </c>
      <c r="D389" s="106" t="s">
        <v>429</v>
      </c>
      <c r="E389" s="106" t="s">
        <v>2106</v>
      </c>
      <c r="F389" s="106" t="s">
        <v>174</v>
      </c>
      <c r="G389" s="113">
        <v>1.9889996081591723E-3</v>
      </c>
      <c r="H389" s="106">
        <v>0</v>
      </c>
      <c r="I389" s="110" t="s">
        <v>2172</v>
      </c>
    </row>
    <row r="390" spans="1:9" ht="15" customHeight="1" x14ac:dyDescent="0.25">
      <c r="A390" s="109">
        <v>46287.496886574074</v>
      </c>
      <c r="B390" s="106">
        <v>1</v>
      </c>
      <c r="C390" s="106" t="s">
        <v>318</v>
      </c>
      <c r="D390" s="106" t="s">
        <v>429</v>
      </c>
      <c r="E390" s="106" t="s">
        <v>2107</v>
      </c>
      <c r="F390" s="106" t="s">
        <v>174</v>
      </c>
      <c r="G390" s="113">
        <v>1.4906901628066313E-3</v>
      </c>
      <c r="H390" s="106">
        <v>0</v>
      </c>
      <c r="I390" s="110" t="s">
        <v>2172</v>
      </c>
    </row>
    <row r="391" spans="1:9" ht="15" customHeight="1" x14ac:dyDescent="0.25">
      <c r="A391" s="109">
        <v>46287.496886574074</v>
      </c>
      <c r="B391" s="106">
        <v>1</v>
      </c>
      <c r="C391" s="106" t="s">
        <v>318</v>
      </c>
      <c r="D391" s="106" t="s">
        <v>429</v>
      </c>
      <c r="E391" s="106" t="s">
        <v>2108</v>
      </c>
      <c r="F391" s="106" t="s">
        <v>174</v>
      </c>
      <c r="G391" s="113">
        <v>1.7189632944458705E-3</v>
      </c>
      <c r="H391" s="106">
        <v>0</v>
      </c>
      <c r="I391" s="110" t="s">
        <v>2172</v>
      </c>
    </row>
    <row r="392" spans="1:9" ht="15" customHeight="1" x14ac:dyDescent="0.25">
      <c r="A392" s="109">
        <v>46287.496886574074</v>
      </c>
      <c r="B392" s="106">
        <v>1</v>
      </c>
      <c r="C392" s="106" t="s">
        <v>318</v>
      </c>
      <c r="D392" s="106" t="s">
        <v>429</v>
      </c>
      <c r="E392" s="106" t="s">
        <v>2109</v>
      </c>
      <c r="F392" s="106" t="s">
        <v>174</v>
      </c>
      <c r="G392" s="113">
        <v>1.9472364260851094E-3</v>
      </c>
      <c r="H392" s="106">
        <v>0</v>
      </c>
      <c r="I392" s="110" t="s">
        <v>2172</v>
      </c>
    </row>
    <row r="393" spans="1:9" ht="15" customHeight="1" x14ac:dyDescent="0.25">
      <c r="A393" s="109">
        <v>46287.496886574074</v>
      </c>
      <c r="B393" s="106">
        <v>1</v>
      </c>
      <c r="C393" s="106" t="s">
        <v>318</v>
      </c>
      <c r="D393" s="106" t="s">
        <v>429</v>
      </c>
      <c r="E393" s="106" t="s">
        <v>2110</v>
      </c>
      <c r="F393" s="106" t="s">
        <v>174</v>
      </c>
      <c r="G393" s="113">
        <v>2.1755095577243489E-3</v>
      </c>
      <c r="H393" s="106">
        <v>0</v>
      </c>
      <c r="I393" s="110" t="s">
        <v>2172</v>
      </c>
    </row>
    <row r="394" spans="1:9" ht="15" customHeight="1" x14ac:dyDescent="0.25">
      <c r="A394" s="109">
        <v>46287.496886574074</v>
      </c>
      <c r="B394" s="106">
        <v>1</v>
      </c>
      <c r="C394" s="106" t="s">
        <v>318</v>
      </c>
      <c r="D394" s="106" t="s">
        <v>429</v>
      </c>
      <c r="E394" s="106" t="s">
        <v>2111</v>
      </c>
      <c r="F394" s="106" t="s">
        <v>174</v>
      </c>
      <c r="G394" s="113">
        <v>2.4037826893635876E-3</v>
      </c>
      <c r="H394" s="106">
        <v>0</v>
      </c>
      <c r="I394" s="110" t="s">
        <v>2172</v>
      </c>
    </row>
    <row r="395" spans="1:9" ht="15" customHeight="1" x14ac:dyDescent="0.25">
      <c r="A395" s="109">
        <v>46287.496886574074</v>
      </c>
      <c r="B395" s="106">
        <v>1</v>
      </c>
      <c r="C395" s="106" t="s">
        <v>318</v>
      </c>
      <c r="D395" s="106" t="s">
        <v>429</v>
      </c>
      <c r="E395" s="106" t="s">
        <v>2112</v>
      </c>
      <c r="F395" s="106" t="s">
        <v>174</v>
      </c>
      <c r="G395" s="113">
        <v>1.9054732440110468E-3</v>
      </c>
      <c r="H395" s="106">
        <v>0</v>
      </c>
      <c r="I395" s="110" t="s">
        <v>2172</v>
      </c>
    </row>
    <row r="396" spans="1:9" ht="15" customHeight="1" x14ac:dyDescent="0.25">
      <c r="A396" s="109">
        <v>46287.496886574074</v>
      </c>
      <c r="B396" s="106">
        <v>1</v>
      </c>
      <c r="C396" s="106" t="s">
        <v>318</v>
      </c>
      <c r="D396" s="106" t="s">
        <v>429</v>
      </c>
      <c r="E396" s="106" t="s">
        <v>2113</v>
      </c>
      <c r="F396" s="106" t="s">
        <v>174</v>
      </c>
      <c r="G396" s="113">
        <v>2.1337463756502858E-3</v>
      </c>
      <c r="H396" s="106">
        <v>0</v>
      </c>
      <c r="I396" s="110" t="s">
        <v>2172</v>
      </c>
    </row>
    <row r="397" spans="1:9" ht="15" customHeight="1" x14ac:dyDescent="0.25">
      <c r="A397" s="109">
        <v>46287.496886574074</v>
      </c>
      <c r="B397" s="106">
        <v>1</v>
      </c>
      <c r="C397" s="106" t="s">
        <v>318</v>
      </c>
      <c r="D397" s="106" t="s">
        <v>429</v>
      </c>
      <c r="E397" s="106" t="s">
        <v>2114</v>
      </c>
      <c r="F397" s="106" t="s">
        <v>174</v>
      </c>
      <c r="G397" s="113">
        <v>2.362019507289525E-3</v>
      </c>
      <c r="H397" s="106">
        <v>0</v>
      </c>
      <c r="I397" s="110" t="s">
        <v>2172</v>
      </c>
    </row>
    <row r="398" spans="1:9" ht="15" customHeight="1" x14ac:dyDescent="0.25">
      <c r="A398" s="109">
        <v>46287.496886574074</v>
      </c>
      <c r="B398" s="106">
        <v>1</v>
      </c>
      <c r="C398" s="106" t="s">
        <v>318</v>
      </c>
      <c r="D398" s="106" t="s">
        <v>429</v>
      </c>
      <c r="E398" s="106" t="s">
        <v>2115</v>
      </c>
      <c r="F398" s="106" t="s">
        <v>174</v>
      </c>
      <c r="G398" s="113">
        <v>2.5902926389287642E-3</v>
      </c>
      <c r="H398" s="106">
        <v>0</v>
      </c>
      <c r="I398" s="110" t="s">
        <v>2172</v>
      </c>
    </row>
    <row r="399" spans="1:9" ht="15" customHeight="1" x14ac:dyDescent="0.25">
      <c r="A399" s="109">
        <v>46287.496886574074</v>
      </c>
      <c r="B399" s="106">
        <v>1</v>
      </c>
      <c r="C399" s="106" t="s">
        <v>318</v>
      </c>
      <c r="D399" s="106" t="s">
        <v>429</v>
      </c>
      <c r="E399" s="106" t="s">
        <v>2116</v>
      </c>
      <c r="F399" s="106" t="s">
        <v>174</v>
      </c>
      <c r="G399" s="113">
        <v>2.8185657705680034E-3</v>
      </c>
      <c r="H399" s="106">
        <v>0</v>
      </c>
      <c r="I399" s="110" t="s">
        <v>2172</v>
      </c>
    </row>
    <row r="400" spans="1:9" ht="15" customHeight="1" x14ac:dyDescent="0.25">
      <c r="A400" s="109">
        <v>46287.496886574074</v>
      </c>
      <c r="B400" s="106">
        <v>1</v>
      </c>
      <c r="C400" s="106" t="s">
        <v>318</v>
      </c>
      <c r="D400" s="106" t="s">
        <v>429</v>
      </c>
      <c r="E400" s="106" t="s">
        <v>2117</v>
      </c>
      <c r="F400" s="106" t="s">
        <v>174</v>
      </c>
      <c r="G400" s="113">
        <v>2.3202563252154619E-3</v>
      </c>
      <c r="H400" s="106">
        <v>0</v>
      </c>
      <c r="I400" s="110" t="s">
        <v>2172</v>
      </c>
    </row>
    <row r="401" spans="1:9" ht="15" customHeight="1" x14ac:dyDescent="0.25">
      <c r="A401" s="109">
        <v>46287.496886574074</v>
      </c>
      <c r="B401" s="106">
        <v>1</v>
      </c>
      <c r="C401" s="106" t="s">
        <v>318</v>
      </c>
      <c r="D401" s="106" t="s">
        <v>429</v>
      </c>
      <c r="E401" s="106" t="s">
        <v>2118</v>
      </c>
      <c r="F401" s="106" t="s">
        <v>174</v>
      </c>
      <c r="G401" s="113">
        <v>2.5485294568547011E-3</v>
      </c>
      <c r="H401" s="106">
        <v>0</v>
      </c>
      <c r="I401" s="110" t="s">
        <v>2172</v>
      </c>
    </row>
    <row r="402" spans="1:9" ht="15" customHeight="1" x14ac:dyDescent="0.25">
      <c r="A402" s="109">
        <v>46287.496886574074</v>
      </c>
      <c r="B402" s="106">
        <v>1</v>
      </c>
      <c r="C402" s="106" t="s">
        <v>318</v>
      </c>
      <c r="D402" s="106" t="s">
        <v>429</v>
      </c>
      <c r="E402" s="106" t="s">
        <v>2119</v>
      </c>
      <c r="F402" s="106" t="s">
        <v>174</v>
      </c>
      <c r="G402" s="113">
        <v>2.7768025884939403E-3</v>
      </c>
      <c r="H402" s="106">
        <v>0</v>
      </c>
      <c r="I402" s="110" t="s">
        <v>2172</v>
      </c>
    </row>
    <row r="403" spans="1:9" ht="15" customHeight="1" x14ac:dyDescent="0.25">
      <c r="A403" s="109">
        <v>46287.496886574074</v>
      </c>
      <c r="B403" s="106">
        <v>1</v>
      </c>
      <c r="C403" s="106" t="s">
        <v>318</v>
      </c>
      <c r="D403" s="106" t="s">
        <v>429</v>
      </c>
      <c r="E403" s="106" t="s">
        <v>2120</v>
      </c>
      <c r="F403" s="106" t="s">
        <v>174</v>
      </c>
      <c r="G403" s="113">
        <v>3.0050757201331795E-3</v>
      </c>
      <c r="H403" s="106">
        <v>0</v>
      </c>
      <c r="I403" s="110" t="s">
        <v>2172</v>
      </c>
    </row>
    <row r="404" spans="1:9" ht="15" customHeight="1" x14ac:dyDescent="0.25">
      <c r="A404" s="109">
        <v>46287.496886574074</v>
      </c>
      <c r="B404" s="106">
        <v>1</v>
      </c>
      <c r="C404" s="106" t="s">
        <v>318</v>
      </c>
      <c r="D404" s="106" t="s">
        <v>429</v>
      </c>
      <c r="E404" s="106" t="s">
        <v>2121</v>
      </c>
      <c r="F404" s="106" t="s">
        <v>174</v>
      </c>
      <c r="G404" s="113">
        <v>3.2333488517724187E-3</v>
      </c>
      <c r="H404" s="106">
        <v>0</v>
      </c>
      <c r="I404" s="110" t="s">
        <v>2172</v>
      </c>
    </row>
    <row r="405" spans="1:9" ht="15" customHeight="1" x14ac:dyDescent="0.25">
      <c r="A405" s="109">
        <v>46287.496886574074</v>
      </c>
      <c r="B405" s="106">
        <v>1</v>
      </c>
      <c r="C405" s="106" t="s">
        <v>318</v>
      </c>
      <c r="D405" s="106" t="s">
        <v>429</v>
      </c>
      <c r="E405" s="106" t="s">
        <v>2122</v>
      </c>
      <c r="F405" s="106" t="s">
        <v>174</v>
      </c>
      <c r="G405" s="113">
        <v>2.7350394064198777E-3</v>
      </c>
      <c r="H405" s="106">
        <v>0</v>
      </c>
      <c r="I405" s="110" t="s">
        <v>2172</v>
      </c>
    </row>
    <row r="406" spans="1:9" ht="15" customHeight="1" x14ac:dyDescent="0.25">
      <c r="A406" s="109">
        <v>46287.496886574074</v>
      </c>
      <c r="B406" s="106">
        <v>1</v>
      </c>
      <c r="C406" s="106" t="s">
        <v>318</v>
      </c>
      <c r="D406" s="106" t="s">
        <v>429</v>
      </c>
      <c r="E406" s="106" t="s">
        <v>2123</v>
      </c>
      <c r="F406" s="106" t="s">
        <v>174</v>
      </c>
      <c r="G406" s="113">
        <v>2.9633125380591164E-3</v>
      </c>
      <c r="H406" s="106">
        <v>0</v>
      </c>
      <c r="I406" s="110" t="s">
        <v>2172</v>
      </c>
    </row>
    <row r="407" spans="1:9" ht="15" customHeight="1" x14ac:dyDescent="0.25">
      <c r="A407" s="109">
        <v>46287.496886574074</v>
      </c>
      <c r="B407" s="106">
        <v>1</v>
      </c>
      <c r="C407" s="106" t="s">
        <v>318</v>
      </c>
      <c r="D407" s="106" t="s">
        <v>429</v>
      </c>
      <c r="E407" s="106" t="s">
        <v>2124</v>
      </c>
      <c r="F407" s="106" t="s">
        <v>174</v>
      </c>
      <c r="G407" s="113">
        <v>3.1915856696983556E-3</v>
      </c>
      <c r="H407" s="106">
        <v>0</v>
      </c>
      <c r="I407" s="110" t="s">
        <v>2172</v>
      </c>
    </row>
    <row r="408" spans="1:9" ht="15" customHeight="1" x14ac:dyDescent="0.25">
      <c r="A408" s="109">
        <v>46287.496886574074</v>
      </c>
      <c r="B408" s="106">
        <v>1</v>
      </c>
      <c r="C408" s="106" t="s">
        <v>318</v>
      </c>
      <c r="D408" s="106" t="s">
        <v>429</v>
      </c>
      <c r="E408" s="106" t="s">
        <v>2125</v>
      </c>
      <c r="F408" s="106" t="s">
        <v>174</v>
      </c>
      <c r="G408" s="113">
        <v>3.4198588013375948E-3</v>
      </c>
      <c r="H408" s="106">
        <v>0</v>
      </c>
      <c r="I408" s="110" t="s">
        <v>2172</v>
      </c>
    </row>
    <row r="409" spans="1:9" ht="15" customHeight="1" x14ac:dyDescent="0.25">
      <c r="A409" s="109">
        <v>46287.496886574074</v>
      </c>
      <c r="B409" s="106">
        <v>1</v>
      </c>
      <c r="C409" s="106" t="s">
        <v>318</v>
      </c>
      <c r="D409" s="106" t="s">
        <v>429</v>
      </c>
      <c r="E409" s="106" t="s">
        <v>2126</v>
      </c>
      <c r="F409" s="106" t="s">
        <v>174</v>
      </c>
      <c r="G409" s="113">
        <v>3.648131932976834E-3</v>
      </c>
      <c r="H409" s="106">
        <v>0</v>
      </c>
      <c r="I409" s="110" t="s">
        <v>2172</v>
      </c>
    </row>
    <row r="410" spans="1:9" ht="15" customHeight="1" x14ac:dyDescent="0.25">
      <c r="A410" s="109">
        <v>46287.496886574074</v>
      </c>
      <c r="B410" s="106">
        <v>1</v>
      </c>
      <c r="C410" s="106" t="s">
        <v>318</v>
      </c>
      <c r="D410" s="106" t="s">
        <v>429</v>
      </c>
      <c r="E410" s="106" t="s">
        <v>2127</v>
      </c>
      <c r="F410" s="106" t="s">
        <v>174</v>
      </c>
      <c r="G410" s="113">
        <v>3.149822487624293E-3</v>
      </c>
      <c r="H410" s="106">
        <v>0</v>
      </c>
      <c r="I410" s="110" t="s">
        <v>2172</v>
      </c>
    </row>
    <row r="411" spans="1:9" ht="15" customHeight="1" x14ac:dyDescent="0.25">
      <c r="A411" s="109">
        <v>46287.496886574074</v>
      </c>
      <c r="B411" s="106">
        <v>1</v>
      </c>
      <c r="C411" s="106" t="s">
        <v>318</v>
      </c>
      <c r="D411" s="106" t="s">
        <v>429</v>
      </c>
      <c r="E411" s="106" t="s">
        <v>2128</v>
      </c>
      <c r="F411" s="106" t="s">
        <v>174</v>
      </c>
      <c r="G411" s="113">
        <v>3.3780956192635322E-3</v>
      </c>
      <c r="H411" s="106">
        <v>0</v>
      </c>
      <c r="I411" s="110" t="s">
        <v>2172</v>
      </c>
    </row>
    <row r="412" spans="1:9" ht="15" customHeight="1" x14ac:dyDescent="0.25">
      <c r="A412" s="109">
        <v>46287.496886574074</v>
      </c>
      <c r="B412" s="106">
        <v>1</v>
      </c>
      <c r="C412" s="106" t="s">
        <v>318</v>
      </c>
      <c r="D412" s="106" t="s">
        <v>429</v>
      </c>
      <c r="E412" s="106" t="s">
        <v>2129</v>
      </c>
      <c r="F412" s="106" t="s">
        <v>174</v>
      </c>
      <c r="G412" s="113">
        <v>3.6063687509027709E-3</v>
      </c>
      <c r="H412" s="106">
        <v>0</v>
      </c>
      <c r="I412" s="110" t="s">
        <v>2172</v>
      </c>
    </row>
    <row r="413" spans="1:9" ht="15" customHeight="1" x14ac:dyDescent="0.25">
      <c r="A413" s="109">
        <v>46287.496886574074</v>
      </c>
      <c r="B413" s="106">
        <v>1</v>
      </c>
      <c r="C413" s="106" t="s">
        <v>318</v>
      </c>
      <c r="D413" s="106" t="s">
        <v>429</v>
      </c>
      <c r="E413" s="106" t="s">
        <v>2130</v>
      </c>
      <c r="F413" s="106" t="s">
        <v>174</v>
      </c>
      <c r="G413" s="113">
        <v>3.8346418825420101E-3</v>
      </c>
      <c r="H413" s="106">
        <v>0</v>
      </c>
      <c r="I413" s="110" t="s">
        <v>2172</v>
      </c>
    </row>
    <row r="414" spans="1:9" ht="15" customHeight="1" x14ac:dyDescent="0.25">
      <c r="A414" s="109">
        <v>46287.496886574074</v>
      </c>
      <c r="B414" s="106">
        <v>1</v>
      </c>
      <c r="C414" s="106" t="s">
        <v>318</v>
      </c>
      <c r="D414" s="106" t="s">
        <v>429</v>
      </c>
      <c r="E414" s="106" t="s">
        <v>2131</v>
      </c>
      <c r="F414" s="106" t="s">
        <v>174</v>
      </c>
      <c r="G414" s="113">
        <v>4.0629150141812493E-3</v>
      </c>
      <c r="H414" s="106">
        <v>0</v>
      </c>
      <c r="I414" s="110" t="s">
        <v>2172</v>
      </c>
    </row>
    <row r="415" spans="1:9" ht="15" customHeight="1" x14ac:dyDescent="0.25">
      <c r="A415" s="109">
        <v>46287.496886574074</v>
      </c>
      <c r="B415" s="106">
        <v>1</v>
      </c>
      <c r="C415" s="106" t="s">
        <v>318</v>
      </c>
      <c r="D415" s="106" t="s">
        <v>429</v>
      </c>
      <c r="E415" s="106" t="s">
        <v>557</v>
      </c>
      <c r="F415" s="106" t="s">
        <v>2132</v>
      </c>
      <c r="G415" s="113">
        <v>1.1443890210939877E-3</v>
      </c>
      <c r="H415" s="106">
        <v>228.87780421879754</v>
      </c>
      <c r="I415" s="110" t="s">
        <v>270</v>
      </c>
    </row>
    <row r="416" spans="1:9" ht="15" customHeight="1" x14ac:dyDescent="0.25">
      <c r="A416" s="109">
        <v>46287.496886574074</v>
      </c>
      <c r="B416" s="106">
        <v>1</v>
      </c>
      <c r="C416" s="106" t="s">
        <v>318</v>
      </c>
      <c r="D416" s="106" t="s">
        <v>429</v>
      </c>
      <c r="E416" s="106" t="s">
        <v>559</v>
      </c>
      <c r="F416" s="106" t="s">
        <v>2132</v>
      </c>
      <c r="G416" s="113">
        <v>3.3556201274537759E-4</v>
      </c>
      <c r="H416" s="106">
        <v>67.112402549075512</v>
      </c>
      <c r="I416" s="110" t="s">
        <v>270</v>
      </c>
    </row>
    <row r="417" spans="1:9" ht="15" customHeight="1" x14ac:dyDescent="0.25">
      <c r="A417" s="109">
        <v>46287.496886574074</v>
      </c>
      <c r="B417" s="106">
        <v>1</v>
      </c>
      <c r="C417" s="106" t="s">
        <v>318</v>
      </c>
      <c r="D417" s="106" t="s">
        <v>429</v>
      </c>
      <c r="E417" s="106" t="s">
        <v>2134</v>
      </c>
      <c r="F417" s="106" t="s">
        <v>2132</v>
      </c>
      <c r="G417" s="113">
        <v>1.9532160294425975E-3</v>
      </c>
      <c r="H417" s="106">
        <v>350</v>
      </c>
      <c r="I417" s="110" t="s">
        <v>270</v>
      </c>
    </row>
    <row r="418" spans="1:9" ht="15" customHeight="1" x14ac:dyDescent="0.25">
      <c r="A418" s="109">
        <v>46287.496886574074</v>
      </c>
      <c r="B418" s="106">
        <v>1</v>
      </c>
      <c r="C418" s="106" t="s">
        <v>318</v>
      </c>
      <c r="D418" s="106" t="s">
        <v>429</v>
      </c>
      <c r="E418" s="106" t="s">
        <v>2135</v>
      </c>
      <c r="F418" s="106" t="s">
        <v>2132</v>
      </c>
      <c r="G418" s="113">
        <v>-4.7326499560323244E-4</v>
      </c>
      <c r="H418" s="106">
        <v>-94.652999120646484</v>
      </c>
      <c r="I418" s="110" t="s">
        <v>268</v>
      </c>
    </row>
    <row r="419" spans="1:9" ht="15" customHeight="1" x14ac:dyDescent="0.25">
      <c r="A419" s="109">
        <v>46287.496886574074</v>
      </c>
      <c r="B419" s="106">
        <v>1</v>
      </c>
      <c r="C419" s="106" t="s">
        <v>318</v>
      </c>
      <c r="D419" s="106" t="s">
        <v>429</v>
      </c>
      <c r="E419" s="106" t="s">
        <v>2136</v>
      </c>
      <c r="F419" s="106" t="s">
        <v>2132</v>
      </c>
      <c r="G419" s="113">
        <v>2.7620430377912077E-3</v>
      </c>
      <c r="H419" s="106">
        <v>350</v>
      </c>
      <c r="I419" s="110" t="s">
        <v>270</v>
      </c>
    </row>
    <row r="420" spans="1:9" ht="15" customHeight="1" x14ac:dyDescent="0.25">
      <c r="A420" s="109">
        <v>46287.496886574074</v>
      </c>
      <c r="B420" s="106">
        <v>1</v>
      </c>
      <c r="C420" s="106" t="s">
        <v>318</v>
      </c>
      <c r="D420" s="106" t="s">
        <v>429</v>
      </c>
      <c r="E420" s="106" t="s">
        <v>2137</v>
      </c>
      <c r="F420" s="106" t="s">
        <v>2132</v>
      </c>
      <c r="G420" s="113">
        <v>1.9205176686674006E-3</v>
      </c>
      <c r="H420" s="106">
        <v>350</v>
      </c>
      <c r="I420" s="110" t="s">
        <v>270</v>
      </c>
    </row>
    <row r="421" spans="1:9" ht="15" customHeight="1" x14ac:dyDescent="0.25">
      <c r="A421" s="109">
        <v>46287.496886574074</v>
      </c>
      <c r="B421" s="106">
        <v>1</v>
      </c>
      <c r="C421" s="106" t="s">
        <v>318</v>
      </c>
      <c r="D421" s="106" t="s">
        <v>429</v>
      </c>
      <c r="E421" s="106" t="s">
        <v>2139</v>
      </c>
      <c r="F421" s="106" t="s">
        <v>2132</v>
      </c>
      <c r="G421" s="113">
        <v>2.7293446770160108E-3</v>
      </c>
      <c r="H421" s="106">
        <v>350</v>
      </c>
      <c r="I421" s="110" t="s">
        <v>270</v>
      </c>
    </row>
    <row r="422" spans="1:9" ht="15" customHeight="1" x14ac:dyDescent="0.25">
      <c r="A422" s="109">
        <v>46287.496886574074</v>
      </c>
      <c r="B422" s="106">
        <v>1</v>
      </c>
      <c r="C422" s="106" t="s">
        <v>318</v>
      </c>
      <c r="D422" s="106" t="s">
        <v>429</v>
      </c>
      <c r="E422" s="106" t="s">
        <v>2140</v>
      </c>
      <c r="F422" s="106" t="s">
        <v>2132</v>
      </c>
      <c r="G422" s="113">
        <v>1.1116906603187906E-3</v>
      </c>
      <c r="H422" s="106">
        <v>222.33813206375811</v>
      </c>
      <c r="I422" s="110" t="s">
        <v>270</v>
      </c>
    </row>
    <row r="423" spans="1:9" ht="15" customHeight="1" x14ac:dyDescent="0.25">
      <c r="A423" s="109">
        <v>46287.496886574074</v>
      </c>
      <c r="B423" s="106">
        <v>1</v>
      </c>
      <c r="C423" s="106" t="s">
        <v>318</v>
      </c>
      <c r="D423" s="106" t="s">
        <v>429</v>
      </c>
      <c r="E423" s="106" t="s">
        <v>2141</v>
      </c>
      <c r="F423" s="106" t="s">
        <v>2132</v>
      </c>
      <c r="G423" s="113">
        <v>3.5381716853646206E-3</v>
      </c>
      <c r="H423" s="106">
        <v>350</v>
      </c>
      <c r="I423" s="110" t="s">
        <v>270</v>
      </c>
    </row>
    <row r="424" spans="1:9" ht="15" customHeight="1" x14ac:dyDescent="0.25">
      <c r="A424" s="109">
        <v>46287.496886574074</v>
      </c>
      <c r="B424" s="106">
        <v>1</v>
      </c>
      <c r="C424" s="106" t="s">
        <v>318</v>
      </c>
      <c r="D424" s="106" t="s">
        <v>429</v>
      </c>
      <c r="E424" s="106" t="s">
        <v>2142</v>
      </c>
      <c r="F424" s="106" t="s">
        <v>2132</v>
      </c>
      <c r="G424" s="113">
        <v>3.0286365197018059E-4</v>
      </c>
      <c r="H424" s="106">
        <v>60.572730394036121</v>
      </c>
      <c r="I424" s="110" t="s">
        <v>270</v>
      </c>
    </row>
    <row r="425" spans="1:9" ht="15" customHeight="1" x14ac:dyDescent="0.25">
      <c r="A425" s="109">
        <v>46287.496886574074</v>
      </c>
      <c r="B425" s="106">
        <v>1</v>
      </c>
      <c r="C425" s="106" t="s">
        <v>318</v>
      </c>
      <c r="D425" s="106" t="s">
        <v>429</v>
      </c>
      <c r="E425" s="106" t="s">
        <v>2143</v>
      </c>
      <c r="F425" s="106" t="s">
        <v>2132</v>
      </c>
      <c r="G425" s="113">
        <v>3.2764880080661312E-3</v>
      </c>
      <c r="H425" s="106">
        <v>350</v>
      </c>
      <c r="I425" s="110" t="s">
        <v>270</v>
      </c>
    </row>
    <row r="426" spans="1:9" ht="15" customHeight="1" x14ac:dyDescent="0.25">
      <c r="A426" s="109">
        <v>46287.496886574074</v>
      </c>
      <c r="B426" s="106">
        <v>1</v>
      </c>
      <c r="C426" s="106" t="s">
        <v>318</v>
      </c>
      <c r="D426" s="106" t="s">
        <v>429</v>
      </c>
      <c r="E426" s="106" t="s">
        <v>2145</v>
      </c>
      <c r="F426" s="106" t="s">
        <v>2132</v>
      </c>
      <c r="G426" s="113">
        <v>3.6873796450167615E-3</v>
      </c>
      <c r="H426" s="106">
        <v>350</v>
      </c>
      <c r="I426" s="110" t="s">
        <v>270</v>
      </c>
    </row>
    <row r="427" spans="1:9" ht="15" customHeight="1" x14ac:dyDescent="0.25">
      <c r="A427" s="109">
        <v>46287.496886574074</v>
      </c>
      <c r="B427" s="106">
        <v>1</v>
      </c>
      <c r="C427" s="106" t="s">
        <v>318</v>
      </c>
      <c r="D427" s="106" t="s">
        <v>429</v>
      </c>
      <c r="E427" s="106" t="s">
        <v>2146</v>
      </c>
      <c r="F427" s="106" t="s">
        <v>2132</v>
      </c>
      <c r="G427" s="113">
        <v>-2.1158131830474302E-4</v>
      </c>
      <c r="H427" s="106">
        <v>-42.316263660948593</v>
      </c>
      <c r="I427" s="110" t="s">
        <v>268</v>
      </c>
    </row>
    <row r="428" spans="1:9" ht="15" customHeight="1" x14ac:dyDescent="0.25">
      <c r="A428" s="109">
        <v>46287.496886574074</v>
      </c>
      <c r="B428" s="106">
        <v>1</v>
      </c>
      <c r="C428" s="106" t="s">
        <v>318</v>
      </c>
      <c r="D428" s="106" t="s">
        <v>429</v>
      </c>
      <c r="E428" s="106" t="s">
        <v>2148</v>
      </c>
      <c r="F428" s="106" t="s">
        <v>2132</v>
      </c>
      <c r="G428" s="113">
        <v>-6.224729552553735E-4</v>
      </c>
      <c r="H428" s="106">
        <v>-124.49459105107469</v>
      </c>
      <c r="I428" s="110" t="s">
        <v>268</v>
      </c>
    </row>
    <row r="429" spans="1:9" ht="15" customHeight="1" x14ac:dyDescent="0.25">
      <c r="A429" s="109">
        <v>46287.496886574074</v>
      </c>
      <c r="B429" s="106">
        <v>1</v>
      </c>
      <c r="C429" s="106" t="s">
        <v>318</v>
      </c>
      <c r="D429" s="106" t="s">
        <v>429</v>
      </c>
      <c r="E429" s="106" t="s">
        <v>2149</v>
      </c>
      <c r="F429" s="106" t="s">
        <v>2132</v>
      </c>
      <c r="G429" s="113">
        <v>-2.5471804016253094E-3</v>
      </c>
      <c r="H429" s="106">
        <v>-350</v>
      </c>
      <c r="I429" s="110" t="s">
        <v>268</v>
      </c>
    </row>
    <row r="430" spans="1:9" ht="15" customHeight="1" x14ac:dyDescent="0.25">
      <c r="A430" s="109">
        <v>46287.496886574074</v>
      </c>
      <c r="B430" s="106">
        <v>1</v>
      </c>
      <c r="C430" s="106" t="s">
        <v>318</v>
      </c>
      <c r="D430" s="106" t="s">
        <v>429</v>
      </c>
      <c r="E430" s="106" t="s">
        <v>2151</v>
      </c>
      <c r="F430" s="106" t="s">
        <v>2132</v>
      </c>
      <c r="G430" s="113">
        <v>-1.8005708554573617E-3</v>
      </c>
      <c r="H430" s="106">
        <v>-350</v>
      </c>
      <c r="I430" s="110" t="s">
        <v>268</v>
      </c>
    </row>
    <row r="431" spans="1:9" ht="15" customHeight="1" x14ac:dyDescent="0.25">
      <c r="A431" s="109">
        <v>46287.496886574074</v>
      </c>
      <c r="B431" s="106">
        <v>1</v>
      </c>
      <c r="C431" s="106" t="s">
        <v>318</v>
      </c>
      <c r="D431" s="106" t="s">
        <v>429</v>
      </c>
      <c r="E431" s="106" t="s">
        <v>2152</v>
      </c>
      <c r="F431" s="106" t="s">
        <v>2132</v>
      </c>
      <c r="G431" s="113">
        <v>5.734697135907252E-4</v>
      </c>
      <c r="H431" s="106">
        <v>114.69394271814504</v>
      </c>
      <c r="I431" s="110" t="s">
        <v>270</v>
      </c>
    </row>
    <row r="432" spans="1:9" ht="15" customHeight="1" x14ac:dyDescent="0.25">
      <c r="A432" s="109">
        <v>46287.496886574074</v>
      </c>
      <c r="B432" s="106">
        <v>1</v>
      </c>
      <c r="C432" s="106" t="s">
        <v>318</v>
      </c>
      <c r="D432" s="106" t="s">
        <v>429</v>
      </c>
      <c r="E432" s="106" t="s">
        <v>2154</v>
      </c>
      <c r="F432" s="106" t="s">
        <v>2132</v>
      </c>
      <c r="G432" s="113">
        <v>-1.7313983257722263E-4</v>
      </c>
      <c r="H432" s="106">
        <v>-34.62796651544452</v>
      </c>
      <c r="I432" s="110" t="s">
        <v>268</v>
      </c>
    </row>
    <row r="433" spans="1:9" ht="15" customHeight="1" x14ac:dyDescent="0.25">
      <c r="A433" s="109">
        <v>46287.496886574074</v>
      </c>
      <c r="B433" s="106">
        <v>1</v>
      </c>
      <c r="C433" s="106" t="s">
        <v>318</v>
      </c>
      <c r="D433" s="106" t="s">
        <v>429</v>
      </c>
      <c r="E433" s="106" t="s">
        <v>2155</v>
      </c>
      <c r="F433" s="106" t="s">
        <v>2132</v>
      </c>
      <c r="G433" s="113">
        <v>-2.8172410596978591E-4</v>
      </c>
      <c r="H433" s="106">
        <v>-56.344821193957173</v>
      </c>
      <c r="I433" s="110" t="s">
        <v>268</v>
      </c>
    </row>
    <row r="434" spans="1:9" ht="15" customHeight="1" x14ac:dyDescent="0.25">
      <c r="A434" s="109">
        <v>46287.496886574074</v>
      </c>
      <c r="B434" s="106">
        <v>1</v>
      </c>
      <c r="C434" s="106" t="s">
        <v>318</v>
      </c>
      <c r="D434" s="106" t="s">
        <v>429</v>
      </c>
      <c r="E434" s="106" t="s">
        <v>2157</v>
      </c>
      <c r="F434" s="106" t="s">
        <v>2132</v>
      </c>
      <c r="G434" s="113">
        <v>-7.8392499557611197E-4</v>
      </c>
      <c r="H434" s="106">
        <v>-156.78499911522238</v>
      </c>
      <c r="I434" s="110" t="s">
        <v>268</v>
      </c>
    </row>
    <row r="435" spans="1:9" ht="15" customHeight="1" x14ac:dyDescent="0.25">
      <c r="A435" s="109">
        <v>46287.496886574074</v>
      </c>
      <c r="B435" s="106">
        <v>1</v>
      </c>
      <c r="C435" s="106" t="s">
        <v>318</v>
      </c>
      <c r="D435" s="106" t="s">
        <v>429</v>
      </c>
      <c r="E435" s="106" t="s">
        <v>2158</v>
      </c>
      <c r="F435" s="106" t="s">
        <v>2132</v>
      </c>
      <c r="G435" s="113">
        <v>2.2047678363654015E-4</v>
      </c>
      <c r="H435" s="106">
        <v>44.09535672730803</v>
      </c>
      <c r="I435" s="110" t="s">
        <v>270</v>
      </c>
    </row>
    <row r="436" spans="1:9" ht="15" customHeight="1" x14ac:dyDescent="0.25">
      <c r="A436" s="109">
        <v>46287.496886574074</v>
      </c>
      <c r="B436" s="106">
        <v>1</v>
      </c>
      <c r="C436" s="106" t="s">
        <v>318</v>
      </c>
      <c r="D436" s="106" t="s">
        <v>429</v>
      </c>
      <c r="E436" s="106" t="s">
        <v>2159</v>
      </c>
      <c r="F436" s="106" t="s">
        <v>2132</v>
      </c>
      <c r="G436" s="113">
        <v>-1.2861258851824381E-3</v>
      </c>
      <c r="H436" s="106">
        <v>-257.22517703648759</v>
      </c>
      <c r="I436" s="110" t="s">
        <v>268</v>
      </c>
    </row>
    <row r="437" spans="1:9" ht="15" customHeight="1" x14ac:dyDescent="0.25">
      <c r="A437" s="109">
        <v>46287.496886574074</v>
      </c>
      <c r="B437" s="106">
        <v>1</v>
      </c>
      <c r="C437" s="106" t="s">
        <v>318</v>
      </c>
      <c r="D437" s="106" t="s">
        <v>429</v>
      </c>
      <c r="E437" s="106" t="s">
        <v>2160</v>
      </c>
      <c r="F437" s="106" t="s">
        <v>2132</v>
      </c>
      <c r="G437" s="113">
        <v>7.2267767324286621E-4</v>
      </c>
      <c r="H437" s="106">
        <v>144.53553464857325</v>
      </c>
      <c r="I437" s="110" t="s">
        <v>270</v>
      </c>
    </row>
    <row r="438" spans="1:9" ht="15" customHeight="1" x14ac:dyDescent="0.25">
      <c r="A438" s="109">
        <v>46287.496886574074</v>
      </c>
      <c r="B438" s="106">
        <v>1</v>
      </c>
      <c r="C438" s="106" t="s">
        <v>318</v>
      </c>
      <c r="D438" s="106" t="s">
        <v>429</v>
      </c>
      <c r="E438" s="106" t="s">
        <v>2161</v>
      </c>
      <c r="F438" s="106" t="s">
        <v>2132</v>
      </c>
      <c r="G438" s="113">
        <v>-1.6919865820647982E-3</v>
      </c>
      <c r="H438" s="106">
        <v>-338.39731641295964</v>
      </c>
      <c r="I438" s="110" t="s">
        <v>268</v>
      </c>
    </row>
    <row r="439" spans="1:9" ht="15" customHeight="1" x14ac:dyDescent="0.25">
      <c r="A439" s="109">
        <v>46287.496886574074</v>
      </c>
      <c r="B439" s="106">
        <v>1</v>
      </c>
      <c r="C439" s="106" t="s">
        <v>318</v>
      </c>
      <c r="D439" s="106" t="s">
        <v>429</v>
      </c>
      <c r="E439" s="106" t="s">
        <v>2163</v>
      </c>
      <c r="F439" s="106" t="s">
        <v>2132</v>
      </c>
      <c r="G439" s="113">
        <v>-1.1897856924584721E-3</v>
      </c>
      <c r="H439" s="106">
        <v>-237.95713849169442</v>
      </c>
      <c r="I439" s="110" t="s">
        <v>268</v>
      </c>
    </row>
    <row r="440" spans="1:9" ht="15" customHeight="1" x14ac:dyDescent="0.25">
      <c r="A440" s="109">
        <v>46287.496886574074</v>
      </c>
      <c r="B440" s="106">
        <v>1</v>
      </c>
      <c r="C440" s="106" t="s">
        <v>318</v>
      </c>
      <c r="D440" s="106" t="s">
        <v>429</v>
      </c>
      <c r="E440" s="106" t="s">
        <v>2164</v>
      </c>
      <c r="F440" s="106" t="s">
        <v>2132</v>
      </c>
      <c r="G440" s="113">
        <v>-2.1941874716711243E-3</v>
      </c>
      <c r="H440" s="106">
        <v>-350</v>
      </c>
      <c r="I440" s="110" t="s">
        <v>268</v>
      </c>
    </row>
    <row r="441" spans="1:9" ht="15" customHeight="1" x14ac:dyDescent="0.25">
      <c r="A441" s="109">
        <v>46287.496886574074</v>
      </c>
      <c r="B441" s="106">
        <v>1</v>
      </c>
      <c r="C441" s="106" t="s">
        <v>318</v>
      </c>
      <c r="D441" s="106" t="s">
        <v>429</v>
      </c>
      <c r="E441" s="106" t="s">
        <v>2165</v>
      </c>
      <c r="F441" s="106" t="s">
        <v>2132</v>
      </c>
      <c r="G441" s="113">
        <v>-6.8758480285214618E-4</v>
      </c>
      <c r="H441" s="106">
        <v>-137.51696057042923</v>
      </c>
      <c r="I441" s="110" t="s">
        <v>268</v>
      </c>
    </row>
    <row r="442" spans="1:9" ht="15" customHeight="1" x14ac:dyDescent="0.25">
      <c r="A442" s="109">
        <v>46287.496886574074</v>
      </c>
      <c r="B442" s="106">
        <v>1</v>
      </c>
      <c r="C442" s="106" t="s">
        <v>318</v>
      </c>
      <c r="D442" s="106" t="s">
        <v>429</v>
      </c>
      <c r="E442" s="106" t="s">
        <v>2166</v>
      </c>
      <c r="F442" s="106" t="s">
        <v>2132</v>
      </c>
      <c r="G442" s="113">
        <v>-2.6963883612774503E-3</v>
      </c>
      <c r="H442" s="106">
        <v>-350</v>
      </c>
      <c r="I442" s="110" t="s">
        <v>268</v>
      </c>
    </row>
    <row r="443" spans="1:9" ht="15" customHeight="1" x14ac:dyDescent="0.25">
      <c r="A443" s="119">
        <v>46287.496886574074</v>
      </c>
      <c r="B443" s="118">
        <v>1</v>
      </c>
      <c r="C443" s="118" t="s">
        <v>318</v>
      </c>
      <c r="D443" s="118" t="s">
        <v>626</v>
      </c>
      <c r="E443" s="118" t="s">
        <v>2016</v>
      </c>
      <c r="F443" s="118" t="s">
        <v>174</v>
      </c>
      <c r="G443" s="121">
        <v>-2.6796829430295792E-4</v>
      </c>
      <c r="H443" s="118">
        <v>-8.7089695648461323</v>
      </c>
      <c r="I443" s="120" t="s">
        <v>268</v>
      </c>
    </row>
    <row r="444" spans="1:9" ht="15" customHeight="1" x14ac:dyDescent="0.25">
      <c r="A444" s="119">
        <v>46287.496886574074</v>
      </c>
      <c r="B444" s="118">
        <v>1</v>
      </c>
      <c r="C444" s="118" t="s">
        <v>318</v>
      </c>
      <c r="D444" s="118" t="s">
        <v>626</v>
      </c>
      <c r="E444" s="118" t="s">
        <v>2018</v>
      </c>
      <c r="F444" s="118" t="s">
        <v>174</v>
      </c>
      <c r="G444" s="121">
        <v>-2.5290403892051593E-4</v>
      </c>
      <c r="H444" s="118">
        <v>-8.2193812649167679</v>
      </c>
      <c r="I444" s="120" t="s">
        <v>268</v>
      </c>
    </row>
    <row r="445" spans="1:9" ht="15" customHeight="1" x14ac:dyDescent="0.25">
      <c r="A445" s="119">
        <v>46287.496886574074</v>
      </c>
      <c r="B445" s="118">
        <v>1</v>
      </c>
      <c r="C445" s="118" t="s">
        <v>318</v>
      </c>
      <c r="D445" s="118" t="s">
        <v>626</v>
      </c>
      <c r="E445" s="118" t="s">
        <v>2019</v>
      </c>
      <c r="F445" s="118" t="s">
        <v>174</v>
      </c>
      <c r="G445" s="121">
        <v>-2.3783978353807397E-4</v>
      </c>
      <c r="H445" s="118">
        <v>-7.7297929649874044</v>
      </c>
      <c r="I445" s="120" t="s">
        <v>268</v>
      </c>
    </row>
    <row r="446" spans="1:9" ht="15" customHeight="1" x14ac:dyDescent="0.25">
      <c r="A446" s="119">
        <v>46287.496886574074</v>
      </c>
      <c r="B446" s="118">
        <v>1</v>
      </c>
      <c r="C446" s="118" t="s">
        <v>318</v>
      </c>
      <c r="D446" s="118" t="s">
        <v>626</v>
      </c>
      <c r="E446" s="118" t="s">
        <v>2020</v>
      </c>
      <c r="F446" s="118" t="s">
        <v>174</v>
      </c>
      <c r="G446" s="121">
        <v>-2.2277552815563203E-4</v>
      </c>
      <c r="H446" s="118">
        <v>-7.2402046650580409</v>
      </c>
      <c r="I446" s="120" t="s">
        <v>268</v>
      </c>
    </row>
    <row r="447" spans="1:9" ht="15" customHeight="1" x14ac:dyDescent="0.25">
      <c r="A447" s="119">
        <v>46287.496886574074</v>
      </c>
      <c r="B447" s="118">
        <v>1</v>
      </c>
      <c r="C447" s="118" t="s">
        <v>318</v>
      </c>
      <c r="D447" s="118" t="s">
        <v>626</v>
      </c>
      <c r="E447" s="118" t="s">
        <v>2021</v>
      </c>
      <c r="F447" s="118" t="s">
        <v>174</v>
      </c>
      <c r="G447" s="121">
        <v>-2.0771127277319007E-4</v>
      </c>
      <c r="H447" s="118">
        <v>-6.7506163651286775</v>
      </c>
      <c r="I447" s="120" t="s">
        <v>268</v>
      </c>
    </row>
    <row r="448" spans="1:9" ht="15" customHeight="1" x14ac:dyDescent="0.25">
      <c r="A448" s="119">
        <v>46287.496886574074</v>
      </c>
      <c r="B448" s="118">
        <v>1</v>
      </c>
      <c r="C448" s="118" t="s">
        <v>318</v>
      </c>
      <c r="D448" s="118" t="s">
        <v>626</v>
      </c>
      <c r="E448" s="118" t="s">
        <v>2022</v>
      </c>
      <c r="F448" s="118" t="s">
        <v>174</v>
      </c>
      <c r="G448" s="121">
        <v>-1.926470173907481E-4</v>
      </c>
      <c r="H448" s="118">
        <v>-6.2610280651993131</v>
      </c>
      <c r="I448" s="120" t="s">
        <v>268</v>
      </c>
    </row>
    <row r="449" spans="1:9" ht="15" customHeight="1" x14ac:dyDescent="0.25">
      <c r="A449" s="119">
        <v>46287.496886574074</v>
      </c>
      <c r="B449" s="118">
        <v>1</v>
      </c>
      <c r="C449" s="118" t="s">
        <v>318</v>
      </c>
      <c r="D449" s="118" t="s">
        <v>626</v>
      </c>
      <c r="E449" s="118" t="s">
        <v>2023</v>
      </c>
      <c r="F449" s="118" t="s">
        <v>174</v>
      </c>
      <c r="G449" s="121">
        <v>-1.7758276200830614E-4</v>
      </c>
      <c r="H449" s="118">
        <v>-5.7714397652699496</v>
      </c>
      <c r="I449" s="120" t="s">
        <v>268</v>
      </c>
    </row>
    <row r="450" spans="1:9" ht="15" customHeight="1" x14ac:dyDescent="0.25">
      <c r="A450" s="119">
        <v>46287.496886574074</v>
      </c>
      <c r="B450" s="118">
        <v>1</v>
      </c>
      <c r="C450" s="118" t="s">
        <v>318</v>
      </c>
      <c r="D450" s="118" t="s">
        <v>626</v>
      </c>
      <c r="E450" s="118" t="s">
        <v>2024</v>
      </c>
      <c r="F450" s="118" t="s">
        <v>174</v>
      </c>
      <c r="G450" s="121">
        <v>-1.6251850662586418E-4</v>
      </c>
      <c r="H450" s="118">
        <v>-5.2818514653405861</v>
      </c>
      <c r="I450" s="120" t="s">
        <v>268</v>
      </c>
    </row>
    <row r="451" spans="1:9" ht="15" customHeight="1" x14ac:dyDescent="0.25">
      <c r="A451" s="119">
        <v>46287.496886574074</v>
      </c>
      <c r="B451" s="118">
        <v>1</v>
      </c>
      <c r="C451" s="118" t="s">
        <v>318</v>
      </c>
      <c r="D451" s="118" t="s">
        <v>626</v>
      </c>
      <c r="E451" s="118" t="s">
        <v>2025</v>
      </c>
      <c r="F451" s="118" t="s">
        <v>174</v>
      </c>
      <c r="G451" s="121">
        <v>-1.4745425124342221E-4</v>
      </c>
      <c r="H451" s="118">
        <v>-4.7922631654112218</v>
      </c>
      <c r="I451" s="120" t="s">
        <v>268</v>
      </c>
    </row>
    <row r="452" spans="1:9" ht="15" customHeight="1" x14ac:dyDescent="0.25">
      <c r="A452" s="119">
        <v>46287.496886574074</v>
      </c>
      <c r="B452" s="118">
        <v>1</v>
      </c>
      <c r="C452" s="118" t="s">
        <v>318</v>
      </c>
      <c r="D452" s="118" t="s">
        <v>626</v>
      </c>
      <c r="E452" s="118" t="s">
        <v>2026</v>
      </c>
      <c r="F452" s="118" t="s">
        <v>174</v>
      </c>
      <c r="G452" s="121">
        <v>-1.3238999586098025E-4</v>
      </c>
      <c r="H452" s="118">
        <v>-4.3026748654818583</v>
      </c>
      <c r="I452" s="120" t="s">
        <v>268</v>
      </c>
    </row>
    <row r="453" spans="1:9" ht="15" customHeight="1" x14ac:dyDescent="0.25">
      <c r="A453" s="119">
        <v>46287.496886574074</v>
      </c>
      <c r="B453" s="118">
        <v>1</v>
      </c>
      <c r="C453" s="118" t="s">
        <v>318</v>
      </c>
      <c r="D453" s="118" t="s">
        <v>626</v>
      </c>
      <c r="E453" s="118" t="s">
        <v>2027</v>
      </c>
      <c r="F453" s="118" t="s">
        <v>174</v>
      </c>
      <c r="G453" s="121">
        <v>-1.173257404785383E-4</v>
      </c>
      <c r="H453" s="118">
        <v>-3.8130865655524948</v>
      </c>
      <c r="I453" s="120" t="s">
        <v>268</v>
      </c>
    </row>
    <row r="454" spans="1:9" ht="15" customHeight="1" x14ac:dyDescent="0.25">
      <c r="A454" s="119">
        <v>46287.496886574074</v>
      </c>
      <c r="B454" s="118">
        <v>1</v>
      </c>
      <c r="C454" s="118" t="s">
        <v>318</v>
      </c>
      <c r="D454" s="118" t="s">
        <v>626</v>
      </c>
      <c r="E454" s="118" t="s">
        <v>2028</v>
      </c>
      <c r="F454" s="118" t="s">
        <v>174</v>
      </c>
      <c r="G454" s="121">
        <v>-1.0226148509609634E-4</v>
      </c>
      <c r="H454" s="118">
        <v>-3.3234982656231313</v>
      </c>
      <c r="I454" s="120" t="s">
        <v>268</v>
      </c>
    </row>
    <row r="455" spans="1:9" ht="15" customHeight="1" x14ac:dyDescent="0.25">
      <c r="A455" s="119">
        <v>46287.496886574074</v>
      </c>
      <c r="B455" s="118">
        <v>1</v>
      </c>
      <c r="C455" s="118" t="s">
        <v>318</v>
      </c>
      <c r="D455" s="118" t="s">
        <v>626</v>
      </c>
      <c r="E455" s="118" t="s">
        <v>2029</v>
      </c>
      <c r="F455" s="118" t="s">
        <v>174</v>
      </c>
      <c r="G455" s="121">
        <v>-2.4412087611807857E-4</v>
      </c>
      <c r="H455" s="118">
        <v>-7.933928473837554</v>
      </c>
      <c r="I455" s="120" t="s">
        <v>268</v>
      </c>
    </row>
    <row r="456" spans="1:9" ht="15" customHeight="1" x14ac:dyDescent="0.25">
      <c r="A456" s="119">
        <v>46287.496886574074</v>
      </c>
      <c r="B456" s="118">
        <v>1</v>
      </c>
      <c r="C456" s="118" t="s">
        <v>318</v>
      </c>
      <c r="D456" s="118" t="s">
        <v>626</v>
      </c>
      <c r="E456" s="118" t="s">
        <v>2030</v>
      </c>
      <c r="F456" s="118" t="s">
        <v>174</v>
      </c>
      <c r="G456" s="121">
        <v>-2.2905662073563661E-4</v>
      </c>
      <c r="H456" s="118">
        <v>-7.4443401739081896</v>
      </c>
      <c r="I456" s="120" t="s">
        <v>268</v>
      </c>
    </row>
    <row r="457" spans="1:9" ht="15" customHeight="1" x14ac:dyDescent="0.25">
      <c r="A457" s="119">
        <v>46287.496886574074</v>
      </c>
      <c r="B457" s="118">
        <v>1</v>
      </c>
      <c r="C457" s="118" t="s">
        <v>318</v>
      </c>
      <c r="D457" s="118" t="s">
        <v>626</v>
      </c>
      <c r="E457" s="118" t="s">
        <v>2031</v>
      </c>
      <c r="F457" s="118" t="s">
        <v>174</v>
      </c>
      <c r="G457" s="121">
        <v>-2.1399236535319465E-4</v>
      </c>
      <c r="H457" s="118">
        <v>-6.9547518739788261</v>
      </c>
      <c r="I457" s="120" t="s">
        <v>268</v>
      </c>
    </row>
    <row r="458" spans="1:9" ht="15" customHeight="1" x14ac:dyDescent="0.25">
      <c r="A458" s="119">
        <v>46287.496886574074</v>
      </c>
      <c r="B458" s="118">
        <v>1</v>
      </c>
      <c r="C458" s="118" t="s">
        <v>318</v>
      </c>
      <c r="D458" s="118" t="s">
        <v>626</v>
      </c>
      <c r="E458" s="118" t="s">
        <v>2032</v>
      </c>
      <c r="F458" s="118" t="s">
        <v>174</v>
      </c>
      <c r="G458" s="121">
        <v>-1.9892810997075268E-4</v>
      </c>
      <c r="H458" s="118">
        <v>-6.4651635740494626</v>
      </c>
      <c r="I458" s="120" t="s">
        <v>268</v>
      </c>
    </row>
    <row r="459" spans="1:9" ht="15" customHeight="1" x14ac:dyDescent="0.25">
      <c r="A459" s="119">
        <v>46287.496886574074</v>
      </c>
      <c r="B459" s="118">
        <v>1</v>
      </c>
      <c r="C459" s="118" t="s">
        <v>318</v>
      </c>
      <c r="D459" s="118" t="s">
        <v>626</v>
      </c>
      <c r="E459" s="118" t="s">
        <v>2033</v>
      </c>
      <c r="F459" s="118" t="s">
        <v>174</v>
      </c>
      <c r="G459" s="121">
        <v>-1.8386385458831072E-4</v>
      </c>
      <c r="H459" s="118">
        <v>-5.9755752741200983</v>
      </c>
      <c r="I459" s="120" t="s">
        <v>268</v>
      </c>
    </row>
    <row r="460" spans="1:9" ht="15" customHeight="1" x14ac:dyDescent="0.25">
      <c r="A460" s="119">
        <v>46287.496886574074</v>
      </c>
      <c r="B460" s="118">
        <v>1</v>
      </c>
      <c r="C460" s="118" t="s">
        <v>318</v>
      </c>
      <c r="D460" s="118" t="s">
        <v>626</v>
      </c>
      <c r="E460" s="118" t="s">
        <v>2034</v>
      </c>
      <c r="F460" s="118" t="s">
        <v>174</v>
      </c>
      <c r="G460" s="121">
        <v>-1.6879959920586876E-4</v>
      </c>
      <c r="H460" s="118">
        <v>-5.4859869741907348</v>
      </c>
      <c r="I460" s="120" t="s">
        <v>268</v>
      </c>
    </row>
    <row r="461" spans="1:9" ht="15" customHeight="1" x14ac:dyDescent="0.25">
      <c r="A461" s="119">
        <v>46287.496886574074</v>
      </c>
      <c r="B461" s="118">
        <v>1</v>
      </c>
      <c r="C461" s="118" t="s">
        <v>318</v>
      </c>
      <c r="D461" s="118" t="s">
        <v>626</v>
      </c>
      <c r="E461" s="118" t="s">
        <v>2035</v>
      </c>
      <c r="F461" s="118" t="s">
        <v>174</v>
      </c>
      <c r="G461" s="121">
        <v>-1.5373534382342679E-4</v>
      </c>
      <c r="H461" s="118">
        <v>-4.9963986742613713</v>
      </c>
      <c r="I461" s="120" t="s">
        <v>268</v>
      </c>
    </row>
    <row r="462" spans="1:9" ht="15" customHeight="1" x14ac:dyDescent="0.25">
      <c r="A462" s="119">
        <v>46287.496886574074</v>
      </c>
      <c r="B462" s="118">
        <v>1</v>
      </c>
      <c r="C462" s="118" t="s">
        <v>318</v>
      </c>
      <c r="D462" s="118" t="s">
        <v>626</v>
      </c>
      <c r="E462" s="118" t="s">
        <v>2036</v>
      </c>
      <c r="F462" s="118" t="s">
        <v>174</v>
      </c>
      <c r="G462" s="121">
        <v>-1.3867108844098483E-4</v>
      </c>
      <c r="H462" s="118">
        <v>-4.5068103743320069</v>
      </c>
      <c r="I462" s="120" t="s">
        <v>268</v>
      </c>
    </row>
    <row r="463" spans="1:9" ht="15" customHeight="1" x14ac:dyDescent="0.25">
      <c r="A463" s="119">
        <v>46287.496886574074</v>
      </c>
      <c r="B463" s="118">
        <v>1</v>
      </c>
      <c r="C463" s="118" t="s">
        <v>318</v>
      </c>
      <c r="D463" s="118" t="s">
        <v>626</v>
      </c>
      <c r="E463" s="118" t="s">
        <v>2037</v>
      </c>
      <c r="F463" s="118" t="s">
        <v>174</v>
      </c>
      <c r="G463" s="121">
        <v>-1.2360683305854289E-4</v>
      </c>
      <c r="H463" s="118">
        <v>-4.0172220744026443</v>
      </c>
      <c r="I463" s="120" t="s">
        <v>268</v>
      </c>
    </row>
    <row r="464" spans="1:9" ht="15" customHeight="1" x14ac:dyDescent="0.25">
      <c r="A464" s="119">
        <v>46287.496886574074</v>
      </c>
      <c r="B464" s="118">
        <v>1</v>
      </c>
      <c r="C464" s="118" t="s">
        <v>318</v>
      </c>
      <c r="D464" s="118" t="s">
        <v>626</v>
      </c>
      <c r="E464" s="118" t="s">
        <v>2038</v>
      </c>
      <c r="F464" s="118" t="s">
        <v>174</v>
      </c>
      <c r="G464" s="121">
        <v>-1.0854257767610092E-4</v>
      </c>
      <c r="H464" s="118">
        <v>-3.52763377447328</v>
      </c>
      <c r="I464" s="120" t="s">
        <v>268</v>
      </c>
    </row>
    <row r="465" spans="1:9" ht="15" customHeight="1" x14ac:dyDescent="0.25">
      <c r="A465" s="119">
        <v>46287.496886574074</v>
      </c>
      <c r="B465" s="118">
        <v>1</v>
      </c>
      <c r="C465" s="118" t="s">
        <v>318</v>
      </c>
      <c r="D465" s="118" t="s">
        <v>626</v>
      </c>
      <c r="E465" s="118" t="s">
        <v>2039</v>
      </c>
      <c r="F465" s="118" t="s">
        <v>174</v>
      </c>
      <c r="G465" s="121">
        <v>-9.3478322293658953E-5</v>
      </c>
      <c r="H465" s="118">
        <v>-3.038045474543916</v>
      </c>
      <c r="I465" s="120" t="s">
        <v>268</v>
      </c>
    </row>
    <row r="466" spans="1:9" ht="15" customHeight="1" x14ac:dyDescent="0.25">
      <c r="A466" s="119">
        <v>46287.496886574074</v>
      </c>
      <c r="B466" s="118">
        <v>1</v>
      </c>
      <c r="C466" s="118" t="s">
        <v>318</v>
      </c>
      <c r="D466" s="118" t="s">
        <v>626</v>
      </c>
      <c r="E466" s="118" t="s">
        <v>2040</v>
      </c>
      <c r="F466" s="118" t="s">
        <v>174</v>
      </c>
      <c r="G466" s="121">
        <v>-7.8414066911217003E-5</v>
      </c>
      <c r="H466" s="118">
        <v>-2.5484571746145526</v>
      </c>
      <c r="I466" s="120" t="s">
        <v>268</v>
      </c>
    </row>
    <row r="467" spans="1:9" ht="15" customHeight="1" x14ac:dyDescent="0.25">
      <c r="A467" s="119">
        <v>46287.496886574074</v>
      </c>
      <c r="B467" s="118">
        <v>1</v>
      </c>
      <c r="C467" s="118" t="s">
        <v>318</v>
      </c>
      <c r="D467" s="118" t="s">
        <v>626</v>
      </c>
      <c r="E467" s="118" t="s">
        <v>2041</v>
      </c>
      <c r="F467" s="118" t="s">
        <v>174</v>
      </c>
      <c r="G467" s="121">
        <v>-2.2027345793319922E-4</v>
      </c>
      <c r="H467" s="118">
        <v>-7.1588873828289747</v>
      </c>
      <c r="I467" s="120" t="s">
        <v>268</v>
      </c>
    </row>
    <row r="468" spans="1:9" ht="15" customHeight="1" x14ac:dyDescent="0.25">
      <c r="A468" s="119">
        <v>46287.496886574074</v>
      </c>
      <c r="B468" s="118">
        <v>1</v>
      </c>
      <c r="C468" s="118" t="s">
        <v>318</v>
      </c>
      <c r="D468" s="118" t="s">
        <v>626</v>
      </c>
      <c r="E468" s="118" t="s">
        <v>2042</v>
      </c>
      <c r="F468" s="118" t="s">
        <v>174</v>
      </c>
      <c r="G468" s="121">
        <v>-2.0520920255075726E-4</v>
      </c>
      <c r="H468" s="118">
        <v>-6.6692990828996113</v>
      </c>
      <c r="I468" s="120" t="s">
        <v>268</v>
      </c>
    </row>
    <row r="469" spans="1:9" ht="15" customHeight="1" x14ac:dyDescent="0.25">
      <c r="A469" s="119">
        <v>46287.496886574074</v>
      </c>
      <c r="B469" s="118">
        <v>1</v>
      </c>
      <c r="C469" s="118" t="s">
        <v>318</v>
      </c>
      <c r="D469" s="118" t="s">
        <v>626</v>
      </c>
      <c r="E469" s="118" t="s">
        <v>2043</v>
      </c>
      <c r="F469" s="118" t="s">
        <v>174</v>
      </c>
      <c r="G469" s="121">
        <v>-1.901449471683153E-4</v>
      </c>
      <c r="H469" s="118">
        <v>-6.1797107829702469</v>
      </c>
      <c r="I469" s="120" t="s">
        <v>268</v>
      </c>
    </row>
    <row r="470" spans="1:9" ht="15" customHeight="1" x14ac:dyDescent="0.25">
      <c r="A470" s="119">
        <v>46287.496886574074</v>
      </c>
      <c r="B470" s="118">
        <v>1</v>
      </c>
      <c r="C470" s="118" t="s">
        <v>318</v>
      </c>
      <c r="D470" s="118" t="s">
        <v>626</v>
      </c>
      <c r="E470" s="118" t="s">
        <v>2044</v>
      </c>
      <c r="F470" s="118" t="s">
        <v>174</v>
      </c>
      <c r="G470" s="121">
        <v>-1.7508069178587333E-4</v>
      </c>
      <c r="H470" s="118">
        <v>-5.6901224830408834</v>
      </c>
      <c r="I470" s="120" t="s">
        <v>268</v>
      </c>
    </row>
    <row r="471" spans="1:9" ht="15" customHeight="1" x14ac:dyDescent="0.25">
      <c r="A471" s="119">
        <v>46287.496886574074</v>
      </c>
      <c r="B471" s="118">
        <v>1</v>
      </c>
      <c r="C471" s="118" t="s">
        <v>318</v>
      </c>
      <c r="D471" s="118" t="s">
        <v>626</v>
      </c>
      <c r="E471" s="118" t="s">
        <v>2045</v>
      </c>
      <c r="F471" s="118" t="s">
        <v>174</v>
      </c>
      <c r="G471" s="121">
        <v>-1.600164364034314E-4</v>
      </c>
      <c r="H471" s="118">
        <v>-5.2005341831115208</v>
      </c>
      <c r="I471" s="120" t="s">
        <v>268</v>
      </c>
    </row>
    <row r="472" spans="1:9" ht="15" customHeight="1" x14ac:dyDescent="0.25">
      <c r="A472" s="119">
        <v>46287.496886574074</v>
      </c>
      <c r="B472" s="118">
        <v>1</v>
      </c>
      <c r="C472" s="118" t="s">
        <v>318</v>
      </c>
      <c r="D472" s="118" t="s">
        <v>626</v>
      </c>
      <c r="E472" s="118" t="s">
        <v>2046</v>
      </c>
      <c r="F472" s="118" t="s">
        <v>174</v>
      </c>
      <c r="G472" s="121">
        <v>-1.4495218102098943E-4</v>
      </c>
      <c r="H472" s="118">
        <v>-4.7109458831821565</v>
      </c>
      <c r="I472" s="120" t="s">
        <v>268</v>
      </c>
    </row>
    <row r="473" spans="1:9" ht="15" customHeight="1" x14ac:dyDescent="0.25">
      <c r="A473" s="119">
        <v>46287.496886574074</v>
      </c>
      <c r="B473" s="118">
        <v>1</v>
      </c>
      <c r="C473" s="118" t="s">
        <v>318</v>
      </c>
      <c r="D473" s="118" t="s">
        <v>626</v>
      </c>
      <c r="E473" s="118" t="s">
        <v>2047</v>
      </c>
      <c r="F473" s="118" t="s">
        <v>174</v>
      </c>
      <c r="G473" s="121">
        <v>-1.2988792563854747E-4</v>
      </c>
      <c r="H473" s="118">
        <v>-4.221357583252793</v>
      </c>
      <c r="I473" s="120" t="s">
        <v>268</v>
      </c>
    </row>
    <row r="474" spans="1:9" ht="15" customHeight="1" x14ac:dyDescent="0.25">
      <c r="A474" s="119">
        <v>46287.496886574074</v>
      </c>
      <c r="B474" s="118">
        <v>1</v>
      </c>
      <c r="C474" s="118" t="s">
        <v>318</v>
      </c>
      <c r="D474" s="118" t="s">
        <v>626</v>
      </c>
      <c r="E474" s="118" t="s">
        <v>2048</v>
      </c>
      <c r="F474" s="118" t="s">
        <v>174</v>
      </c>
      <c r="G474" s="121">
        <v>-1.1482367025610551E-4</v>
      </c>
      <c r="H474" s="118">
        <v>-3.7317692833234291</v>
      </c>
      <c r="I474" s="120" t="s">
        <v>268</v>
      </c>
    </row>
    <row r="475" spans="1:9" ht="15" customHeight="1" x14ac:dyDescent="0.25">
      <c r="A475" s="119">
        <v>46287.496886574074</v>
      </c>
      <c r="B475" s="118">
        <v>1</v>
      </c>
      <c r="C475" s="118" t="s">
        <v>318</v>
      </c>
      <c r="D475" s="118" t="s">
        <v>626</v>
      </c>
      <c r="E475" s="118" t="s">
        <v>2049</v>
      </c>
      <c r="F475" s="118" t="s">
        <v>174</v>
      </c>
      <c r="G475" s="121">
        <v>-9.9759414873663545E-5</v>
      </c>
      <c r="H475" s="118">
        <v>-3.2421809833940656</v>
      </c>
      <c r="I475" s="120" t="s">
        <v>268</v>
      </c>
    </row>
    <row r="476" spans="1:9" ht="15" customHeight="1" x14ac:dyDescent="0.25">
      <c r="A476" s="119">
        <v>46287.496886574074</v>
      </c>
      <c r="B476" s="118">
        <v>1</v>
      </c>
      <c r="C476" s="118" t="s">
        <v>318</v>
      </c>
      <c r="D476" s="118" t="s">
        <v>626</v>
      </c>
      <c r="E476" s="118" t="s">
        <v>2050</v>
      </c>
      <c r="F476" s="118" t="s">
        <v>174</v>
      </c>
      <c r="G476" s="121">
        <v>-8.4695159491221582E-5</v>
      </c>
      <c r="H476" s="118">
        <v>-2.7525926834647017</v>
      </c>
      <c r="I476" s="120" t="s">
        <v>268</v>
      </c>
    </row>
    <row r="477" spans="1:9" ht="15" customHeight="1" x14ac:dyDescent="0.25">
      <c r="A477" s="119">
        <v>46287.496886574074</v>
      </c>
      <c r="B477" s="118">
        <v>1</v>
      </c>
      <c r="C477" s="118" t="s">
        <v>318</v>
      </c>
      <c r="D477" s="118" t="s">
        <v>626</v>
      </c>
      <c r="E477" s="118" t="s">
        <v>2051</v>
      </c>
      <c r="F477" s="118" t="s">
        <v>174</v>
      </c>
      <c r="G477" s="121">
        <v>-6.9630904108779619E-5</v>
      </c>
      <c r="H477" s="118">
        <v>-2.2630043835353377</v>
      </c>
      <c r="I477" s="120" t="s">
        <v>268</v>
      </c>
    </row>
    <row r="478" spans="1:9" ht="15" customHeight="1" x14ac:dyDescent="0.25">
      <c r="A478" s="119">
        <v>46287.496886574074</v>
      </c>
      <c r="B478" s="118">
        <v>1</v>
      </c>
      <c r="C478" s="118" t="s">
        <v>318</v>
      </c>
      <c r="D478" s="118" t="s">
        <v>626</v>
      </c>
      <c r="E478" s="118" t="s">
        <v>2052</v>
      </c>
      <c r="F478" s="118" t="s">
        <v>174</v>
      </c>
      <c r="G478" s="121">
        <v>-5.4566648726337662E-5</v>
      </c>
      <c r="H478" s="118">
        <v>-1.7734160836059742</v>
      </c>
      <c r="I478" s="120" t="s">
        <v>268</v>
      </c>
    </row>
    <row r="479" spans="1:9" ht="15" customHeight="1" x14ac:dyDescent="0.25">
      <c r="A479" s="119">
        <v>46287.496886574074</v>
      </c>
      <c r="B479" s="118">
        <v>1</v>
      </c>
      <c r="C479" s="118" t="s">
        <v>318</v>
      </c>
      <c r="D479" s="118" t="s">
        <v>626</v>
      </c>
      <c r="E479" s="118" t="s">
        <v>2053</v>
      </c>
      <c r="F479" s="118" t="s">
        <v>174</v>
      </c>
      <c r="G479" s="121">
        <v>-1.964260397483199E-4</v>
      </c>
      <c r="H479" s="118">
        <v>-6.3838462918203973</v>
      </c>
      <c r="I479" s="120" t="s">
        <v>268</v>
      </c>
    </row>
    <row r="480" spans="1:9" ht="15" customHeight="1" x14ac:dyDescent="0.25">
      <c r="A480" s="119">
        <v>46287.496886574074</v>
      </c>
      <c r="B480" s="118">
        <v>1</v>
      </c>
      <c r="C480" s="118" t="s">
        <v>318</v>
      </c>
      <c r="D480" s="118" t="s">
        <v>626</v>
      </c>
      <c r="E480" s="118" t="s">
        <v>2054</v>
      </c>
      <c r="F480" s="118" t="s">
        <v>174</v>
      </c>
      <c r="G480" s="121">
        <v>-1.8136178436587794E-4</v>
      </c>
      <c r="H480" s="118">
        <v>-5.8942579918910329</v>
      </c>
      <c r="I480" s="120" t="s">
        <v>268</v>
      </c>
    </row>
    <row r="481" spans="1:9" ht="15" customHeight="1" x14ac:dyDescent="0.25">
      <c r="A481" s="119">
        <v>46287.496886574074</v>
      </c>
      <c r="B481" s="118">
        <v>1</v>
      </c>
      <c r="C481" s="118" t="s">
        <v>318</v>
      </c>
      <c r="D481" s="118" t="s">
        <v>626</v>
      </c>
      <c r="E481" s="118" t="s">
        <v>2055</v>
      </c>
      <c r="F481" s="118" t="s">
        <v>174</v>
      </c>
      <c r="G481" s="121">
        <v>-1.6629752898343598E-4</v>
      </c>
      <c r="H481" s="118">
        <v>-5.4046696919616695</v>
      </c>
      <c r="I481" s="120" t="s">
        <v>268</v>
      </c>
    </row>
    <row r="482" spans="1:9" ht="15" customHeight="1" x14ac:dyDescent="0.25">
      <c r="A482" s="119">
        <v>46287.496886574074</v>
      </c>
      <c r="B482" s="118">
        <v>1</v>
      </c>
      <c r="C482" s="118" t="s">
        <v>318</v>
      </c>
      <c r="D482" s="118" t="s">
        <v>626</v>
      </c>
      <c r="E482" s="118" t="s">
        <v>2056</v>
      </c>
      <c r="F482" s="118" t="s">
        <v>174</v>
      </c>
      <c r="G482" s="121">
        <v>-1.5123327360099401E-4</v>
      </c>
      <c r="H482" s="118">
        <v>-4.915081392032306</v>
      </c>
      <c r="I482" s="120" t="s">
        <v>268</v>
      </c>
    </row>
    <row r="483" spans="1:9" ht="15" customHeight="1" x14ac:dyDescent="0.25">
      <c r="A483" s="119">
        <v>46287.496886574074</v>
      </c>
      <c r="B483" s="118">
        <v>1</v>
      </c>
      <c r="C483" s="118" t="s">
        <v>318</v>
      </c>
      <c r="D483" s="118" t="s">
        <v>626</v>
      </c>
      <c r="E483" s="118" t="s">
        <v>2057</v>
      </c>
      <c r="F483" s="118" t="s">
        <v>174</v>
      </c>
      <c r="G483" s="121">
        <v>-1.3616901821855205E-4</v>
      </c>
      <c r="H483" s="118">
        <v>-4.4254930921029416</v>
      </c>
      <c r="I483" s="120" t="s">
        <v>268</v>
      </c>
    </row>
    <row r="484" spans="1:9" ht="15" customHeight="1" x14ac:dyDescent="0.25">
      <c r="A484" s="119">
        <v>46287.496886574074</v>
      </c>
      <c r="B484" s="118">
        <v>1</v>
      </c>
      <c r="C484" s="118" t="s">
        <v>318</v>
      </c>
      <c r="D484" s="118" t="s">
        <v>626</v>
      </c>
      <c r="E484" s="118" t="s">
        <v>2058</v>
      </c>
      <c r="F484" s="118" t="s">
        <v>174</v>
      </c>
      <c r="G484" s="121">
        <v>-1.2110476283611009E-4</v>
      </c>
      <c r="H484" s="118">
        <v>-3.9359047921735781</v>
      </c>
      <c r="I484" s="120" t="s">
        <v>268</v>
      </c>
    </row>
    <row r="485" spans="1:9" ht="15" customHeight="1" x14ac:dyDescent="0.25">
      <c r="A485" s="119">
        <v>46287.496886574074</v>
      </c>
      <c r="B485" s="118">
        <v>1</v>
      </c>
      <c r="C485" s="118" t="s">
        <v>318</v>
      </c>
      <c r="D485" s="118" t="s">
        <v>626</v>
      </c>
      <c r="E485" s="118" t="s">
        <v>2059</v>
      </c>
      <c r="F485" s="118" t="s">
        <v>174</v>
      </c>
      <c r="G485" s="121">
        <v>-1.0604050745366812E-4</v>
      </c>
      <c r="H485" s="118">
        <v>-3.4463164922442142</v>
      </c>
      <c r="I485" s="120" t="s">
        <v>268</v>
      </c>
    </row>
    <row r="486" spans="1:9" ht="15" customHeight="1" x14ac:dyDescent="0.25">
      <c r="A486" s="119">
        <v>46287.496886574074</v>
      </c>
      <c r="B486" s="118">
        <v>1</v>
      </c>
      <c r="C486" s="118" t="s">
        <v>318</v>
      </c>
      <c r="D486" s="118" t="s">
        <v>626</v>
      </c>
      <c r="E486" s="118" t="s">
        <v>2060</v>
      </c>
      <c r="F486" s="118" t="s">
        <v>174</v>
      </c>
      <c r="G486" s="121">
        <v>-9.0976252071226174E-5</v>
      </c>
      <c r="H486" s="118">
        <v>-2.9567281923148507</v>
      </c>
      <c r="I486" s="120" t="s">
        <v>268</v>
      </c>
    </row>
    <row r="487" spans="1:9" ht="15" customHeight="1" x14ac:dyDescent="0.25">
      <c r="A487" s="119">
        <v>46287.496886574074</v>
      </c>
      <c r="B487" s="118">
        <v>1</v>
      </c>
      <c r="C487" s="118" t="s">
        <v>318</v>
      </c>
      <c r="D487" s="118" t="s">
        <v>626</v>
      </c>
      <c r="E487" s="118" t="s">
        <v>2061</v>
      </c>
      <c r="F487" s="118" t="s">
        <v>174</v>
      </c>
      <c r="G487" s="121">
        <v>-7.5911996688784211E-5</v>
      </c>
      <c r="H487" s="118">
        <v>-2.4671398923854873</v>
      </c>
      <c r="I487" s="120" t="s">
        <v>268</v>
      </c>
    </row>
    <row r="488" spans="1:9" ht="15" customHeight="1" x14ac:dyDescent="0.25">
      <c r="A488" s="119">
        <v>46287.496886574074</v>
      </c>
      <c r="B488" s="118">
        <v>1</v>
      </c>
      <c r="C488" s="118" t="s">
        <v>318</v>
      </c>
      <c r="D488" s="118" t="s">
        <v>626</v>
      </c>
      <c r="E488" s="118" t="s">
        <v>2062</v>
      </c>
      <c r="F488" s="118" t="s">
        <v>174</v>
      </c>
      <c r="G488" s="121">
        <v>-6.0847741306342248E-5</v>
      </c>
      <c r="H488" s="118">
        <v>-1.9775515924561233</v>
      </c>
      <c r="I488" s="120" t="s">
        <v>268</v>
      </c>
    </row>
    <row r="489" spans="1:9" ht="15" customHeight="1" x14ac:dyDescent="0.25">
      <c r="A489" s="119">
        <v>46287.496886574074</v>
      </c>
      <c r="B489" s="118">
        <v>1</v>
      </c>
      <c r="C489" s="118" t="s">
        <v>318</v>
      </c>
      <c r="D489" s="118" t="s">
        <v>626</v>
      </c>
      <c r="E489" s="118" t="s">
        <v>2063</v>
      </c>
      <c r="F489" s="118" t="s">
        <v>174</v>
      </c>
      <c r="G489" s="121">
        <v>-4.5783485923900285E-5</v>
      </c>
      <c r="H489" s="118">
        <v>-1.4879632925267594</v>
      </c>
      <c r="I489" s="120" t="s">
        <v>268</v>
      </c>
    </row>
    <row r="490" spans="1:9" ht="15" customHeight="1" x14ac:dyDescent="0.25">
      <c r="A490" s="119">
        <v>46287.496886574074</v>
      </c>
      <c r="B490" s="118">
        <v>1</v>
      </c>
      <c r="C490" s="118" t="s">
        <v>318</v>
      </c>
      <c r="D490" s="118" t="s">
        <v>626</v>
      </c>
      <c r="E490" s="118" t="s">
        <v>2064</v>
      </c>
      <c r="F490" s="118" t="s">
        <v>174</v>
      </c>
      <c r="G490" s="121">
        <v>-3.0719230541458328E-5</v>
      </c>
      <c r="H490" s="118">
        <v>-0.99837499259739582</v>
      </c>
      <c r="I490" s="120" t="s">
        <v>268</v>
      </c>
    </row>
    <row r="491" spans="1:9" ht="15" customHeight="1" x14ac:dyDescent="0.25">
      <c r="A491" s="119">
        <v>46287.496886574074</v>
      </c>
      <c r="B491" s="118">
        <v>1</v>
      </c>
      <c r="C491" s="118" t="s">
        <v>318</v>
      </c>
      <c r="D491" s="118" t="s">
        <v>626</v>
      </c>
      <c r="E491" s="118" t="s">
        <v>2065</v>
      </c>
      <c r="F491" s="118" t="s">
        <v>174</v>
      </c>
      <c r="G491" s="121">
        <v>-1.7257862156344056E-4</v>
      </c>
      <c r="H491" s="118">
        <v>-5.6088052008118181</v>
      </c>
      <c r="I491" s="120" t="s">
        <v>268</v>
      </c>
    </row>
    <row r="492" spans="1:9" ht="15" customHeight="1" x14ac:dyDescent="0.25">
      <c r="A492" s="119">
        <v>46287.496886574074</v>
      </c>
      <c r="B492" s="118">
        <v>1</v>
      </c>
      <c r="C492" s="118" t="s">
        <v>318</v>
      </c>
      <c r="D492" s="118" t="s">
        <v>626</v>
      </c>
      <c r="E492" s="118" t="s">
        <v>2066</v>
      </c>
      <c r="F492" s="118" t="s">
        <v>174</v>
      </c>
      <c r="G492" s="121">
        <v>-1.5751436618099859E-4</v>
      </c>
      <c r="H492" s="118">
        <v>-5.1192169008824546</v>
      </c>
      <c r="I492" s="120" t="s">
        <v>268</v>
      </c>
    </row>
    <row r="493" spans="1:9" ht="15" customHeight="1" x14ac:dyDescent="0.25">
      <c r="A493" s="119">
        <v>46287.496886574074</v>
      </c>
      <c r="B493" s="118">
        <v>1</v>
      </c>
      <c r="C493" s="118" t="s">
        <v>318</v>
      </c>
      <c r="D493" s="118" t="s">
        <v>626</v>
      </c>
      <c r="E493" s="118" t="s">
        <v>2067</v>
      </c>
      <c r="F493" s="118" t="s">
        <v>174</v>
      </c>
      <c r="G493" s="121">
        <v>-1.4245011079855663E-4</v>
      </c>
      <c r="H493" s="118">
        <v>-4.6296286009530903</v>
      </c>
      <c r="I493" s="120" t="s">
        <v>268</v>
      </c>
    </row>
    <row r="494" spans="1:9" ht="15" customHeight="1" x14ac:dyDescent="0.25">
      <c r="A494" s="119">
        <v>46287.496886574074</v>
      </c>
      <c r="B494" s="118">
        <v>1</v>
      </c>
      <c r="C494" s="118" t="s">
        <v>318</v>
      </c>
      <c r="D494" s="118" t="s">
        <v>626</v>
      </c>
      <c r="E494" s="118" t="s">
        <v>2068</v>
      </c>
      <c r="F494" s="118" t="s">
        <v>174</v>
      </c>
      <c r="G494" s="121">
        <v>-1.2738585541611467E-4</v>
      </c>
      <c r="H494" s="118">
        <v>-4.1400403010237268</v>
      </c>
      <c r="I494" s="120" t="s">
        <v>268</v>
      </c>
    </row>
    <row r="495" spans="1:9" ht="15" customHeight="1" x14ac:dyDescent="0.25">
      <c r="A495" s="119">
        <v>46287.496886574074</v>
      </c>
      <c r="B495" s="118">
        <v>1</v>
      </c>
      <c r="C495" s="118" t="s">
        <v>318</v>
      </c>
      <c r="D495" s="118" t="s">
        <v>626</v>
      </c>
      <c r="E495" s="118" t="s">
        <v>2069</v>
      </c>
      <c r="F495" s="118" t="s">
        <v>174</v>
      </c>
      <c r="G495" s="121">
        <v>-1.1232160003367272E-4</v>
      </c>
      <c r="H495" s="118">
        <v>-3.6504520010943633</v>
      </c>
      <c r="I495" s="120" t="s">
        <v>268</v>
      </c>
    </row>
    <row r="496" spans="1:9" ht="15" customHeight="1" x14ac:dyDescent="0.25">
      <c r="A496" s="119">
        <v>46287.496886574074</v>
      </c>
      <c r="B496" s="118">
        <v>1</v>
      </c>
      <c r="C496" s="118" t="s">
        <v>318</v>
      </c>
      <c r="D496" s="118" t="s">
        <v>626</v>
      </c>
      <c r="E496" s="118" t="s">
        <v>2070</v>
      </c>
      <c r="F496" s="118" t="s">
        <v>174</v>
      </c>
      <c r="G496" s="121">
        <v>-9.7257344651230753E-5</v>
      </c>
      <c r="H496" s="118">
        <v>-3.1608637011649998</v>
      </c>
      <c r="I496" s="120" t="s">
        <v>268</v>
      </c>
    </row>
    <row r="497" spans="1:9" ht="15" customHeight="1" x14ac:dyDescent="0.25">
      <c r="A497" s="119">
        <v>46287.496886574074</v>
      </c>
      <c r="B497" s="118">
        <v>1</v>
      </c>
      <c r="C497" s="118" t="s">
        <v>318</v>
      </c>
      <c r="D497" s="118" t="s">
        <v>626</v>
      </c>
      <c r="E497" s="118" t="s">
        <v>2071</v>
      </c>
      <c r="F497" s="118" t="s">
        <v>174</v>
      </c>
      <c r="G497" s="121">
        <v>-8.219308926878879E-5</v>
      </c>
      <c r="H497" s="118">
        <v>-2.6712754012356359</v>
      </c>
      <c r="I497" s="120" t="s">
        <v>268</v>
      </c>
    </row>
    <row r="498" spans="1:9" ht="15" customHeight="1" x14ac:dyDescent="0.25">
      <c r="A498" s="119">
        <v>46287.496886574074</v>
      </c>
      <c r="B498" s="118">
        <v>1</v>
      </c>
      <c r="C498" s="118" t="s">
        <v>318</v>
      </c>
      <c r="D498" s="118" t="s">
        <v>626</v>
      </c>
      <c r="E498" s="118" t="s">
        <v>2072</v>
      </c>
      <c r="F498" s="118" t="s">
        <v>174</v>
      </c>
      <c r="G498" s="121">
        <v>-6.7128833886346827E-5</v>
      </c>
      <c r="H498" s="118">
        <v>-2.181687101306272</v>
      </c>
      <c r="I498" s="120" t="s">
        <v>268</v>
      </c>
    </row>
    <row r="499" spans="1:9" ht="15" customHeight="1" x14ac:dyDescent="0.25">
      <c r="A499" s="119">
        <v>46287.496886574074</v>
      </c>
      <c r="B499" s="118">
        <v>1</v>
      </c>
      <c r="C499" s="118" t="s">
        <v>318</v>
      </c>
      <c r="D499" s="118" t="s">
        <v>626</v>
      </c>
      <c r="E499" s="118" t="s">
        <v>2073</v>
      </c>
      <c r="F499" s="118" t="s">
        <v>174</v>
      </c>
      <c r="G499" s="121">
        <v>-5.206457850390487E-5</v>
      </c>
      <c r="H499" s="118">
        <v>-1.6920988013769085</v>
      </c>
      <c r="I499" s="120" t="s">
        <v>268</v>
      </c>
    </row>
    <row r="500" spans="1:9" ht="15" customHeight="1" x14ac:dyDescent="0.25">
      <c r="A500" s="119">
        <v>46287.496886574074</v>
      </c>
      <c r="B500" s="118">
        <v>1</v>
      </c>
      <c r="C500" s="118" t="s">
        <v>318</v>
      </c>
      <c r="D500" s="118" t="s">
        <v>626</v>
      </c>
      <c r="E500" s="118" t="s">
        <v>2074</v>
      </c>
      <c r="F500" s="118" t="s">
        <v>174</v>
      </c>
      <c r="G500" s="121">
        <v>-3.7000323121462914E-5</v>
      </c>
      <c r="H500" s="118">
        <v>-1.2025105014475448</v>
      </c>
      <c r="I500" s="120" t="s">
        <v>268</v>
      </c>
    </row>
    <row r="501" spans="1:9" ht="15" customHeight="1" x14ac:dyDescent="0.25">
      <c r="A501" s="119">
        <v>46287.496886574074</v>
      </c>
      <c r="B501" s="118">
        <v>1</v>
      </c>
      <c r="C501" s="118" t="s">
        <v>318</v>
      </c>
      <c r="D501" s="118" t="s">
        <v>626</v>
      </c>
      <c r="E501" s="118" t="s">
        <v>2075</v>
      </c>
      <c r="F501" s="118" t="s">
        <v>174</v>
      </c>
      <c r="G501" s="121">
        <v>-2.193606773902095E-5</v>
      </c>
      <c r="H501" s="118">
        <v>-0.71292220151818109</v>
      </c>
      <c r="I501" s="120" t="s">
        <v>268</v>
      </c>
    </row>
    <row r="502" spans="1:9" ht="15" customHeight="1" x14ac:dyDescent="0.25">
      <c r="A502" s="119">
        <v>46287.496886574074</v>
      </c>
      <c r="B502" s="118">
        <v>1</v>
      </c>
      <c r="C502" s="118" t="s">
        <v>318</v>
      </c>
      <c r="D502" s="118" t="s">
        <v>626</v>
      </c>
      <c r="E502" s="118" t="s">
        <v>2076</v>
      </c>
      <c r="F502" s="118" t="s">
        <v>174</v>
      </c>
      <c r="G502" s="121">
        <v>-6.8718123565789906E-6</v>
      </c>
      <c r="H502" s="118">
        <v>-0.22333390158881736</v>
      </c>
      <c r="I502" s="120" t="s">
        <v>268</v>
      </c>
    </row>
    <row r="503" spans="1:9" ht="15" customHeight="1" x14ac:dyDescent="0.25">
      <c r="A503" s="119">
        <v>46287.496886574074</v>
      </c>
      <c r="B503" s="118">
        <v>1</v>
      </c>
      <c r="C503" s="118" t="s">
        <v>318</v>
      </c>
      <c r="D503" s="118" t="s">
        <v>626</v>
      </c>
      <c r="E503" s="118" t="s">
        <v>2077</v>
      </c>
      <c r="F503" s="118" t="s">
        <v>174</v>
      </c>
      <c r="G503" s="121">
        <v>-1.4873120337856121E-4</v>
      </c>
      <c r="H503" s="118">
        <v>-4.8337641098032398</v>
      </c>
      <c r="I503" s="120" t="s">
        <v>268</v>
      </c>
    </row>
    <row r="504" spans="1:9" ht="15" customHeight="1" x14ac:dyDescent="0.25">
      <c r="A504" s="119">
        <v>46287.496886574074</v>
      </c>
      <c r="B504" s="118">
        <v>1</v>
      </c>
      <c r="C504" s="118" t="s">
        <v>318</v>
      </c>
      <c r="D504" s="118" t="s">
        <v>626</v>
      </c>
      <c r="E504" s="118" t="s">
        <v>2078</v>
      </c>
      <c r="F504" s="118" t="s">
        <v>174</v>
      </c>
      <c r="G504" s="121">
        <v>-1.3366694799611924E-4</v>
      </c>
      <c r="H504" s="118">
        <v>-4.3441758098738754</v>
      </c>
      <c r="I504" s="120" t="s">
        <v>268</v>
      </c>
    </row>
    <row r="505" spans="1:9" ht="15" customHeight="1" x14ac:dyDescent="0.25">
      <c r="A505" s="119">
        <v>46287.496886574074</v>
      </c>
      <c r="B505" s="118">
        <v>1</v>
      </c>
      <c r="C505" s="118" t="s">
        <v>318</v>
      </c>
      <c r="D505" s="118" t="s">
        <v>626</v>
      </c>
      <c r="E505" s="118" t="s">
        <v>2079</v>
      </c>
      <c r="F505" s="118" t="s">
        <v>174</v>
      </c>
      <c r="G505" s="121">
        <v>-1.1860269261367729E-4</v>
      </c>
      <c r="H505" s="118">
        <v>-3.8545875099445124</v>
      </c>
      <c r="I505" s="120" t="s">
        <v>268</v>
      </c>
    </row>
    <row r="506" spans="1:9" ht="15" customHeight="1" x14ac:dyDescent="0.25">
      <c r="A506" s="119">
        <v>46287.496886574074</v>
      </c>
      <c r="B506" s="118">
        <v>1</v>
      </c>
      <c r="C506" s="118" t="s">
        <v>318</v>
      </c>
      <c r="D506" s="118" t="s">
        <v>626</v>
      </c>
      <c r="E506" s="118" t="s">
        <v>2080</v>
      </c>
      <c r="F506" s="118" t="s">
        <v>174</v>
      </c>
      <c r="G506" s="121">
        <v>-1.0353843723123533E-4</v>
      </c>
      <c r="H506" s="118">
        <v>-3.3649992100151485</v>
      </c>
      <c r="I506" s="120" t="s">
        <v>268</v>
      </c>
    </row>
    <row r="507" spans="1:9" ht="15" customHeight="1" x14ac:dyDescent="0.25">
      <c r="A507" s="119">
        <v>46287.496886574074</v>
      </c>
      <c r="B507" s="118">
        <v>1</v>
      </c>
      <c r="C507" s="118" t="s">
        <v>318</v>
      </c>
      <c r="D507" s="118" t="s">
        <v>626</v>
      </c>
      <c r="E507" s="118" t="s">
        <v>2081</v>
      </c>
      <c r="F507" s="118" t="s">
        <v>174</v>
      </c>
      <c r="G507" s="121">
        <v>-8.8474181848793382E-5</v>
      </c>
      <c r="H507" s="118">
        <v>-2.875410910085785</v>
      </c>
      <c r="I507" s="120" t="s">
        <v>268</v>
      </c>
    </row>
    <row r="508" spans="1:9" ht="15" customHeight="1" x14ac:dyDescent="0.25">
      <c r="A508" s="119">
        <v>46287.496886574074</v>
      </c>
      <c r="B508" s="118">
        <v>1</v>
      </c>
      <c r="C508" s="118" t="s">
        <v>318</v>
      </c>
      <c r="D508" s="118" t="s">
        <v>626</v>
      </c>
      <c r="E508" s="118" t="s">
        <v>2082</v>
      </c>
      <c r="F508" s="118" t="s">
        <v>174</v>
      </c>
      <c r="G508" s="121">
        <v>-1.2488378519368189E-4</v>
      </c>
      <c r="H508" s="118">
        <v>-4.0587230187946615</v>
      </c>
      <c r="I508" s="120" t="s">
        <v>268</v>
      </c>
    </row>
    <row r="509" spans="1:9" ht="15" customHeight="1" x14ac:dyDescent="0.25">
      <c r="A509" s="119">
        <v>46287.496886574074</v>
      </c>
      <c r="B509" s="118">
        <v>1</v>
      </c>
      <c r="C509" s="118" t="s">
        <v>318</v>
      </c>
      <c r="D509" s="118" t="s">
        <v>626</v>
      </c>
      <c r="E509" s="118" t="s">
        <v>2083</v>
      </c>
      <c r="F509" s="118" t="s">
        <v>174</v>
      </c>
      <c r="G509" s="121">
        <v>-1.0981952981123992E-4</v>
      </c>
      <c r="H509" s="118">
        <v>-3.5691347188652975</v>
      </c>
      <c r="I509" s="120" t="s">
        <v>268</v>
      </c>
    </row>
    <row r="510" spans="1:9" ht="15" customHeight="1" x14ac:dyDescent="0.25">
      <c r="A510" s="119">
        <v>46287.496886574074</v>
      </c>
      <c r="B510" s="118">
        <v>1</v>
      </c>
      <c r="C510" s="118" t="s">
        <v>318</v>
      </c>
      <c r="D510" s="118" t="s">
        <v>626</v>
      </c>
      <c r="E510" s="118" t="s">
        <v>2084</v>
      </c>
      <c r="F510" s="118" t="s">
        <v>174</v>
      </c>
      <c r="G510" s="121">
        <v>-9.4755274428797961E-5</v>
      </c>
      <c r="H510" s="118">
        <v>-3.0795464189359341</v>
      </c>
      <c r="I510" s="120" t="s">
        <v>268</v>
      </c>
    </row>
    <row r="511" spans="1:9" ht="15" customHeight="1" x14ac:dyDescent="0.25">
      <c r="A511" s="119">
        <v>46287.496886574074</v>
      </c>
      <c r="B511" s="118">
        <v>1</v>
      </c>
      <c r="C511" s="118" t="s">
        <v>318</v>
      </c>
      <c r="D511" s="118" t="s">
        <v>626</v>
      </c>
      <c r="E511" s="118" t="s">
        <v>2085</v>
      </c>
      <c r="F511" s="118" t="s">
        <v>174</v>
      </c>
      <c r="G511" s="121">
        <v>-7.9691019046355997E-5</v>
      </c>
      <c r="H511" s="118">
        <v>-2.5899581190065701</v>
      </c>
      <c r="I511" s="120" t="s">
        <v>268</v>
      </c>
    </row>
    <row r="512" spans="1:9" ht="15" customHeight="1" x14ac:dyDescent="0.25">
      <c r="A512" s="119">
        <v>46287.496886574074</v>
      </c>
      <c r="B512" s="118">
        <v>1</v>
      </c>
      <c r="C512" s="118" t="s">
        <v>318</v>
      </c>
      <c r="D512" s="118" t="s">
        <v>626</v>
      </c>
      <c r="E512" s="118" t="s">
        <v>2086</v>
      </c>
      <c r="F512" s="118" t="s">
        <v>174</v>
      </c>
      <c r="G512" s="121">
        <v>-6.4626763663914034E-5</v>
      </c>
      <c r="H512" s="118">
        <v>-2.1003698190772062</v>
      </c>
      <c r="I512" s="120" t="s">
        <v>268</v>
      </c>
    </row>
    <row r="513" spans="1:9" ht="15" customHeight="1" x14ac:dyDescent="0.25">
      <c r="A513" s="119">
        <v>46287.496886574074</v>
      </c>
      <c r="B513" s="118">
        <v>1</v>
      </c>
      <c r="C513" s="118" t="s">
        <v>318</v>
      </c>
      <c r="D513" s="118" t="s">
        <v>626</v>
      </c>
      <c r="E513" s="118" t="s">
        <v>2087</v>
      </c>
      <c r="F513" s="118" t="s">
        <v>174</v>
      </c>
      <c r="G513" s="121">
        <v>-1.0103636700880254E-4</v>
      </c>
      <c r="H513" s="118">
        <v>-3.2836819277860827</v>
      </c>
      <c r="I513" s="120" t="s">
        <v>268</v>
      </c>
    </row>
    <row r="514" spans="1:9" ht="15" customHeight="1" x14ac:dyDescent="0.25">
      <c r="A514" s="119">
        <v>46287.496886574074</v>
      </c>
      <c r="B514" s="118">
        <v>1</v>
      </c>
      <c r="C514" s="118" t="s">
        <v>318</v>
      </c>
      <c r="D514" s="118" t="s">
        <v>626</v>
      </c>
      <c r="E514" s="118" t="s">
        <v>2088</v>
      </c>
      <c r="F514" s="118" t="s">
        <v>174</v>
      </c>
      <c r="G514" s="121">
        <v>-8.597211162636059E-5</v>
      </c>
      <c r="H514" s="118">
        <v>-2.7940936278567192</v>
      </c>
      <c r="I514" s="120" t="s">
        <v>268</v>
      </c>
    </row>
    <row r="515" spans="1:9" ht="15" customHeight="1" x14ac:dyDescent="0.25">
      <c r="A515" s="119">
        <v>46287.496886574074</v>
      </c>
      <c r="B515" s="118">
        <v>1</v>
      </c>
      <c r="C515" s="118" t="s">
        <v>318</v>
      </c>
      <c r="D515" s="118" t="s">
        <v>626</v>
      </c>
      <c r="E515" s="118" t="s">
        <v>2089</v>
      </c>
      <c r="F515" s="118" t="s">
        <v>174</v>
      </c>
      <c r="G515" s="121">
        <v>-7.0907856243918627E-5</v>
      </c>
      <c r="H515" s="118">
        <v>-2.3045053279273557</v>
      </c>
      <c r="I515" s="120" t="s">
        <v>268</v>
      </c>
    </row>
    <row r="516" spans="1:9" ht="15" customHeight="1" x14ac:dyDescent="0.25">
      <c r="A516" s="119">
        <v>46287.496886574074</v>
      </c>
      <c r="B516" s="118">
        <v>1</v>
      </c>
      <c r="C516" s="118" t="s">
        <v>318</v>
      </c>
      <c r="D516" s="118" t="s">
        <v>626</v>
      </c>
      <c r="E516" s="118" t="s">
        <v>2090</v>
      </c>
      <c r="F516" s="118" t="s">
        <v>174</v>
      </c>
      <c r="G516" s="121">
        <v>-5.5843600861476663E-5</v>
      </c>
      <c r="H516" s="118">
        <v>-1.8149170279979918</v>
      </c>
      <c r="I516" s="120" t="s">
        <v>268</v>
      </c>
    </row>
    <row r="517" spans="1:9" ht="15" customHeight="1" x14ac:dyDescent="0.25">
      <c r="A517" s="119">
        <v>46287.496886574074</v>
      </c>
      <c r="B517" s="118">
        <v>1</v>
      </c>
      <c r="C517" s="118" t="s">
        <v>318</v>
      </c>
      <c r="D517" s="118" t="s">
        <v>626</v>
      </c>
      <c r="E517" s="118" t="s">
        <v>2091</v>
      </c>
      <c r="F517" s="118" t="s">
        <v>174</v>
      </c>
      <c r="G517" s="121">
        <v>-4.0779345479034707E-5</v>
      </c>
      <c r="H517" s="118">
        <v>-1.3253287280686281</v>
      </c>
      <c r="I517" s="120" t="s">
        <v>268</v>
      </c>
    </row>
    <row r="518" spans="1:9" ht="15" customHeight="1" x14ac:dyDescent="0.25">
      <c r="A518" s="119">
        <v>46287.496886574074</v>
      </c>
      <c r="B518" s="118">
        <v>1</v>
      </c>
      <c r="C518" s="118" t="s">
        <v>318</v>
      </c>
      <c r="D518" s="118" t="s">
        <v>626</v>
      </c>
      <c r="E518" s="118" t="s">
        <v>2092</v>
      </c>
      <c r="F518" s="118" t="s">
        <v>174</v>
      </c>
      <c r="G518" s="121">
        <v>-7.7188948823923205E-5</v>
      </c>
      <c r="H518" s="118">
        <v>-2.5086408367775044</v>
      </c>
      <c r="I518" s="120" t="s">
        <v>268</v>
      </c>
    </row>
    <row r="519" spans="1:9" ht="15" customHeight="1" x14ac:dyDescent="0.25">
      <c r="A519" s="119">
        <v>46287.496886574074</v>
      </c>
      <c r="B519" s="118">
        <v>1</v>
      </c>
      <c r="C519" s="118" t="s">
        <v>318</v>
      </c>
      <c r="D519" s="118" t="s">
        <v>626</v>
      </c>
      <c r="E519" s="118" t="s">
        <v>2093</v>
      </c>
      <c r="F519" s="118" t="s">
        <v>174</v>
      </c>
      <c r="G519" s="121">
        <v>-6.2124693441481242E-5</v>
      </c>
      <c r="H519" s="118">
        <v>-2.0190525368481405</v>
      </c>
      <c r="I519" s="120" t="s">
        <v>268</v>
      </c>
    </row>
    <row r="520" spans="1:9" ht="15" customHeight="1" x14ac:dyDescent="0.25">
      <c r="A520" s="119">
        <v>46287.496886574074</v>
      </c>
      <c r="B520" s="118">
        <v>1</v>
      </c>
      <c r="C520" s="118" t="s">
        <v>318</v>
      </c>
      <c r="D520" s="118" t="s">
        <v>626</v>
      </c>
      <c r="E520" s="118" t="s">
        <v>2094</v>
      </c>
      <c r="F520" s="118" t="s">
        <v>174</v>
      </c>
      <c r="G520" s="121">
        <v>-4.7060438059039286E-5</v>
      </c>
      <c r="H520" s="118">
        <v>-1.529464236918777</v>
      </c>
      <c r="I520" s="120" t="s">
        <v>268</v>
      </c>
    </row>
    <row r="521" spans="1:9" ht="15" customHeight="1" x14ac:dyDescent="0.25">
      <c r="A521" s="119">
        <v>46287.496886574074</v>
      </c>
      <c r="B521" s="118">
        <v>1</v>
      </c>
      <c r="C521" s="118" t="s">
        <v>318</v>
      </c>
      <c r="D521" s="118" t="s">
        <v>626</v>
      </c>
      <c r="E521" s="118" t="s">
        <v>2095</v>
      </c>
      <c r="F521" s="118" t="s">
        <v>174</v>
      </c>
      <c r="G521" s="121">
        <v>-3.1996182676597329E-5</v>
      </c>
      <c r="H521" s="118">
        <v>-1.0398759369894133</v>
      </c>
      <c r="I521" s="120" t="s">
        <v>268</v>
      </c>
    </row>
    <row r="522" spans="1:9" ht="15" customHeight="1" x14ac:dyDescent="0.25">
      <c r="A522" s="119">
        <v>46287.496886574074</v>
      </c>
      <c r="B522" s="118">
        <v>1</v>
      </c>
      <c r="C522" s="118" t="s">
        <v>318</v>
      </c>
      <c r="D522" s="118" t="s">
        <v>626</v>
      </c>
      <c r="E522" s="118" t="s">
        <v>2096</v>
      </c>
      <c r="F522" s="118" t="s">
        <v>174</v>
      </c>
      <c r="G522" s="121">
        <v>-1.6931927294155366E-5</v>
      </c>
      <c r="H522" s="118">
        <v>-0.55028763706004957</v>
      </c>
      <c r="I522" s="120" t="s">
        <v>268</v>
      </c>
    </row>
    <row r="523" spans="1:9" ht="15" customHeight="1" x14ac:dyDescent="0.25">
      <c r="A523" s="119">
        <v>46287.496886574074</v>
      </c>
      <c r="B523" s="118">
        <v>1</v>
      </c>
      <c r="C523" s="118" t="s">
        <v>318</v>
      </c>
      <c r="D523" s="118" t="s">
        <v>626</v>
      </c>
      <c r="E523" s="118" t="s">
        <v>2097</v>
      </c>
      <c r="F523" s="118" t="s">
        <v>174</v>
      </c>
      <c r="G523" s="121">
        <v>-5.3341530639043871E-5</v>
      </c>
      <c r="H523" s="118">
        <v>-1.7335997457689261</v>
      </c>
      <c r="I523" s="120" t="s">
        <v>268</v>
      </c>
    </row>
    <row r="524" spans="1:9" ht="15" customHeight="1" x14ac:dyDescent="0.25">
      <c r="A524" s="119">
        <v>46287.496886574074</v>
      </c>
      <c r="B524" s="118">
        <v>1</v>
      </c>
      <c r="C524" s="118" t="s">
        <v>318</v>
      </c>
      <c r="D524" s="118" t="s">
        <v>626</v>
      </c>
      <c r="E524" s="118" t="s">
        <v>2098</v>
      </c>
      <c r="F524" s="118" t="s">
        <v>174</v>
      </c>
      <c r="G524" s="121">
        <v>-3.8277275256601915E-5</v>
      </c>
      <c r="H524" s="118">
        <v>-1.2440114458395624</v>
      </c>
      <c r="I524" s="120" t="s">
        <v>268</v>
      </c>
    </row>
    <row r="525" spans="1:9" ht="15" customHeight="1" x14ac:dyDescent="0.25">
      <c r="A525" s="119">
        <v>46287.496886574074</v>
      </c>
      <c r="B525" s="118">
        <v>1</v>
      </c>
      <c r="C525" s="118" t="s">
        <v>318</v>
      </c>
      <c r="D525" s="118" t="s">
        <v>626</v>
      </c>
      <c r="E525" s="118" t="s">
        <v>2099</v>
      </c>
      <c r="F525" s="118" t="s">
        <v>174</v>
      </c>
      <c r="G525" s="121">
        <v>-2.3213019874159951E-5</v>
      </c>
      <c r="H525" s="118">
        <v>-0.75442314591019854</v>
      </c>
      <c r="I525" s="120" t="s">
        <v>268</v>
      </c>
    </row>
    <row r="526" spans="1:9" ht="15" customHeight="1" x14ac:dyDescent="0.25">
      <c r="A526" s="119">
        <v>46287.496886574074</v>
      </c>
      <c r="B526" s="118">
        <v>1</v>
      </c>
      <c r="C526" s="118" t="s">
        <v>318</v>
      </c>
      <c r="D526" s="118" t="s">
        <v>626</v>
      </c>
      <c r="E526" s="118" t="s">
        <v>2100</v>
      </c>
      <c r="F526" s="118" t="s">
        <v>174</v>
      </c>
      <c r="G526" s="121">
        <v>-8.1487644917179916E-6</v>
      </c>
      <c r="H526" s="118">
        <v>-0.2648348459808349</v>
      </c>
      <c r="I526" s="120" t="s">
        <v>268</v>
      </c>
    </row>
    <row r="527" spans="1:9" ht="15" customHeight="1" x14ac:dyDescent="0.25">
      <c r="A527" s="119">
        <v>46287.496886574074</v>
      </c>
      <c r="B527" s="118">
        <v>1</v>
      </c>
      <c r="C527" s="118" t="s">
        <v>318</v>
      </c>
      <c r="D527" s="118" t="s">
        <v>626</v>
      </c>
      <c r="E527" s="118" t="s">
        <v>2101</v>
      </c>
      <c r="F527" s="118" t="s">
        <v>174</v>
      </c>
      <c r="G527" s="121">
        <v>6.9154908907239691E-6</v>
      </c>
      <c r="H527" s="118">
        <v>0.22475345394852903</v>
      </c>
      <c r="I527" s="120" t="s">
        <v>270</v>
      </c>
    </row>
    <row r="528" spans="1:9" ht="15" customHeight="1" x14ac:dyDescent="0.25">
      <c r="A528" s="119">
        <v>46287.496886574074</v>
      </c>
      <c r="B528" s="118">
        <v>1</v>
      </c>
      <c r="C528" s="118" t="s">
        <v>318</v>
      </c>
      <c r="D528" s="118" t="s">
        <v>626</v>
      </c>
      <c r="E528" s="118" t="s">
        <v>2102</v>
      </c>
      <c r="F528" s="118" t="s">
        <v>174</v>
      </c>
      <c r="G528" s="121">
        <v>-2.9494112454164537E-5</v>
      </c>
      <c r="H528" s="118">
        <v>-0.95855865476034763</v>
      </c>
      <c r="I528" s="120" t="s">
        <v>268</v>
      </c>
    </row>
    <row r="529" spans="1:9" ht="15" customHeight="1" x14ac:dyDescent="0.25">
      <c r="A529" s="119">
        <v>46287.496886574074</v>
      </c>
      <c r="B529" s="118">
        <v>1</v>
      </c>
      <c r="C529" s="118" t="s">
        <v>318</v>
      </c>
      <c r="D529" s="118" t="s">
        <v>626</v>
      </c>
      <c r="E529" s="118" t="s">
        <v>2103</v>
      </c>
      <c r="F529" s="118" t="s">
        <v>174</v>
      </c>
      <c r="G529" s="121">
        <v>-1.4429857071722575E-5</v>
      </c>
      <c r="H529" s="118">
        <v>-0.46897035483098387</v>
      </c>
      <c r="I529" s="120" t="s">
        <v>268</v>
      </c>
    </row>
    <row r="530" spans="1:9" ht="15" customHeight="1" x14ac:dyDescent="0.25">
      <c r="A530" s="119">
        <v>46287.496886574074</v>
      </c>
      <c r="B530" s="118">
        <v>1</v>
      </c>
      <c r="C530" s="118" t="s">
        <v>318</v>
      </c>
      <c r="D530" s="118" t="s">
        <v>626</v>
      </c>
      <c r="E530" s="118" t="s">
        <v>2104</v>
      </c>
      <c r="F530" s="118" t="s">
        <v>174</v>
      </c>
      <c r="G530" s="121">
        <v>6.3439831071938426E-7</v>
      </c>
      <c r="H530" s="118">
        <v>2.061794509837999E-2</v>
      </c>
      <c r="I530" s="120" t="s">
        <v>270</v>
      </c>
    </row>
    <row r="531" spans="1:9" ht="15" customHeight="1" x14ac:dyDescent="0.25">
      <c r="A531" s="119">
        <v>46287.496886574074</v>
      </c>
      <c r="B531" s="118">
        <v>1</v>
      </c>
      <c r="C531" s="118" t="s">
        <v>318</v>
      </c>
      <c r="D531" s="118" t="s">
        <v>626</v>
      </c>
      <c r="E531" s="118" t="s">
        <v>2105</v>
      </c>
      <c r="F531" s="118" t="s">
        <v>174</v>
      </c>
      <c r="G531" s="121">
        <v>1.5698653693161346E-5</v>
      </c>
      <c r="H531" s="118">
        <v>0.51020624502774381</v>
      </c>
      <c r="I531" s="120" t="s">
        <v>270</v>
      </c>
    </row>
    <row r="532" spans="1:9" ht="15" customHeight="1" x14ac:dyDescent="0.25">
      <c r="A532" s="119">
        <v>46287.496886574074</v>
      </c>
      <c r="B532" s="118">
        <v>1</v>
      </c>
      <c r="C532" s="118" t="s">
        <v>318</v>
      </c>
      <c r="D532" s="118" t="s">
        <v>626</v>
      </c>
      <c r="E532" s="118" t="s">
        <v>2106</v>
      </c>
      <c r="F532" s="118" t="s">
        <v>174</v>
      </c>
      <c r="G532" s="121">
        <v>3.0762909075603302E-5</v>
      </c>
      <c r="H532" s="118">
        <v>0.9997945449571074</v>
      </c>
      <c r="I532" s="120" t="s">
        <v>270</v>
      </c>
    </row>
    <row r="533" spans="1:9" ht="15" customHeight="1" x14ac:dyDescent="0.25">
      <c r="A533" s="119">
        <v>46287.496886574074</v>
      </c>
      <c r="B533" s="118">
        <v>1</v>
      </c>
      <c r="C533" s="118" t="s">
        <v>318</v>
      </c>
      <c r="D533" s="118" t="s">
        <v>626</v>
      </c>
      <c r="E533" s="118" t="s">
        <v>2107</v>
      </c>
      <c r="F533" s="118" t="s">
        <v>174</v>
      </c>
      <c r="G533" s="121">
        <v>-5.6466942692852002E-6</v>
      </c>
      <c r="H533" s="118">
        <v>-0.18351756375176917</v>
      </c>
      <c r="I533" s="120" t="s">
        <v>268</v>
      </c>
    </row>
    <row r="534" spans="1:9" ht="15" customHeight="1" x14ac:dyDescent="0.25">
      <c r="A534" s="119">
        <v>46287.496886574074</v>
      </c>
      <c r="B534" s="118">
        <v>1</v>
      </c>
      <c r="C534" s="118" t="s">
        <v>318</v>
      </c>
      <c r="D534" s="118" t="s">
        <v>626</v>
      </c>
      <c r="E534" s="118" t="s">
        <v>2108</v>
      </c>
      <c r="F534" s="118" t="s">
        <v>174</v>
      </c>
      <c r="G534" s="121">
        <v>9.4175611131567605E-6</v>
      </c>
      <c r="H534" s="118">
        <v>0.30607073617759473</v>
      </c>
      <c r="I534" s="120" t="s">
        <v>270</v>
      </c>
    </row>
    <row r="535" spans="1:9" ht="15" customHeight="1" x14ac:dyDescent="0.25">
      <c r="A535" s="119">
        <v>46287.496886574074</v>
      </c>
      <c r="B535" s="118">
        <v>1</v>
      </c>
      <c r="C535" s="118" t="s">
        <v>318</v>
      </c>
      <c r="D535" s="118" t="s">
        <v>626</v>
      </c>
      <c r="E535" s="118" t="s">
        <v>2109</v>
      </c>
      <c r="F535" s="118" t="s">
        <v>174</v>
      </c>
      <c r="G535" s="121">
        <v>2.448181649559872E-5</v>
      </c>
      <c r="H535" s="118">
        <v>0.79565903610695854</v>
      </c>
      <c r="I535" s="120" t="s">
        <v>270</v>
      </c>
    </row>
    <row r="536" spans="1:9" ht="15" customHeight="1" x14ac:dyDescent="0.25">
      <c r="A536" s="119">
        <v>46287.496886574074</v>
      </c>
      <c r="B536" s="118">
        <v>1</v>
      </c>
      <c r="C536" s="118" t="s">
        <v>318</v>
      </c>
      <c r="D536" s="118" t="s">
        <v>626</v>
      </c>
      <c r="E536" s="118" t="s">
        <v>2110</v>
      </c>
      <c r="F536" s="118" t="s">
        <v>174</v>
      </c>
      <c r="G536" s="121">
        <v>3.954607187804068E-5</v>
      </c>
      <c r="H536" s="118">
        <v>1.1481004985926968</v>
      </c>
      <c r="I536" s="120" t="s">
        <v>270</v>
      </c>
    </row>
    <row r="537" spans="1:9" ht="15" customHeight="1" x14ac:dyDescent="0.25">
      <c r="A537" s="119">
        <v>46287.496886574074</v>
      </c>
      <c r="B537" s="118">
        <v>1</v>
      </c>
      <c r="C537" s="118" t="s">
        <v>318</v>
      </c>
      <c r="D537" s="118" t="s">
        <v>626</v>
      </c>
      <c r="E537" s="118" t="s">
        <v>2111</v>
      </c>
      <c r="F537" s="118" t="s">
        <v>174</v>
      </c>
      <c r="G537" s="121">
        <v>5.4610327260482643E-5</v>
      </c>
      <c r="H537" s="118">
        <v>1.3105445428088913</v>
      </c>
      <c r="I537" s="120" t="s">
        <v>270</v>
      </c>
    </row>
    <row r="538" spans="1:9" ht="15" customHeight="1" x14ac:dyDescent="0.25">
      <c r="A538" s="119">
        <v>46287.496886574074</v>
      </c>
      <c r="B538" s="118">
        <v>1</v>
      </c>
      <c r="C538" s="118" t="s">
        <v>318</v>
      </c>
      <c r="D538" s="118" t="s">
        <v>626</v>
      </c>
      <c r="E538" s="118" t="s">
        <v>2112</v>
      </c>
      <c r="F538" s="118" t="s">
        <v>174</v>
      </c>
      <c r="G538" s="121">
        <v>1.8200723915594135E-5</v>
      </c>
      <c r="H538" s="118">
        <v>0.59152352725680946</v>
      </c>
      <c r="I538" s="120" t="s">
        <v>270</v>
      </c>
    </row>
    <row r="539" spans="1:9" ht="15" customHeight="1" x14ac:dyDescent="0.25">
      <c r="A539" s="119">
        <v>46287.496886574074</v>
      </c>
      <c r="B539" s="118">
        <v>1</v>
      </c>
      <c r="C539" s="118" t="s">
        <v>318</v>
      </c>
      <c r="D539" s="118" t="s">
        <v>626</v>
      </c>
      <c r="E539" s="118" t="s">
        <v>2113</v>
      </c>
      <c r="F539" s="118" t="s">
        <v>174</v>
      </c>
      <c r="G539" s="121">
        <v>3.3264979298036095E-5</v>
      </c>
      <c r="H539" s="118">
        <v>1.0803689011861959</v>
      </c>
      <c r="I539" s="120" t="s">
        <v>270</v>
      </c>
    </row>
    <row r="540" spans="1:9" ht="15" customHeight="1" x14ac:dyDescent="0.25">
      <c r="A540" s="119">
        <v>46287.496886574074</v>
      </c>
      <c r="B540" s="118">
        <v>1</v>
      </c>
      <c r="C540" s="118" t="s">
        <v>318</v>
      </c>
      <c r="D540" s="118" t="s">
        <v>626</v>
      </c>
      <c r="E540" s="118" t="s">
        <v>2114</v>
      </c>
      <c r="F540" s="118" t="s">
        <v>174</v>
      </c>
      <c r="G540" s="121">
        <v>4.8329234680478058E-5</v>
      </c>
      <c r="H540" s="118">
        <v>1.2428129454023902</v>
      </c>
      <c r="I540" s="120" t="s">
        <v>270</v>
      </c>
    </row>
    <row r="541" spans="1:9" ht="15" customHeight="1" x14ac:dyDescent="0.25">
      <c r="A541" s="119">
        <v>46287.496886574074</v>
      </c>
      <c r="B541" s="118">
        <v>1</v>
      </c>
      <c r="C541" s="118" t="s">
        <v>318</v>
      </c>
      <c r="D541" s="118" t="s">
        <v>626</v>
      </c>
      <c r="E541" s="118" t="s">
        <v>2115</v>
      </c>
      <c r="F541" s="118" t="s">
        <v>174</v>
      </c>
      <c r="G541" s="121">
        <v>6.3393490062920021E-5</v>
      </c>
      <c r="H541" s="118">
        <v>1.4052569896185847</v>
      </c>
      <c r="I541" s="120" t="s">
        <v>270</v>
      </c>
    </row>
    <row r="542" spans="1:9" ht="15" customHeight="1" x14ac:dyDescent="0.25">
      <c r="A542" s="119">
        <v>46287.496886574074</v>
      </c>
      <c r="B542" s="118">
        <v>1</v>
      </c>
      <c r="C542" s="118" t="s">
        <v>318</v>
      </c>
      <c r="D542" s="118" t="s">
        <v>626</v>
      </c>
      <c r="E542" s="118" t="s">
        <v>2116</v>
      </c>
      <c r="F542" s="118" t="s">
        <v>174</v>
      </c>
      <c r="G542" s="121">
        <v>7.8457745445361984E-5</v>
      </c>
      <c r="H542" s="118">
        <v>1.567701033834779</v>
      </c>
      <c r="I542" s="120" t="s">
        <v>270</v>
      </c>
    </row>
    <row r="543" spans="1:9" ht="15" customHeight="1" x14ac:dyDescent="0.25">
      <c r="A543" s="119">
        <v>46287.496886574074</v>
      </c>
      <c r="B543" s="118">
        <v>1</v>
      </c>
      <c r="C543" s="118" t="s">
        <v>318</v>
      </c>
      <c r="D543" s="118" t="s">
        <v>626</v>
      </c>
      <c r="E543" s="118" t="s">
        <v>2117</v>
      </c>
      <c r="F543" s="118" t="s">
        <v>174</v>
      </c>
      <c r="G543" s="121">
        <v>4.2048142100473472E-5</v>
      </c>
      <c r="H543" s="118">
        <v>1.175081347995889</v>
      </c>
      <c r="I543" s="120" t="s">
        <v>270</v>
      </c>
    </row>
    <row r="544" spans="1:9" ht="15" customHeight="1" x14ac:dyDescent="0.25">
      <c r="A544" s="119">
        <v>46287.496886574074</v>
      </c>
      <c r="B544" s="118">
        <v>1</v>
      </c>
      <c r="C544" s="118" t="s">
        <v>318</v>
      </c>
      <c r="D544" s="118" t="s">
        <v>626</v>
      </c>
      <c r="E544" s="118" t="s">
        <v>2118</v>
      </c>
      <c r="F544" s="118" t="s">
        <v>174</v>
      </c>
      <c r="G544" s="121">
        <v>5.7112397482915436E-5</v>
      </c>
      <c r="H544" s="118">
        <v>1.3375253922120836</v>
      </c>
      <c r="I544" s="120" t="s">
        <v>270</v>
      </c>
    </row>
    <row r="545" spans="1:9" ht="15" customHeight="1" x14ac:dyDescent="0.25">
      <c r="A545" s="119">
        <v>46287.496886574074</v>
      </c>
      <c r="B545" s="118">
        <v>1</v>
      </c>
      <c r="C545" s="118" t="s">
        <v>318</v>
      </c>
      <c r="D545" s="118" t="s">
        <v>626</v>
      </c>
      <c r="E545" s="118" t="s">
        <v>2119</v>
      </c>
      <c r="F545" s="118" t="s">
        <v>174</v>
      </c>
      <c r="G545" s="121">
        <v>7.2176652865357392E-5</v>
      </c>
      <c r="H545" s="118">
        <v>1.4999694364282778</v>
      </c>
      <c r="I545" s="120" t="s">
        <v>270</v>
      </c>
    </row>
    <row r="546" spans="1:9" ht="15" customHeight="1" x14ac:dyDescent="0.25">
      <c r="A546" s="119">
        <v>46287.496886574074</v>
      </c>
      <c r="B546" s="118">
        <v>1</v>
      </c>
      <c r="C546" s="118" t="s">
        <v>318</v>
      </c>
      <c r="D546" s="118" t="s">
        <v>626</v>
      </c>
      <c r="E546" s="118" t="s">
        <v>2120</v>
      </c>
      <c r="F546" s="118" t="s">
        <v>174</v>
      </c>
      <c r="G546" s="121">
        <v>8.7240908247799355E-5</v>
      </c>
      <c r="H546" s="118">
        <v>1.6624134806444724</v>
      </c>
      <c r="I546" s="120" t="s">
        <v>270</v>
      </c>
    </row>
    <row r="547" spans="1:9" ht="15" customHeight="1" x14ac:dyDescent="0.25">
      <c r="A547" s="119">
        <v>46287.496886574074</v>
      </c>
      <c r="B547" s="118">
        <v>1</v>
      </c>
      <c r="C547" s="118" t="s">
        <v>318</v>
      </c>
      <c r="D547" s="118" t="s">
        <v>626</v>
      </c>
      <c r="E547" s="118" t="s">
        <v>2121</v>
      </c>
      <c r="F547" s="118" t="s">
        <v>174</v>
      </c>
      <c r="G547" s="121">
        <v>1.0230516363024132E-4</v>
      </c>
      <c r="H547" s="118">
        <v>1.8</v>
      </c>
      <c r="I547" s="120" t="s">
        <v>270</v>
      </c>
    </row>
    <row r="548" spans="1:9" ht="15" customHeight="1" x14ac:dyDescent="0.25">
      <c r="A548" s="119">
        <v>46287.496886574074</v>
      </c>
      <c r="B548" s="118">
        <v>1</v>
      </c>
      <c r="C548" s="118" t="s">
        <v>318</v>
      </c>
      <c r="D548" s="118" t="s">
        <v>626</v>
      </c>
      <c r="E548" s="118" t="s">
        <v>2122</v>
      </c>
      <c r="F548" s="118" t="s">
        <v>174</v>
      </c>
      <c r="G548" s="121">
        <v>6.5895560285352813E-5</v>
      </c>
      <c r="H548" s="118">
        <v>1.4322378390217769</v>
      </c>
      <c r="I548" s="120" t="s">
        <v>270</v>
      </c>
    </row>
    <row r="549" spans="1:9" ht="15" customHeight="1" x14ac:dyDescent="0.25">
      <c r="A549" s="119">
        <v>46287.496886574074</v>
      </c>
      <c r="B549" s="118">
        <v>1</v>
      </c>
      <c r="C549" s="118" t="s">
        <v>318</v>
      </c>
      <c r="D549" s="118" t="s">
        <v>626</v>
      </c>
      <c r="E549" s="118" t="s">
        <v>2123</v>
      </c>
      <c r="F549" s="118" t="s">
        <v>174</v>
      </c>
      <c r="G549" s="121">
        <v>8.0959815667794763E-5</v>
      </c>
      <c r="H549" s="118">
        <v>1.5946818832379712</v>
      </c>
      <c r="I549" s="120" t="s">
        <v>270</v>
      </c>
    </row>
    <row r="550" spans="1:9" ht="15" customHeight="1" x14ac:dyDescent="0.25">
      <c r="A550" s="119">
        <v>46287.496886574074</v>
      </c>
      <c r="B550" s="118">
        <v>1</v>
      </c>
      <c r="C550" s="118" t="s">
        <v>318</v>
      </c>
      <c r="D550" s="118" t="s">
        <v>626</v>
      </c>
      <c r="E550" s="118" t="s">
        <v>2124</v>
      </c>
      <c r="F550" s="118" t="s">
        <v>174</v>
      </c>
      <c r="G550" s="121">
        <v>9.6024071050236726E-5</v>
      </c>
      <c r="H550" s="118">
        <v>1.7571259274541655</v>
      </c>
      <c r="I550" s="120" t="s">
        <v>270</v>
      </c>
    </row>
    <row r="551" spans="1:9" ht="15" customHeight="1" x14ac:dyDescent="0.25">
      <c r="A551" s="119">
        <v>46287.496886574074</v>
      </c>
      <c r="B551" s="118">
        <v>1</v>
      </c>
      <c r="C551" s="118" t="s">
        <v>318</v>
      </c>
      <c r="D551" s="118" t="s">
        <v>626</v>
      </c>
      <c r="E551" s="118" t="s">
        <v>2125</v>
      </c>
      <c r="F551" s="118" t="s">
        <v>174</v>
      </c>
      <c r="G551" s="121">
        <v>1.1108832643267869E-4</v>
      </c>
      <c r="H551" s="118">
        <v>1.8</v>
      </c>
      <c r="I551" s="120" t="s">
        <v>270</v>
      </c>
    </row>
    <row r="552" spans="1:9" ht="15" customHeight="1" x14ac:dyDescent="0.25">
      <c r="A552" s="119">
        <v>46287.496886574074</v>
      </c>
      <c r="B552" s="118">
        <v>1</v>
      </c>
      <c r="C552" s="118" t="s">
        <v>318</v>
      </c>
      <c r="D552" s="118" t="s">
        <v>626</v>
      </c>
      <c r="E552" s="118" t="s">
        <v>2126</v>
      </c>
      <c r="F552" s="118" t="s">
        <v>174</v>
      </c>
      <c r="G552" s="121">
        <v>1.2615258181512064E-4</v>
      </c>
      <c r="H552" s="118">
        <v>1.8</v>
      </c>
      <c r="I552" s="120" t="s">
        <v>270</v>
      </c>
    </row>
    <row r="553" spans="1:9" ht="15" customHeight="1" x14ac:dyDescent="0.25">
      <c r="A553" s="119">
        <v>46287.496886574074</v>
      </c>
      <c r="B553" s="118">
        <v>1</v>
      </c>
      <c r="C553" s="118" t="s">
        <v>318</v>
      </c>
      <c r="D553" s="118" t="s">
        <v>626</v>
      </c>
      <c r="E553" s="118" t="s">
        <v>2127</v>
      </c>
      <c r="F553" s="118" t="s">
        <v>174</v>
      </c>
      <c r="G553" s="121">
        <v>8.9742978470232148E-5</v>
      </c>
      <c r="H553" s="118">
        <v>1.6893943300476646</v>
      </c>
      <c r="I553" s="120" t="s">
        <v>270</v>
      </c>
    </row>
    <row r="554" spans="1:9" ht="15" customHeight="1" x14ac:dyDescent="0.25">
      <c r="A554" s="119">
        <v>46287.496886574074</v>
      </c>
      <c r="B554" s="118">
        <v>1</v>
      </c>
      <c r="C554" s="118" t="s">
        <v>318</v>
      </c>
      <c r="D554" s="118" t="s">
        <v>626</v>
      </c>
      <c r="E554" s="118" t="s">
        <v>2128</v>
      </c>
      <c r="F554" s="118" t="s">
        <v>174</v>
      </c>
      <c r="G554" s="121">
        <v>1.0480723385267411E-4</v>
      </c>
      <c r="H554" s="118">
        <v>1.8</v>
      </c>
      <c r="I554" s="120" t="s">
        <v>270</v>
      </c>
    </row>
    <row r="555" spans="1:9" ht="15" customHeight="1" x14ac:dyDescent="0.25">
      <c r="A555" s="119">
        <v>46287.496886574074</v>
      </c>
      <c r="B555" s="118">
        <v>1</v>
      </c>
      <c r="C555" s="118" t="s">
        <v>318</v>
      </c>
      <c r="D555" s="118" t="s">
        <v>626</v>
      </c>
      <c r="E555" s="118" t="s">
        <v>2129</v>
      </c>
      <c r="F555" s="118" t="s">
        <v>174</v>
      </c>
      <c r="G555" s="121">
        <v>1.1987148923511606E-4</v>
      </c>
      <c r="H555" s="118">
        <v>1.8</v>
      </c>
      <c r="I555" s="120" t="s">
        <v>270</v>
      </c>
    </row>
    <row r="556" spans="1:9" ht="15" customHeight="1" x14ac:dyDescent="0.25">
      <c r="A556" s="119">
        <v>46287.496886574074</v>
      </c>
      <c r="B556" s="118">
        <v>1</v>
      </c>
      <c r="C556" s="118" t="s">
        <v>318</v>
      </c>
      <c r="D556" s="118" t="s">
        <v>626</v>
      </c>
      <c r="E556" s="118" t="s">
        <v>2130</v>
      </c>
      <c r="F556" s="118" t="s">
        <v>174</v>
      </c>
      <c r="G556" s="121">
        <v>1.3493574461755802E-4</v>
      </c>
      <c r="H556" s="118">
        <v>1.8</v>
      </c>
      <c r="I556" s="120" t="s">
        <v>270</v>
      </c>
    </row>
    <row r="557" spans="1:9" ht="15" customHeight="1" x14ac:dyDescent="0.25">
      <c r="A557" s="119">
        <v>46287.496886574074</v>
      </c>
      <c r="B557" s="118">
        <v>1</v>
      </c>
      <c r="C557" s="118" t="s">
        <v>318</v>
      </c>
      <c r="D557" s="118" t="s">
        <v>626</v>
      </c>
      <c r="E557" s="118" t="s">
        <v>2131</v>
      </c>
      <c r="F557" s="118" t="s">
        <v>174</v>
      </c>
      <c r="G557" s="121">
        <v>1.4999999999999999E-4</v>
      </c>
      <c r="H557" s="118">
        <v>1.8</v>
      </c>
      <c r="I557" s="120" t="s">
        <v>270</v>
      </c>
    </row>
    <row r="558" spans="1:9" ht="15" customHeight="1" x14ac:dyDescent="0.25">
      <c r="A558" s="119">
        <v>46287.496886574074</v>
      </c>
      <c r="B558" s="118">
        <v>1</v>
      </c>
      <c r="C558" s="118" t="s">
        <v>318</v>
      </c>
      <c r="D558" s="118" t="s">
        <v>626</v>
      </c>
      <c r="E558" s="118" t="s">
        <v>557</v>
      </c>
      <c r="F558" s="118" t="s">
        <v>2132</v>
      </c>
      <c r="G558" s="121">
        <v>-2.4974835839431947E-5</v>
      </c>
      <c r="H558" s="118">
        <v>-4.9949671678864069</v>
      </c>
      <c r="I558" s="120" t="s">
        <v>268</v>
      </c>
    </row>
    <row r="559" spans="1:9" ht="15" customHeight="1" x14ac:dyDescent="0.25">
      <c r="A559" s="119">
        <v>46287.496886574074</v>
      </c>
      <c r="B559" s="118">
        <v>1</v>
      </c>
      <c r="C559" s="118" t="s">
        <v>318</v>
      </c>
      <c r="D559" s="118" t="s">
        <v>626</v>
      </c>
      <c r="E559" s="118" t="s">
        <v>559</v>
      </c>
      <c r="F559" s="118" t="s">
        <v>2132</v>
      </c>
      <c r="G559" s="121">
        <v>-7.1477301299946656E-5</v>
      </c>
      <c r="H559" s="118">
        <v>-14.295460259989349</v>
      </c>
      <c r="I559" s="120" t="s">
        <v>268</v>
      </c>
    </row>
    <row r="560" spans="1:9" ht="15" customHeight="1" x14ac:dyDescent="0.25">
      <c r="A560" s="119">
        <v>46287.496886574074</v>
      </c>
      <c r="B560" s="118">
        <v>1</v>
      </c>
      <c r="C560" s="118" t="s">
        <v>318</v>
      </c>
      <c r="D560" s="118" t="s">
        <v>626</v>
      </c>
      <c r="E560" s="118" t="s">
        <v>2134</v>
      </c>
      <c r="F560" s="118" t="s">
        <v>2132</v>
      </c>
      <c r="G560" s="121">
        <v>2.1527629621082758E-5</v>
      </c>
      <c r="H560" s="118">
        <v>4.3055259242165516</v>
      </c>
      <c r="I560" s="120" t="s">
        <v>270</v>
      </c>
    </row>
    <row r="561" spans="1:9" ht="15" customHeight="1" x14ac:dyDescent="0.25">
      <c r="A561" s="119">
        <v>46287.496886574074</v>
      </c>
      <c r="B561" s="118">
        <v>1</v>
      </c>
      <c r="C561" s="118" t="s">
        <v>318</v>
      </c>
      <c r="D561" s="118" t="s">
        <v>626</v>
      </c>
      <c r="E561" s="118" t="s">
        <v>2135</v>
      </c>
      <c r="F561" s="118" t="s">
        <v>2132</v>
      </c>
      <c r="G561" s="121">
        <v>-1.1797976676046136E-4</v>
      </c>
      <c r="H561" s="118">
        <v>-23.595953352092291</v>
      </c>
      <c r="I561" s="120" t="s">
        <v>268</v>
      </c>
    </row>
    <row r="562" spans="1:9" ht="15" customHeight="1" x14ac:dyDescent="0.25">
      <c r="A562" s="119">
        <v>46287.496886574074</v>
      </c>
      <c r="B562" s="118">
        <v>1</v>
      </c>
      <c r="C562" s="118" t="s">
        <v>318</v>
      </c>
      <c r="D562" s="118" t="s">
        <v>626</v>
      </c>
      <c r="E562" s="118" t="s">
        <v>2136</v>
      </c>
      <c r="F562" s="118" t="s">
        <v>2132</v>
      </c>
      <c r="G562" s="121">
        <v>6.8030095081597459E-5</v>
      </c>
      <c r="H562" s="118">
        <v>13.606019016319491</v>
      </c>
      <c r="I562" s="120" t="s">
        <v>270</v>
      </c>
    </row>
    <row r="563" spans="1:9" ht="15" customHeight="1" x14ac:dyDescent="0.25">
      <c r="A563" s="119">
        <v>46287.496886574074</v>
      </c>
      <c r="B563" s="118">
        <v>1</v>
      </c>
      <c r="C563" s="118" t="s">
        <v>318</v>
      </c>
      <c r="D563" s="118" t="s">
        <v>626</v>
      </c>
      <c r="E563" s="118" t="s">
        <v>2137</v>
      </c>
      <c r="F563" s="118" t="s">
        <v>2132</v>
      </c>
      <c r="G563" s="121">
        <v>2.6243632460870716E-5</v>
      </c>
      <c r="H563" s="118">
        <v>5.2487264921741437</v>
      </c>
      <c r="I563" s="120" t="s">
        <v>270</v>
      </c>
    </row>
    <row r="564" spans="1:9" ht="15" customHeight="1" x14ac:dyDescent="0.25">
      <c r="A564" s="119">
        <v>46287.496886574074</v>
      </c>
      <c r="B564" s="118">
        <v>1</v>
      </c>
      <c r="C564" s="118" t="s">
        <v>318</v>
      </c>
      <c r="D564" s="118" t="s">
        <v>626</v>
      </c>
      <c r="E564" s="118" t="s">
        <v>2139</v>
      </c>
      <c r="F564" s="118" t="s">
        <v>2132</v>
      </c>
      <c r="G564" s="121">
        <v>7.2746097921385421E-5</v>
      </c>
      <c r="H564" s="118">
        <v>14.549219584277084</v>
      </c>
      <c r="I564" s="120" t="s">
        <v>270</v>
      </c>
    </row>
    <row r="565" spans="1:9" ht="15" customHeight="1" x14ac:dyDescent="0.25">
      <c r="A565" s="119">
        <v>46287.496886574074</v>
      </c>
      <c r="B565" s="118">
        <v>1</v>
      </c>
      <c r="C565" s="118" t="s">
        <v>318</v>
      </c>
      <c r="D565" s="118" t="s">
        <v>626</v>
      </c>
      <c r="E565" s="118" t="s">
        <v>2140</v>
      </c>
      <c r="F565" s="118" t="s">
        <v>2132</v>
      </c>
      <c r="G565" s="121">
        <v>-2.0258832999643989E-5</v>
      </c>
      <c r="H565" s="118">
        <v>-4.0517665999288157</v>
      </c>
      <c r="I565" s="120" t="s">
        <v>268</v>
      </c>
    </row>
    <row r="566" spans="1:9" ht="15" customHeight="1" x14ac:dyDescent="0.25">
      <c r="A566" s="119">
        <v>46287.496886574074</v>
      </c>
      <c r="B566" s="118">
        <v>1</v>
      </c>
      <c r="C566" s="118" t="s">
        <v>318</v>
      </c>
      <c r="D566" s="118" t="s">
        <v>626</v>
      </c>
      <c r="E566" s="118" t="s">
        <v>2141</v>
      </c>
      <c r="F566" s="118" t="s">
        <v>2132</v>
      </c>
      <c r="G566" s="121">
        <v>1.1924856338190013E-4</v>
      </c>
      <c r="H566" s="118">
        <v>23.849712676380026</v>
      </c>
      <c r="I566" s="120" t="s">
        <v>270</v>
      </c>
    </row>
    <row r="567" spans="1:9" ht="15" customHeight="1" x14ac:dyDescent="0.25">
      <c r="A567" s="119">
        <v>46287.496886574074</v>
      </c>
      <c r="B567" s="118">
        <v>1</v>
      </c>
      <c r="C567" s="118" t="s">
        <v>318</v>
      </c>
      <c r="D567" s="118" t="s">
        <v>626</v>
      </c>
      <c r="E567" s="118" t="s">
        <v>2142</v>
      </c>
      <c r="F567" s="118" t="s">
        <v>2132</v>
      </c>
      <c r="G567" s="121">
        <v>-6.6761298460158694E-5</v>
      </c>
      <c r="H567" s="118">
        <v>-13.352259692031756</v>
      </c>
      <c r="I567" s="120" t="s">
        <v>268</v>
      </c>
    </row>
    <row r="568" spans="1:9" ht="15" customHeight="1" x14ac:dyDescent="0.25">
      <c r="A568" s="119">
        <v>46287.496886574074</v>
      </c>
      <c r="B568" s="118">
        <v>1</v>
      </c>
      <c r="C568" s="118" t="s">
        <v>318</v>
      </c>
      <c r="D568" s="118" t="s">
        <v>626</v>
      </c>
      <c r="E568" s="118" t="s">
        <v>2143</v>
      </c>
      <c r="F568" s="118" t="s">
        <v>2132</v>
      </c>
      <c r="G568" s="121">
        <v>9.9159433935454495E-5</v>
      </c>
      <c r="H568" s="118">
        <v>19.831886787090898</v>
      </c>
      <c r="I568" s="120" t="s">
        <v>270</v>
      </c>
    </row>
    <row r="569" spans="1:9" ht="15" customHeight="1" x14ac:dyDescent="0.25">
      <c r="A569" s="119">
        <v>46287.496886574074</v>
      </c>
      <c r="B569" s="118">
        <v>1</v>
      </c>
      <c r="C569" s="118" t="s">
        <v>318</v>
      </c>
      <c r="D569" s="118" t="s">
        <v>626</v>
      </c>
      <c r="E569" s="118" t="s">
        <v>2145</v>
      </c>
      <c r="F569" s="118" t="s">
        <v>2132</v>
      </c>
      <c r="G569" s="121">
        <v>1.2627509362385004E-4</v>
      </c>
      <c r="H569" s="118">
        <v>25.255018724770007</v>
      </c>
      <c r="I569" s="120" t="s">
        <v>270</v>
      </c>
    </row>
    <row r="570" spans="1:9" ht="15" customHeight="1" x14ac:dyDescent="0.25">
      <c r="A570" s="119">
        <v>46287.496886574074</v>
      </c>
      <c r="B570" s="118">
        <v>1</v>
      </c>
      <c r="C570" s="118" t="s">
        <v>318</v>
      </c>
      <c r="D570" s="118" t="s">
        <v>626</v>
      </c>
      <c r="E570" s="118" t="s">
        <v>2146</v>
      </c>
      <c r="F570" s="118" t="s">
        <v>2132</v>
      </c>
      <c r="G570" s="121">
        <v>-9.7890637314015729E-5</v>
      </c>
      <c r="H570" s="118">
        <v>-19.578127462803163</v>
      </c>
      <c r="I570" s="120" t="s">
        <v>268</v>
      </c>
    </row>
    <row r="571" spans="1:9" ht="15" customHeight="1" x14ac:dyDescent="0.25">
      <c r="A571" s="119">
        <v>46287.496886574074</v>
      </c>
      <c r="B571" s="118">
        <v>1</v>
      </c>
      <c r="C571" s="118" t="s">
        <v>318</v>
      </c>
      <c r="D571" s="118" t="s">
        <v>626</v>
      </c>
      <c r="E571" s="118" t="s">
        <v>2148</v>
      </c>
      <c r="F571" s="118" t="s">
        <v>2132</v>
      </c>
      <c r="G571" s="121">
        <v>-1.2500629700241126E-4</v>
      </c>
      <c r="H571" s="118">
        <v>-25.001259400482269</v>
      </c>
      <c r="I571" s="120" t="s">
        <v>268</v>
      </c>
    </row>
    <row r="572" spans="1:9" ht="15" customHeight="1" x14ac:dyDescent="0.25">
      <c r="A572" s="119">
        <v>46287.496886574074</v>
      </c>
      <c r="B572" s="118">
        <v>1</v>
      </c>
      <c r="C572" s="118" t="s">
        <v>318</v>
      </c>
      <c r="D572" s="118" t="s">
        <v>626</v>
      </c>
      <c r="E572" s="118" t="s">
        <v>2149</v>
      </c>
      <c r="F572" s="118" t="s">
        <v>2132</v>
      </c>
      <c r="G572" s="121">
        <v>-2.3721685768485803E-4</v>
      </c>
      <c r="H572" s="118">
        <v>-47.443371536971625</v>
      </c>
      <c r="I572" s="120" t="s">
        <v>268</v>
      </c>
    </row>
    <row r="573" spans="1:9" ht="15" customHeight="1" x14ac:dyDescent="0.25">
      <c r="A573" s="119">
        <v>46287.496886574074</v>
      </c>
      <c r="B573" s="118">
        <v>1</v>
      </c>
      <c r="C573" s="118" t="s">
        <v>318</v>
      </c>
      <c r="D573" s="118" t="s">
        <v>626</v>
      </c>
      <c r="E573" s="118" t="s">
        <v>2151</v>
      </c>
      <c r="F573" s="118" t="s">
        <v>2132</v>
      </c>
      <c r="G573" s="121">
        <v>-1.9429150495207524E-4</v>
      </c>
      <c r="H573" s="118">
        <v>-38.858300990415067</v>
      </c>
      <c r="I573" s="120" t="s">
        <v>268</v>
      </c>
    </row>
    <row r="574" spans="1:9" ht="15" customHeight="1" x14ac:dyDescent="0.25">
      <c r="A574" s="119">
        <v>46287.496886574074</v>
      </c>
      <c r="B574" s="118">
        <v>1</v>
      </c>
      <c r="C574" s="118" t="s">
        <v>318</v>
      </c>
      <c r="D574" s="118" t="s">
        <v>626</v>
      </c>
      <c r="E574" s="118" t="s">
        <v>2152</v>
      </c>
      <c r="F574" s="118" t="s">
        <v>2132</v>
      </c>
      <c r="G574" s="121">
        <v>-3.7623248974678848E-5</v>
      </c>
      <c r="H574" s="118">
        <v>-7.5246497949357876</v>
      </c>
      <c r="I574" s="120" t="s">
        <v>268</v>
      </c>
    </row>
    <row r="575" spans="1:9" ht="15" customHeight="1" x14ac:dyDescent="0.25">
      <c r="A575" s="119">
        <v>46287.496886574074</v>
      </c>
      <c r="B575" s="118">
        <v>1</v>
      </c>
      <c r="C575" s="118" t="s">
        <v>318</v>
      </c>
      <c r="D575" s="118" t="s">
        <v>626</v>
      </c>
      <c r="E575" s="118" t="s">
        <v>2154</v>
      </c>
      <c r="F575" s="118" t="s">
        <v>2132</v>
      </c>
      <c r="G575" s="121">
        <v>-8.0548601707461663E-5</v>
      </c>
      <c r="H575" s="118">
        <v>-16.109720341492352</v>
      </c>
      <c r="I575" s="120" t="s">
        <v>268</v>
      </c>
    </row>
    <row r="576" spans="1:9" ht="15" customHeight="1" x14ac:dyDescent="0.25">
      <c r="A576" s="119">
        <v>46287.496886574074</v>
      </c>
      <c r="B576" s="118">
        <v>1</v>
      </c>
      <c r="C576" s="118" t="s">
        <v>318</v>
      </c>
      <c r="D576" s="118" t="s">
        <v>626</v>
      </c>
      <c r="E576" s="118" t="s">
        <v>2155</v>
      </c>
      <c r="F576" s="118" t="s">
        <v>2132</v>
      </c>
      <c r="G576" s="121">
        <v>-9.6879442415473578E-5</v>
      </c>
      <c r="H576" s="118">
        <v>-19.375888483094734</v>
      </c>
      <c r="I576" s="120" t="s">
        <v>268</v>
      </c>
    </row>
    <row r="577" spans="1:9" ht="15" customHeight="1" x14ac:dyDescent="0.25">
      <c r="A577" s="119">
        <v>46287.496886574074</v>
      </c>
      <c r="B577" s="118">
        <v>1</v>
      </c>
      <c r="C577" s="118" t="s">
        <v>318</v>
      </c>
      <c r="D577" s="118" t="s">
        <v>626</v>
      </c>
      <c r="E577" s="118" t="s">
        <v>2157</v>
      </c>
      <c r="F577" s="118" t="s">
        <v>2132</v>
      </c>
      <c r="G577" s="121">
        <v>-1.3002080425684589E-4</v>
      </c>
      <c r="H577" s="118">
        <v>-26.004160851369196</v>
      </c>
      <c r="I577" s="120" t="s">
        <v>268</v>
      </c>
    </row>
    <row r="578" spans="1:9" ht="15" customHeight="1" x14ac:dyDescent="0.25">
      <c r="A578" s="119">
        <v>46287.496886574074</v>
      </c>
      <c r="B578" s="118">
        <v>1</v>
      </c>
      <c r="C578" s="118" t="s">
        <v>318</v>
      </c>
      <c r="D578" s="118" t="s">
        <v>626</v>
      </c>
      <c r="E578" s="118" t="s">
        <v>2158</v>
      </c>
      <c r="F578" s="118" t="s">
        <v>2132</v>
      </c>
      <c r="G578" s="121">
        <v>-6.3738080574101257E-5</v>
      </c>
      <c r="H578" s="118">
        <v>-12.74761611482027</v>
      </c>
      <c r="I578" s="120" t="s">
        <v>268</v>
      </c>
    </row>
    <row r="579" spans="1:9" ht="15" customHeight="1" x14ac:dyDescent="0.25">
      <c r="A579" s="119">
        <v>46287.496886574074</v>
      </c>
      <c r="B579" s="118">
        <v>1</v>
      </c>
      <c r="C579" s="118" t="s">
        <v>318</v>
      </c>
      <c r="D579" s="118" t="s">
        <v>626</v>
      </c>
      <c r="E579" s="118" t="s">
        <v>2159</v>
      </c>
      <c r="F579" s="118" t="s">
        <v>2132</v>
      </c>
      <c r="G579" s="121">
        <v>-1.6316216609821819E-4</v>
      </c>
      <c r="H579" s="118">
        <v>-32.632433219643659</v>
      </c>
      <c r="I579" s="120" t="s">
        <v>268</v>
      </c>
    </row>
    <row r="580" spans="1:9" ht="15" customHeight="1" x14ac:dyDescent="0.25">
      <c r="A580" s="119">
        <v>46287.496886574074</v>
      </c>
      <c r="B580" s="118">
        <v>1</v>
      </c>
      <c r="C580" s="118" t="s">
        <v>318</v>
      </c>
      <c r="D580" s="118" t="s">
        <v>626</v>
      </c>
      <c r="E580" s="118" t="s">
        <v>2160</v>
      </c>
      <c r="F580" s="118" t="s">
        <v>2132</v>
      </c>
      <c r="G580" s="121">
        <v>-3.0596718732728948E-5</v>
      </c>
      <c r="H580" s="118">
        <v>-6.1193437465458072</v>
      </c>
      <c r="I580" s="120" t="s">
        <v>268</v>
      </c>
    </row>
    <row r="581" spans="1:9" ht="15" customHeight="1" x14ac:dyDescent="0.25">
      <c r="A581" s="119">
        <v>46287.496886574074</v>
      </c>
      <c r="B581" s="118">
        <v>1</v>
      </c>
      <c r="C581" s="118" t="s">
        <v>318</v>
      </c>
      <c r="D581" s="118" t="s">
        <v>626</v>
      </c>
      <c r="E581" s="118" t="s">
        <v>2161</v>
      </c>
      <c r="F581" s="118" t="s">
        <v>2132</v>
      </c>
      <c r="G581" s="121">
        <v>-1.7796066424406333E-4</v>
      </c>
      <c r="H581" s="118">
        <v>-35.592132848812682</v>
      </c>
      <c r="I581" s="120" t="s">
        <v>268</v>
      </c>
    </row>
    <row r="582" spans="1:9" ht="15" customHeight="1" x14ac:dyDescent="0.25">
      <c r="A582" s="119">
        <v>46287.496886574074</v>
      </c>
      <c r="B582" s="118">
        <v>1</v>
      </c>
      <c r="C582" s="118" t="s">
        <v>318</v>
      </c>
      <c r="D582" s="118" t="s">
        <v>626</v>
      </c>
      <c r="E582" s="118" t="s">
        <v>2163</v>
      </c>
      <c r="F582" s="118" t="s">
        <v>2132</v>
      </c>
      <c r="G582" s="121">
        <v>-1.4481930240269099E-4</v>
      </c>
      <c r="H582" s="118">
        <v>-28.963860480538216</v>
      </c>
      <c r="I582" s="120" t="s">
        <v>268</v>
      </c>
    </row>
    <row r="583" spans="1:9" ht="15" customHeight="1" x14ac:dyDescent="0.25">
      <c r="A583" s="119">
        <v>46287.496886574074</v>
      </c>
      <c r="B583" s="118">
        <v>1</v>
      </c>
      <c r="C583" s="118" t="s">
        <v>318</v>
      </c>
      <c r="D583" s="118" t="s">
        <v>626</v>
      </c>
      <c r="E583" s="118" t="s">
        <v>2164</v>
      </c>
      <c r="F583" s="118" t="s">
        <v>2132</v>
      </c>
      <c r="G583" s="121">
        <v>-2.1110202608543564E-4</v>
      </c>
      <c r="H583" s="118">
        <v>-42.220405217087148</v>
      </c>
      <c r="I583" s="120" t="s">
        <v>268</v>
      </c>
    </row>
    <row r="584" spans="1:9" ht="15" customHeight="1" x14ac:dyDescent="0.25">
      <c r="A584" s="119">
        <v>46287.496886574074</v>
      </c>
      <c r="B584" s="118">
        <v>1</v>
      </c>
      <c r="C584" s="118" t="s">
        <v>318</v>
      </c>
      <c r="D584" s="118" t="s">
        <v>626</v>
      </c>
      <c r="E584" s="118" t="s">
        <v>2165</v>
      </c>
      <c r="F584" s="118" t="s">
        <v>2132</v>
      </c>
      <c r="G584" s="121">
        <v>-1.1167794056131868E-4</v>
      </c>
      <c r="H584" s="118">
        <v>-22.335588112263753</v>
      </c>
      <c r="I584" s="120" t="s">
        <v>268</v>
      </c>
    </row>
    <row r="585" spans="1:9" ht="15" customHeight="1" x14ac:dyDescent="0.25">
      <c r="A585" s="119">
        <v>46287.496886574074</v>
      </c>
      <c r="B585" s="118">
        <v>1</v>
      </c>
      <c r="C585" s="118" t="s">
        <v>318</v>
      </c>
      <c r="D585" s="118" t="s">
        <v>626</v>
      </c>
      <c r="E585" s="118" t="s">
        <v>2166</v>
      </c>
      <c r="F585" s="118" t="s">
        <v>2132</v>
      </c>
      <c r="G585" s="121">
        <v>-2.4424338792680797E-4</v>
      </c>
      <c r="H585" s="118">
        <v>-48.848677585361614</v>
      </c>
      <c r="I585" s="120" t="s">
        <v>268</v>
      </c>
    </row>
    <row r="586" spans="1:9" ht="15" customHeight="1" x14ac:dyDescent="0.25">
      <c r="A586" s="119">
        <v>46287.496886574074</v>
      </c>
      <c r="B586" s="118">
        <v>1</v>
      </c>
      <c r="C586" s="118" t="s">
        <v>318</v>
      </c>
      <c r="D586" s="118" t="s">
        <v>627</v>
      </c>
      <c r="E586" s="118" t="s">
        <v>2016</v>
      </c>
      <c r="F586" s="118" t="s">
        <v>174</v>
      </c>
      <c r="G586" s="121">
        <v>-4.2043293494743023E-4</v>
      </c>
      <c r="H586" s="118">
        <v>-6.1663497125623099</v>
      </c>
      <c r="I586" s="120" t="s">
        <v>268</v>
      </c>
    </row>
    <row r="587" spans="1:9" ht="15" customHeight="1" x14ac:dyDescent="0.25">
      <c r="A587" s="119">
        <v>46287.496886574074</v>
      </c>
      <c r="B587" s="118">
        <v>1</v>
      </c>
      <c r="C587" s="118" t="s">
        <v>318</v>
      </c>
      <c r="D587" s="118" t="s">
        <v>627</v>
      </c>
      <c r="E587" s="118" t="s">
        <v>2018</v>
      </c>
      <c r="F587" s="118" t="s">
        <v>174</v>
      </c>
      <c r="G587" s="121">
        <v>-3.9757281888649643E-4</v>
      </c>
      <c r="H587" s="118">
        <v>-5.8310680103352812</v>
      </c>
      <c r="I587" s="120" t="s">
        <v>268</v>
      </c>
    </row>
    <row r="588" spans="1:9" ht="15" customHeight="1" x14ac:dyDescent="0.25">
      <c r="A588" s="119">
        <v>46287.496886574074</v>
      </c>
      <c r="B588" s="118">
        <v>1</v>
      </c>
      <c r="C588" s="118" t="s">
        <v>318</v>
      </c>
      <c r="D588" s="118" t="s">
        <v>627</v>
      </c>
      <c r="E588" s="118" t="s">
        <v>2019</v>
      </c>
      <c r="F588" s="118" t="s">
        <v>174</v>
      </c>
      <c r="G588" s="121">
        <v>-3.7471270282556264E-4</v>
      </c>
      <c r="H588" s="118">
        <v>-5.4957863081082525</v>
      </c>
      <c r="I588" s="120" t="s">
        <v>268</v>
      </c>
    </row>
    <row r="589" spans="1:9" ht="15" customHeight="1" x14ac:dyDescent="0.25">
      <c r="A589" s="119">
        <v>46287.496886574074</v>
      </c>
      <c r="B589" s="118">
        <v>1</v>
      </c>
      <c r="C589" s="118" t="s">
        <v>318</v>
      </c>
      <c r="D589" s="118" t="s">
        <v>627</v>
      </c>
      <c r="E589" s="118" t="s">
        <v>2020</v>
      </c>
      <c r="F589" s="118" t="s">
        <v>174</v>
      </c>
      <c r="G589" s="121">
        <v>-3.518525867646289E-4</v>
      </c>
      <c r="H589" s="118">
        <v>-5.1605046058812238</v>
      </c>
      <c r="I589" s="120" t="s">
        <v>268</v>
      </c>
    </row>
    <row r="590" spans="1:9" ht="15" customHeight="1" x14ac:dyDescent="0.25">
      <c r="A590" s="119">
        <v>46287.496886574074</v>
      </c>
      <c r="B590" s="118">
        <v>1</v>
      </c>
      <c r="C590" s="118" t="s">
        <v>318</v>
      </c>
      <c r="D590" s="118" t="s">
        <v>627</v>
      </c>
      <c r="E590" s="118" t="s">
        <v>2021</v>
      </c>
      <c r="F590" s="118" t="s">
        <v>174</v>
      </c>
      <c r="G590" s="121">
        <v>-3.2899247070369511E-4</v>
      </c>
      <c r="H590" s="118">
        <v>-4.8252229036541952</v>
      </c>
      <c r="I590" s="120" t="s">
        <v>268</v>
      </c>
    </row>
    <row r="591" spans="1:9" ht="15" customHeight="1" x14ac:dyDescent="0.25">
      <c r="A591" s="119">
        <v>46287.496886574074</v>
      </c>
      <c r="B591" s="118">
        <v>1</v>
      </c>
      <c r="C591" s="118" t="s">
        <v>318</v>
      </c>
      <c r="D591" s="118" t="s">
        <v>627</v>
      </c>
      <c r="E591" s="118" t="s">
        <v>2022</v>
      </c>
      <c r="F591" s="118" t="s">
        <v>174</v>
      </c>
      <c r="G591" s="121">
        <v>-3.0613235464276137E-4</v>
      </c>
      <c r="H591" s="118">
        <v>-4.4899412014271673</v>
      </c>
      <c r="I591" s="120" t="s">
        <v>268</v>
      </c>
    </row>
    <row r="592" spans="1:9" ht="15" customHeight="1" x14ac:dyDescent="0.25">
      <c r="A592" s="119">
        <v>46287.496886574074</v>
      </c>
      <c r="B592" s="118">
        <v>1</v>
      </c>
      <c r="C592" s="118" t="s">
        <v>318</v>
      </c>
      <c r="D592" s="118" t="s">
        <v>627</v>
      </c>
      <c r="E592" s="118" t="s">
        <v>2023</v>
      </c>
      <c r="F592" s="118" t="s">
        <v>174</v>
      </c>
      <c r="G592" s="121">
        <v>-2.8327223858182757E-4</v>
      </c>
      <c r="H592" s="118">
        <v>-4.1546594992001378</v>
      </c>
      <c r="I592" s="120" t="s">
        <v>268</v>
      </c>
    </row>
    <row r="593" spans="1:9" ht="15" customHeight="1" x14ac:dyDescent="0.25">
      <c r="A593" s="119">
        <v>46287.496886574074</v>
      </c>
      <c r="B593" s="118">
        <v>1</v>
      </c>
      <c r="C593" s="118" t="s">
        <v>318</v>
      </c>
      <c r="D593" s="118" t="s">
        <v>627</v>
      </c>
      <c r="E593" s="118" t="s">
        <v>2024</v>
      </c>
      <c r="F593" s="118" t="s">
        <v>174</v>
      </c>
      <c r="G593" s="121">
        <v>-2.6041212252089383E-4</v>
      </c>
      <c r="H593" s="118">
        <v>-3.81937779697311</v>
      </c>
      <c r="I593" s="120" t="s">
        <v>268</v>
      </c>
    </row>
    <row r="594" spans="1:9" ht="15" customHeight="1" x14ac:dyDescent="0.25">
      <c r="A594" s="119">
        <v>46287.496886574074</v>
      </c>
      <c r="B594" s="118">
        <v>1</v>
      </c>
      <c r="C594" s="118" t="s">
        <v>318</v>
      </c>
      <c r="D594" s="118" t="s">
        <v>627</v>
      </c>
      <c r="E594" s="118" t="s">
        <v>2025</v>
      </c>
      <c r="F594" s="118" t="s">
        <v>174</v>
      </c>
      <c r="G594" s="121">
        <v>-2.3755200645996004E-4</v>
      </c>
      <c r="H594" s="118">
        <v>-3.4840960947460808</v>
      </c>
      <c r="I594" s="120" t="s">
        <v>268</v>
      </c>
    </row>
    <row r="595" spans="1:9" ht="15" customHeight="1" x14ac:dyDescent="0.25">
      <c r="A595" s="119">
        <v>46287.496886574074</v>
      </c>
      <c r="B595" s="118">
        <v>1</v>
      </c>
      <c r="C595" s="118" t="s">
        <v>318</v>
      </c>
      <c r="D595" s="118" t="s">
        <v>627</v>
      </c>
      <c r="E595" s="118" t="s">
        <v>2026</v>
      </c>
      <c r="F595" s="118" t="s">
        <v>174</v>
      </c>
      <c r="G595" s="121">
        <v>-2.1469189039902627E-4</v>
      </c>
      <c r="H595" s="118">
        <v>-3.1488143925190522</v>
      </c>
      <c r="I595" s="120" t="s">
        <v>268</v>
      </c>
    </row>
    <row r="596" spans="1:9" ht="15" customHeight="1" x14ac:dyDescent="0.25">
      <c r="A596" s="119">
        <v>46287.496886574074</v>
      </c>
      <c r="B596" s="118">
        <v>1</v>
      </c>
      <c r="C596" s="118" t="s">
        <v>318</v>
      </c>
      <c r="D596" s="118" t="s">
        <v>627</v>
      </c>
      <c r="E596" s="118" t="s">
        <v>2027</v>
      </c>
      <c r="F596" s="118" t="s">
        <v>174</v>
      </c>
      <c r="G596" s="121">
        <v>-1.9183177433809251E-4</v>
      </c>
      <c r="H596" s="118">
        <v>-2.8135326902920239</v>
      </c>
      <c r="I596" s="120" t="s">
        <v>268</v>
      </c>
    </row>
    <row r="597" spans="1:9" ht="15" customHeight="1" x14ac:dyDescent="0.25">
      <c r="A597" s="119">
        <v>46287.496886574074</v>
      </c>
      <c r="B597" s="118">
        <v>1</v>
      </c>
      <c r="C597" s="118" t="s">
        <v>318</v>
      </c>
      <c r="D597" s="118" t="s">
        <v>627</v>
      </c>
      <c r="E597" s="118" t="s">
        <v>2028</v>
      </c>
      <c r="F597" s="118" t="s">
        <v>174</v>
      </c>
      <c r="G597" s="121">
        <v>-1.6897165827715874E-4</v>
      </c>
      <c r="H597" s="118">
        <v>-2.4782509880649952</v>
      </c>
      <c r="I597" s="120" t="s">
        <v>268</v>
      </c>
    </row>
    <row r="598" spans="1:9" ht="15" customHeight="1" x14ac:dyDescent="0.25">
      <c r="A598" s="119">
        <v>46287.496886574074</v>
      </c>
      <c r="B598" s="118">
        <v>1</v>
      </c>
      <c r="C598" s="118" t="s">
        <v>318</v>
      </c>
      <c r="D598" s="118" t="s">
        <v>627</v>
      </c>
      <c r="E598" s="118" t="s">
        <v>2029</v>
      </c>
      <c r="F598" s="118" t="s">
        <v>174</v>
      </c>
      <c r="G598" s="121">
        <v>-3.8142239284295258E-4</v>
      </c>
      <c r="H598" s="118">
        <v>-5.5941950950299715</v>
      </c>
      <c r="I598" s="120" t="s">
        <v>268</v>
      </c>
    </row>
    <row r="599" spans="1:9" ht="15" customHeight="1" x14ac:dyDescent="0.25">
      <c r="A599" s="119">
        <v>46287.496886574074</v>
      </c>
      <c r="B599" s="118">
        <v>1</v>
      </c>
      <c r="C599" s="118" t="s">
        <v>318</v>
      </c>
      <c r="D599" s="118" t="s">
        <v>627</v>
      </c>
      <c r="E599" s="118" t="s">
        <v>2030</v>
      </c>
      <c r="F599" s="118" t="s">
        <v>174</v>
      </c>
      <c r="G599" s="121">
        <v>-3.5856227678201879E-4</v>
      </c>
      <c r="H599" s="118">
        <v>-5.2589133928029428</v>
      </c>
      <c r="I599" s="120" t="s">
        <v>268</v>
      </c>
    </row>
    <row r="600" spans="1:9" ht="15" customHeight="1" x14ac:dyDescent="0.25">
      <c r="A600" s="119">
        <v>46287.496886574074</v>
      </c>
      <c r="B600" s="118">
        <v>1</v>
      </c>
      <c r="C600" s="118" t="s">
        <v>318</v>
      </c>
      <c r="D600" s="118" t="s">
        <v>627</v>
      </c>
      <c r="E600" s="118" t="s">
        <v>2031</v>
      </c>
      <c r="F600" s="118" t="s">
        <v>174</v>
      </c>
      <c r="G600" s="121">
        <v>-3.3570216072108499E-4</v>
      </c>
      <c r="H600" s="118">
        <v>-4.9236316905759132</v>
      </c>
      <c r="I600" s="120" t="s">
        <v>268</v>
      </c>
    </row>
    <row r="601" spans="1:9" ht="15" customHeight="1" x14ac:dyDescent="0.25">
      <c r="A601" s="119">
        <v>46287.496886574074</v>
      </c>
      <c r="B601" s="118">
        <v>1</v>
      </c>
      <c r="C601" s="118" t="s">
        <v>318</v>
      </c>
      <c r="D601" s="118" t="s">
        <v>627</v>
      </c>
      <c r="E601" s="118" t="s">
        <v>2032</v>
      </c>
      <c r="F601" s="118" t="s">
        <v>174</v>
      </c>
      <c r="G601" s="121">
        <v>-3.1284204466015125E-4</v>
      </c>
      <c r="H601" s="118">
        <v>-4.5883499883488854</v>
      </c>
      <c r="I601" s="120" t="s">
        <v>268</v>
      </c>
    </row>
    <row r="602" spans="1:9" ht="15" customHeight="1" x14ac:dyDescent="0.25">
      <c r="A602" s="119">
        <v>46287.496886574074</v>
      </c>
      <c r="B602" s="118">
        <v>1</v>
      </c>
      <c r="C602" s="118" t="s">
        <v>318</v>
      </c>
      <c r="D602" s="118" t="s">
        <v>627</v>
      </c>
      <c r="E602" s="118" t="s">
        <v>2033</v>
      </c>
      <c r="F602" s="118" t="s">
        <v>174</v>
      </c>
      <c r="G602" s="121">
        <v>-2.8998192859921746E-4</v>
      </c>
      <c r="H602" s="118">
        <v>-4.2530682861218567</v>
      </c>
      <c r="I602" s="120" t="s">
        <v>268</v>
      </c>
    </row>
    <row r="603" spans="1:9" ht="15" customHeight="1" x14ac:dyDescent="0.25">
      <c r="A603" s="119">
        <v>46287.496886574074</v>
      </c>
      <c r="B603" s="118">
        <v>1</v>
      </c>
      <c r="C603" s="118" t="s">
        <v>318</v>
      </c>
      <c r="D603" s="118" t="s">
        <v>627</v>
      </c>
      <c r="E603" s="118" t="s">
        <v>2034</v>
      </c>
      <c r="F603" s="118" t="s">
        <v>174</v>
      </c>
      <c r="G603" s="121">
        <v>-2.6712181253828372E-4</v>
      </c>
      <c r="H603" s="118">
        <v>-3.917786583894828</v>
      </c>
      <c r="I603" s="120" t="s">
        <v>268</v>
      </c>
    </row>
    <row r="604" spans="1:9" ht="15" customHeight="1" x14ac:dyDescent="0.25">
      <c r="A604" s="119">
        <v>46287.496886574074</v>
      </c>
      <c r="B604" s="118">
        <v>1</v>
      </c>
      <c r="C604" s="118" t="s">
        <v>318</v>
      </c>
      <c r="D604" s="118" t="s">
        <v>627</v>
      </c>
      <c r="E604" s="118" t="s">
        <v>2035</v>
      </c>
      <c r="F604" s="118" t="s">
        <v>174</v>
      </c>
      <c r="G604" s="121">
        <v>-2.4426169647734993E-4</v>
      </c>
      <c r="H604" s="118">
        <v>-3.5825048816677993</v>
      </c>
      <c r="I604" s="120" t="s">
        <v>268</v>
      </c>
    </row>
    <row r="605" spans="1:9" ht="15" customHeight="1" x14ac:dyDescent="0.25">
      <c r="A605" s="119">
        <v>46287.496886574074</v>
      </c>
      <c r="B605" s="118">
        <v>1</v>
      </c>
      <c r="C605" s="118" t="s">
        <v>318</v>
      </c>
      <c r="D605" s="118" t="s">
        <v>627</v>
      </c>
      <c r="E605" s="118" t="s">
        <v>2036</v>
      </c>
      <c r="F605" s="118" t="s">
        <v>174</v>
      </c>
      <c r="G605" s="121">
        <v>-2.2140158041641616E-4</v>
      </c>
      <c r="H605" s="118">
        <v>-3.2472231794407707</v>
      </c>
      <c r="I605" s="120" t="s">
        <v>268</v>
      </c>
    </row>
    <row r="606" spans="1:9" ht="15" customHeight="1" x14ac:dyDescent="0.25">
      <c r="A606" s="119">
        <v>46287.496886574074</v>
      </c>
      <c r="B606" s="118">
        <v>1</v>
      </c>
      <c r="C606" s="118" t="s">
        <v>318</v>
      </c>
      <c r="D606" s="118" t="s">
        <v>627</v>
      </c>
      <c r="E606" s="118" t="s">
        <v>2037</v>
      </c>
      <c r="F606" s="118" t="s">
        <v>174</v>
      </c>
      <c r="G606" s="121">
        <v>-1.9854146435548239E-4</v>
      </c>
      <c r="H606" s="118">
        <v>-2.911941477213742</v>
      </c>
      <c r="I606" s="120" t="s">
        <v>268</v>
      </c>
    </row>
    <row r="607" spans="1:9" ht="15" customHeight="1" x14ac:dyDescent="0.25">
      <c r="A607" s="119">
        <v>46287.496886574074</v>
      </c>
      <c r="B607" s="118">
        <v>1</v>
      </c>
      <c r="C607" s="118" t="s">
        <v>318</v>
      </c>
      <c r="D607" s="118" t="s">
        <v>627</v>
      </c>
      <c r="E607" s="118" t="s">
        <v>2038</v>
      </c>
      <c r="F607" s="118" t="s">
        <v>174</v>
      </c>
      <c r="G607" s="121">
        <v>-1.7568134829454863E-4</v>
      </c>
      <c r="H607" s="118">
        <v>-2.5766597749867137</v>
      </c>
      <c r="I607" s="120" t="s">
        <v>268</v>
      </c>
    </row>
    <row r="608" spans="1:9" ht="15" customHeight="1" x14ac:dyDescent="0.25">
      <c r="A608" s="119">
        <v>46287.496886574074</v>
      </c>
      <c r="B608" s="118">
        <v>1</v>
      </c>
      <c r="C608" s="118" t="s">
        <v>318</v>
      </c>
      <c r="D608" s="118" t="s">
        <v>627</v>
      </c>
      <c r="E608" s="118" t="s">
        <v>2039</v>
      </c>
      <c r="F608" s="118" t="s">
        <v>174</v>
      </c>
      <c r="G608" s="121">
        <v>-1.5282123223361486E-4</v>
      </c>
      <c r="H608" s="118">
        <v>-2.241378072759685</v>
      </c>
      <c r="I608" s="120" t="s">
        <v>268</v>
      </c>
    </row>
    <row r="609" spans="1:9" ht="15" customHeight="1" x14ac:dyDescent="0.25">
      <c r="A609" s="119">
        <v>46287.496886574074</v>
      </c>
      <c r="B609" s="118">
        <v>1</v>
      </c>
      <c r="C609" s="118" t="s">
        <v>318</v>
      </c>
      <c r="D609" s="118" t="s">
        <v>627</v>
      </c>
      <c r="E609" s="118" t="s">
        <v>2040</v>
      </c>
      <c r="F609" s="118" t="s">
        <v>174</v>
      </c>
      <c r="G609" s="121">
        <v>-1.2996111617268106E-4</v>
      </c>
      <c r="H609" s="118">
        <v>-1.9060963705326559</v>
      </c>
      <c r="I609" s="120" t="s">
        <v>268</v>
      </c>
    </row>
    <row r="610" spans="1:9" ht="15" customHeight="1" x14ac:dyDescent="0.25">
      <c r="A610" s="119">
        <v>46287.496886574074</v>
      </c>
      <c r="B610" s="118">
        <v>1</v>
      </c>
      <c r="C610" s="118" t="s">
        <v>318</v>
      </c>
      <c r="D610" s="118" t="s">
        <v>627</v>
      </c>
      <c r="E610" s="118" t="s">
        <v>2041</v>
      </c>
      <c r="F610" s="118" t="s">
        <v>174</v>
      </c>
      <c r="G610" s="121">
        <v>-3.4241185073847488E-4</v>
      </c>
      <c r="H610" s="118">
        <v>-5.0220404774976322</v>
      </c>
      <c r="I610" s="120" t="s">
        <v>268</v>
      </c>
    </row>
    <row r="611" spans="1:9" ht="15" customHeight="1" x14ac:dyDescent="0.25">
      <c r="A611" s="119">
        <v>46287.496886574074</v>
      </c>
      <c r="B611" s="118">
        <v>1</v>
      </c>
      <c r="C611" s="118" t="s">
        <v>318</v>
      </c>
      <c r="D611" s="118" t="s">
        <v>627</v>
      </c>
      <c r="E611" s="118" t="s">
        <v>2042</v>
      </c>
      <c r="F611" s="118" t="s">
        <v>174</v>
      </c>
      <c r="G611" s="121">
        <v>-3.1955173467754114E-4</v>
      </c>
      <c r="H611" s="118">
        <v>-4.6867587752706035</v>
      </c>
      <c r="I611" s="120" t="s">
        <v>268</v>
      </c>
    </row>
    <row r="612" spans="1:9" ht="15" customHeight="1" x14ac:dyDescent="0.25">
      <c r="A612" s="119">
        <v>46287.496886574074</v>
      </c>
      <c r="B612" s="118">
        <v>1</v>
      </c>
      <c r="C612" s="118" t="s">
        <v>318</v>
      </c>
      <c r="D612" s="118" t="s">
        <v>627</v>
      </c>
      <c r="E612" s="118" t="s">
        <v>2043</v>
      </c>
      <c r="F612" s="118" t="s">
        <v>174</v>
      </c>
      <c r="G612" s="121">
        <v>-2.9669161861660734E-4</v>
      </c>
      <c r="H612" s="118">
        <v>-4.3514770730435748</v>
      </c>
      <c r="I612" s="120" t="s">
        <v>268</v>
      </c>
    </row>
    <row r="613" spans="1:9" ht="15" customHeight="1" x14ac:dyDescent="0.25">
      <c r="A613" s="119">
        <v>46287.496886574074</v>
      </c>
      <c r="B613" s="118">
        <v>1</v>
      </c>
      <c r="C613" s="118" t="s">
        <v>318</v>
      </c>
      <c r="D613" s="118" t="s">
        <v>627</v>
      </c>
      <c r="E613" s="118" t="s">
        <v>2044</v>
      </c>
      <c r="F613" s="118" t="s">
        <v>174</v>
      </c>
      <c r="G613" s="121">
        <v>-2.738315025556736E-4</v>
      </c>
      <c r="H613" s="118">
        <v>-4.0161953708165461</v>
      </c>
      <c r="I613" s="120" t="s">
        <v>268</v>
      </c>
    </row>
    <row r="614" spans="1:9" ht="15" customHeight="1" x14ac:dyDescent="0.25">
      <c r="A614" s="119">
        <v>46287.496886574074</v>
      </c>
      <c r="B614" s="118">
        <v>1</v>
      </c>
      <c r="C614" s="118" t="s">
        <v>318</v>
      </c>
      <c r="D614" s="118" t="s">
        <v>627</v>
      </c>
      <c r="E614" s="118" t="s">
        <v>2045</v>
      </c>
      <c r="F614" s="118" t="s">
        <v>174</v>
      </c>
      <c r="G614" s="121">
        <v>-2.5097138649473981E-4</v>
      </c>
      <c r="H614" s="118">
        <v>-3.6809136685895174</v>
      </c>
      <c r="I614" s="120" t="s">
        <v>268</v>
      </c>
    </row>
    <row r="615" spans="1:9" ht="15" customHeight="1" x14ac:dyDescent="0.25">
      <c r="A615" s="119">
        <v>46287.496886574074</v>
      </c>
      <c r="B615" s="118">
        <v>1</v>
      </c>
      <c r="C615" s="118" t="s">
        <v>318</v>
      </c>
      <c r="D615" s="118" t="s">
        <v>627</v>
      </c>
      <c r="E615" s="118" t="s">
        <v>2046</v>
      </c>
      <c r="F615" s="118" t="s">
        <v>174</v>
      </c>
      <c r="G615" s="121">
        <v>-2.2811127043380604E-4</v>
      </c>
      <c r="H615" s="118">
        <v>-3.3456319663624892</v>
      </c>
      <c r="I615" s="120" t="s">
        <v>268</v>
      </c>
    </row>
    <row r="616" spans="1:9" ht="15" customHeight="1" x14ac:dyDescent="0.25">
      <c r="A616" s="119">
        <v>46287.496886574074</v>
      </c>
      <c r="B616" s="118">
        <v>1</v>
      </c>
      <c r="C616" s="118" t="s">
        <v>318</v>
      </c>
      <c r="D616" s="118" t="s">
        <v>627</v>
      </c>
      <c r="E616" s="118" t="s">
        <v>2047</v>
      </c>
      <c r="F616" s="118" t="s">
        <v>174</v>
      </c>
      <c r="G616" s="121">
        <v>-2.0525115437287228E-4</v>
      </c>
      <c r="H616" s="118">
        <v>-3.0103502641354605</v>
      </c>
      <c r="I616" s="120" t="s">
        <v>268</v>
      </c>
    </row>
    <row r="617" spans="1:9" ht="15" customHeight="1" x14ac:dyDescent="0.25">
      <c r="A617" s="119">
        <v>46287.496886574074</v>
      </c>
      <c r="B617" s="118">
        <v>1</v>
      </c>
      <c r="C617" s="118" t="s">
        <v>318</v>
      </c>
      <c r="D617" s="118" t="s">
        <v>627</v>
      </c>
      <c r="E617" s="118" t="s">
        <v>2048</v>
      </c>
      <c r="F617" s="118" t="s">
        <v>174</v>
      </c>
      <c r="G617" s="121">
        <v>-1.8239103831193851E-4</v>
      </c>
      <c r="H617" s="118">
        <v>-2.6750685619084318</v>
      </c>
      <c r="I617" s="120" t="s">
        <v>268</v>
      </c>
    </row>
    <row r="618" spans="1:9" ht="15" customHeight="1" x14ac:dyDescent="0.25">
      <c r="A618" s="119">
        <v>46287.496886574074</v>
      </c>
      <c r="B618" s="118">
        <v>1</v>
      </c>
      <c r="C618" s="118" t="s">
        <v>318</v>
      </c>
      <c r="D618" s="118" t="s">
        <v>627</v>
      </c>
      <c r="E618" s="118" t="s">
        <v>2049</v>
      </c>
      <c r="F618" s="118" t="s">
        <v>174</v>
      </c>
      <c r="G618" s="121">
        <v>-1.5953092225100474E-4</v>
      </c>
      <c r="H618" s="118">
        <v>-2.3397868596814031</v>
      </c>
      <c r="I618" s="120" t="s">
        <v>268</v>
      </c>
    </row>
    <row r="619" spans="1:9" ht="15" customHeight="1" x14ac:dyDescent="0.25">
      <c r="A619" s="119">
        <v>46287.496886574074</v>
      </c>
      <c r="B619" s="118">
        <v>1</v>
      </c>
      <c r="C619" s="118" t="s">
        <v>318</v>
      </c>
      <c r="D619" s="118" t="s">
        <v>627</v>
      </c>
      <c r="E619" s="118" t="s">
        <v>2050</v>
      </c>
      <c r="F619" s="118" t="s">
        <v>174</v>
      </c>
      <c r="G619" s="121">
        <v>-1.3667080619007095E-4</v>
      </c>
      <c r="H619" s="118">
        <v>-2.0045051574543744</v>
      </c>
      <c r="I619" s="120" t="s">
        <v>268</v>
      </c>
    </row>
    <row r="620" spans="1:9" ht="15" customHeight="1" x14ac:dyDescent="0.25">
      <c r="A620" s="119">
        <v>46287.496886574074</v>
      </c>
      <c r="B620" s="118">
        <v>1</v>
      </c>
      <c r="C620" s="118" t="s">
        <v>318</v>
      </c>
      <c r="D620" s="118" t="s">
        <v>627</v>
      </c>
      <c r="E620" s="118" t="s">
        <v>2051</v>
      </c>
      <c r="F620" s="118" t="s">
        <v>174</v>
      </c>
      <c r="G620" s="121">
        <v>-1.138106901291372E-4</v>
      </c>
      <c r="H620" s="118">
        <v>-1.6692234552273459</v>
      </c>
      <c r="I620" s="120" t="s">
        <v>268</v>
      </c>
    </row>
    <row r="621" spans="1:9" ht="15" customHeight="1" x14ac:dyDescent="0.25">
      <c r="A621" s="119">
        <v>46287.496886574074</v>
      </c>
      <c r="B621" s="118">
        <v>1</v>
      </c>
      <c r="C621" s="118" t="s">
        <v>318</v>
      </c>
      <c r="D621" s="118" t="s">
        <v>627</v>
      </c>
      <c r="E621" s="118" t="s">
        <v>2052</v>
      </c>
      <c r="F621" s="118" t="s">
        <v>174</v>
      </c>
      <c r="G621" s="121">
        <v>-9.0950574068203417E-5</v>
      </c>
      <c r="H621" s="118">
        <v>-1.3339417530003173</v>
      </c>
      <c r="I621" s="120" t="s">
        <v>268</v>
      </c>
    </row>
    <row r="622" spans="1:9" ht="15" customHeight="1" x14ac:dyDescent="0.25">
      <c r="A622" s="119">
        <v>46287.496886574074</v>
      </c>
      <c r="B622" s="118">
        <v>1</v>
      </c>
      <c r="C622" s="118" t="s">
        <v>318</v>
      </c>
      <c r="D622" s="118" t="s">
        <v>627</v>
      </c>
      <c r="E622" s="118" t="s">
        <v>2053</v>
      </c>
      <c r="F622" s="118" t="s">
        <v>174</v>
      </c>
      <c r="G622" s="121">
        <v>-3.0340130863399723E-4</v>
      </c>
      <c r="H622" s="118">
        <v>-4.4498858599652928</v>
      </c>
      <c r="I622" s="120" t="s">
        <v>268</v>
      </c>
    </row>
    <row r="623" spans="1:9" ht="15" customHeight="1" x14ac:dyDescent="0.25">
      <c r="A623" s="119">
        <v>46287.496886574074</v>
      </c>
      <c r="B623" s="118">
        <v>1</v>
      </c>
      <c r="C623" s="118" t="s">
        <v>318</v>
      </c>
      <c r="D623" s="118" t="s">
        <v>627</v>
      </c>
      <c r="E623" s="118" t="s">
        <v>2054</v>
      </c>
      <c r="F623" s="118" t="s">
        <v>174</v>
      </c>
      <c r="G623" s="121">
        <v>-2.8054119257306349E-4</v>
      </c>
      <c r="H623" s="118">
        <v>-4.114604157738265</v>
      </c>
      <c r="I623" s="120" t="s">
        <v>268</v>
      </c>
    </row>
    <row r="624" spans="1:9" ht="15" customHeight="1" x14ac:dyDescent="0.25">
      <c r="A624" s="119">
        <v>46287.496886574074</v>
      </c>
      <c r="B624" s="118">
        <v>1</v>
      </c>
      <c r="C624" s="118" t="s">
        <v>318</v>
      </c>
      <c r="D624" s="118" t="s">
        <v>627</v>
      </c>
      <c r="E624" s="118" t="s">
        <v>2055</v>
      </c>
      <c r="F624" s="118" t="s">
        <v>174</v>
      </c>
      <c r="G624" s="121">
        <v>-2.576810765121297E-4</v>
      </c>
      <c r="H624" s="118">
        <v>-3.7793224555112359</v>
      </c>
      <c r="I624" s="120" t="s">
        <v>268</v>
      </c>
    </row>
    <row r="625" spans="1:9" ht="15" customHeight="1" x14ac:dyDescent="0.25">
      <c r="A625" s="119">
        <v>46287.496886574074</v>
      </c>
      <c r="B625" s="118">
        <v>1</v>
      </c>
      <c r="C625" s="118" t="s">
        <v>318</v>
      </c>
      <c r="D625" s="118" t="s">
        <v>627</v>
      </c>
      <c r="E625" s="118" t="s">
        <v>2056</v>
      </c>
      <c r="F625" s="118" t="s">
        <v>174</v>
      </c>
      <c r="G625" s="121">
        <v>-2.3482096045119593E-4</v>
      </c>
      <c r="H625" s="118">
        <v>-3.4440407532842072</v>
      </c>
      <c r="I625" s="120" t="s">
        <v>268</v>
      </c>
    </row>
    <row r="626" spans="1:9" ht="15" customHeight="1" x14ac:dyDescent="0.25">
      <c r="A626" s="119">
        <v>46287.496886574074</v>
      </c>
      <c r="B626" s="118">
        <v>1</v>
      </c>
      <c r="C626" s="118" t="s">
        <v>318</v>
      </c>
      <c r="D626" s="118" t="s">
        <v>627</v>
      </c>
      <c r="E626" s="118" t="s">
        <v>2057</v>
      </c>
      <c r="F626" s="118" t="s">
        <v>174</v>
      </c>
      <c r="G626" s="121">
        <v>-2.1196084439026216E-4</v>
      </c>
      <c r="H626" s="118">
        <v>-3.1087590510571785</v>
      </c>
      <c r="I626" s="120" t="s">
        <v>268</v>
      </c>
    </row>
    <row r="627" spans="1:9" ht="15" customHeight="1" x14ac:dyDescent="0.25">
      <c r="A627" s="119">
        <v>46287.496886574074</v>
      </c>
      <c r="B627" s="118">
        <v>1</v>
      </c>
      <c r="C627" s="118" t="s">
        <v>318</v>
      </c>
      <c r="D627" s="118" t="s">
        <v>627</v>
      </c>
      <c r="E627" s="118" t="s">
        <v>2058</v>
      </c>
      <c r="F627" s="118" t="s">
        <v>174</v>
      </c>
      <c r="G627" s="121">
        <v>-1.891007283293284E-4</v>
      </c>
      <c r="H627" s="118">
        <v>-2.7734773488301503</v>
      </c>
      <c r="I627" s="120" t="s">
        <v>268</v>
      </c>
    </row>
    <row r="628" spans="1:9" ht="15" customHeight="1" x14ac:dyDescent="0.25">
      <c r="A628" s="119">
        <v>46287.496886574074</v>
      </c>
      <c r="B628" s="118">
        <v>1</v>
      </c>
      <c r="C628" s="118" t="s">
        <v>318</v>
      </c>
      <c r="D628" s="118" t="s">
        <v>627</v>
      </c>
      <c r="E628" s="118" t="s">
        <v>2059</v>
      </c>
      <c r="F628" s="118" t="s">
        <v>174</v>
      </c>
      <c r="G628" s="121">
        <v>-1.6624061226839463E-4</v>
      </c>
      <c r="H628" s="118">
        <v>-2.4381956466031216</v>
      </c>
      <c r="I628" s="120" t="s">
        <v>268</v>
      </c>
    </row>
    <row r="629" spans="1:9" ht="15" customHeight="1" x14ac:dyDescent="0.25">
      <c r="A629" s="119">
        <v>46287.496886574074</v>
      </c>
      <c r="B629" s="118">
        <v>1</v>
      </c>
      <c r="C629" s="118" t="s">
        <v>318</v>
      </c>
      <c r="D629" s="118" t="s">
        <v>627</v>
      </c>
      <c r="E629" s="118" t="s">
        <v>2060</v>
      </c>
      <c r="F629" s="118" t="s">
        <v>174</v>
      </c>
      <c r="G629" s="121">
        <v>-1.4338049620746086E-4</v>
      </c>
      <c r="H629" s="118">
        <v>-2.1029139443760929</v>
      </c>
      <c r="I629" s="120" t="s">
        <v>268</v>
      </c>
    </row>
    <row r="630" spans="1:9" ht="15" customHeight="1" x14ac:dyDescent="0.25">
      <c r="A630" s="119">
        <v>46287.496886574074</v>
      </c>
      <c r="B630" s="118">
        <v>1</v>
      </c>
      <c r="C630" s="118" t="s">
        <v>318</v>
      </c>
      <c r="D630" s="118" t="s">
        <v>627</v>
      </c>
      <c r="E630" s="118" t="s">
        <v>2061</v>
      </c>
      <c r="F630" s="118" t="s">
        <v>174</v>
      </c>
      <c r="G630" s="121">
        <v>-1.2052038014652708E-4</v>
      </c>
      <c r="H630" s="118">
        <v>-1.7676322421490642</v>
      </c>
      <c r="I630" s="120" t="s">
        <v>268</v>
      </c>
    </row>
    <row r="631" spans="1:9" ht="15" customHeight="1" x14ac:dyDescent="0.25">
      <c r="A631" s="119">
        <v>46287.496886574074</v>
      </c>
      <c r="B631" s="118">
        <v>1</v>
      </c>
      <c r="C631" s="118" t="s">
        <v>318</v>
      </c>
      <c r="D631" s="118" t="s">
        <v>627</v>
      </c>
      <c r="E631" s="118" t="s">
        <v>2062</v>
      </c>
      <c r="F631" s="118" t="s">
        <v>174</v>
      </c>
      <c r="G631" s="121">
        <v>-9.7660264085593302E-5</v>
      </c>
      <c r="H631" s="118">
        <v>-1.4323505399220355</v>
      </c>
      <c r="I631" s="120" t="s">
        <v>268</v>
      </c>
    </row>
    <row r="632" spans="1:9" ht="15" customHeight="1" x14ac:dyDescent="0.25">
      <c r="A632" s="119">
        <v>46287.496886574074</v>
      </c>
      <c r="B632" s="118">
        <v>1</v>
      </c>
      <c r="C632" s="118" t="s">
        <v>318</v>
      </c>
      <c r="D632" s="118" t="s">
        <v>627</v>
      </c>
      <c r="E632" s="118" t="s">
        <v>2063</v>
      </c>
      <c r="F632" s="118" t="s">
        <v>174</v>
      </c>
      <c r="G632" s="121">
        <v>-7.4800148024659535E-5</v>
      </c>
      <c r="H632" s="118">
        <v>-1.0970688376950068</v>
      </c>
      <c r="I632" s="120" t="s">
        <v>268</v>
      </c>
    </row>
    <row r="633" spans="1:9" ht="15" customHeight="1" x14ac:dyDescent="0.25">
      <c r="A633" s="119">
        <v>46287.496886574074</v>
      </c>
      <c r="B633" s="118">
        <v>1</v>
      </c>
      <c r="C633" s="118" t="s">
        <v>318</v>
      </c>
      <c r="D633" s="118" t="s">
        <v>627</v>
      </c>
      <c r="E633" s="118" t="s">
        <v>2064</v>
      </c>
      <c r="F633" s="118" t="s">
        <v>174</v>
      </c>
      <c r="G633" s="121">
        <v>-5.1940031963725768E-5</v>
      </c>
      <c r="H633" s="118">
        <v>-0.76178713546797838</v>
      </c>
      <c r="I633" s="120" t="s">
        <v>268</v>
      </c>
    </row>
    <row r="634" spans="1:9" ht="15" customHeight="1" x14ac:dyDescent="0.25">
      <c r="A634" s="119">
        <v>46287.496886574074</v>
      </c>
      <c r="B634" s="118">
        <v>1</v>
      </c>
      <c r="C634" s="118" t="s">
        <v>318</v>
      </c>
      <c r="D634" s="118" t="s">
        <v>627</v>
      </c>
      <c r="E634" s="118" t="s">
        <v>2065</v>
      </c>
      <c r="F634" s="118" t="s">
        <v>174</v>
      </c>
      <c r="G634" s="121">
        <v>-2.6439076652951958E-4</v>
      </c>
      <c r="H634" s="118">
        <v>-3.877731242432954</v>
      </c>
      <c r="I634" s="120" t="s">
        <v>268</v>
      </c>
    </row>
    <row r="635" spans="1:9" ht="15" customHeight="1" x14ac:dyDescent="0.25">
      <c r="A635" s="119">
        <v>46287.496886574074</v>
      </c>
      <c r="B635" s="118">
        <v>1</v>
      </c>
      <c r="C635" s="118" t="s">
        <v>318</v>
      </c>
      <c r="D635" s="118" t="s">
        <v>627</v>
      </c>
      <c r="E635" s="118" t="s">
        <v>2066</v>
      </c>
      <c r="F635" s="118" t="s">
        <v>174</v>
      </c>
      <c r="G635" s="121">
        <v>-2.4153065046858581E-4</v>
      </c>
      <c r="H635" s="118">
        <v>-3.5424495402059257</v>
      </c>
      <c r="I635" s="120" t="s">
        <v>268</v>
      </c>
    </row>
    <row r="636" spans="1:9" ht="15" customHeight="1" x14ac:dyDescent="0.25">
      <c r="A636" s="119">
        <v>46287.496886574074</v>
      </c>
      <c r="B636" s="118">
        <v>1</v>
      </c>
      <c r="C636" s="118" t="s">
        <v>318</v>
      </c>
      <c r="D636" s="118" t="s">
        <v>627</v>
      </c>
      <c r="E636" s="118" t="s">
        <v>2067</v>
      </c>
      <c r="F636" s="118" t="s">
        <v>174</v>
      </c>
      <c r="G636" s="121">
        <v>-2.1867053440765205E-4</v>
      </c>
      <c r="H636" s="118">
        <v>-3.207167837978897</v>
      </c>
      <c r="I636" s="120" t="s">
        <v>268</v>
      </c>
    </row>
    <row r="637" spans="1:9" ht="15" customHeight="1" x14ac:dyDescent="0.25">
      <c r="A637" s="119">
        <v>46287.496886574074</v>
      </c>
      <c r="B637" s="118">
        <v>1</v>
      </c>
      <c r="C637" s="118" t="s">
        <v>318</v>
      </c>
      <c r="D637" s="118" t="s">
        <v>627</v>
      </c>
      <c r="E637" s="118" t="s">
        <v>2068</v>
      </c>
      <c r="F637" s="118" t="s">
        <v>174</v>
      </c>
      <c r="G637" s="121">
        <v>-1.9581041834671828E-4</v>
      </c>
      <c r="H637" s="118">
        <v>-2.8718861357518684</v>
      </c>
      <c r="I637" s="120" t="s">
        <v>268</v>
      </c>
    </row>
    <row r="638" spans="1:9" ht="15" customHeight="1" x14ac:dyDescent="0.25">
      <c r="A638" s="119">
        <v>46287.496886574074</v>
      </c>
      <c r="B638" s="118">
        <v>1</v>
      </c>
      <c r="C638" s="118" t="s">
        <v>318</v>
      </c>
      <c r="D638" s="118" t="s">
        <v>627</v>
      </c>
      <c r="E638" s="118" t="s">
        <v>2069</v>
      </c>
      <c r="F638" s="118" t="s">
        <v>174</v>
      </c>
      <c r="G638" s="121">
        <v>-1.7295030228578451E-4</v>
      </c>
      <c r="H638" s="118">
        <v>-2.5366044335248397</v>
      </c>
      <c r="I638" s="120" t="s">
        <v>268</v>
      </c>
    </row>
    <row r="639" spans="1:9" ht="15" customHeight="1" x14ac:dyDescent="0.25">
      <c r="A639" s="119">
        <v>46287.496886574074</v>
      </c>
      <c r="B639" s="118">
        <v>1</v>
      </c>
      <c r="C639" s="118" t="s">
        <v>318</v>
      </c>
      <c r="D639" s="118" t="s">
        <v>627</v>
      </c>
      <c r="E639" s="118" t="s">
        <v>2070</v>
      </c>
      <c r="F639" s="118" t="s">
        <v>174</v>
      </c>
      <c r="G639" s="121">
        <v>-1.5009018622485075E-4</v>
      </c>
      <c r="H639" s="118">
        <v>-2.2013227312978114</v>
      </c>
      <c r="I639" s="120" t="s">
        <v>268</v>
      </c>
    </row>
    <row r="640" spans="1:9" ht="15" customHeight="1" x14ac:dyDescent="0.25">
      <c r="A640" s="119">
        <v>46287.496886574074</v>
      </c>
      <c r="B640" s="118">
        <v>1</v>
      </c>
      <c r="C640" s="118" t="s">
        <v>318</v>
      </c>
      <c r="D640" s="118" t="s">
        <v>627</v>
      </c>
      <c r="E640" s="118" t="s">
        <v>2071</v>
      </c>
      <c r="F640" s="118" t="s">
        <v>174</v>
      </c>
      <c r="G640" s="121">
        <v>-1.2723007016391695E-4</v>
      </c>
      <c r="H640" s="118">
        <v>-1.8660410290707823</v>
      </c>
      <c r="I640" s="120" t="s">
        <v>268</v>
      </c>
    </row>
    <row r="641" spans="1:9" ht="15" customHeight="1" x14ac:dyDescent="0.25">
      <c r="A641" s="119">
        <v>46287.496886574074</v>
      </c>
      <c r="B641" s="118">
        <v>1</v>
      </c>
      <c r="C641" s="118" t="s">
        <v>318</v>
      </c>
      <c r="D641" s="118" t="s">
        <v>627</v>
      </c>
      <c r="E641" s="118" t="s">
        <v>2072</v>
      </c>
      <c r="F641" s="118" t="s">
        <v>174</v>
      </c>
      <c r="G641" s="121">
        <v>-1.043699541029832E-4</v>
      </c>
      <c r="H641" s="118">
        <v>-1.530759326843754</v>
      </c>
      <c r="I641" s="120" t="s">
        <v>268</v>
      </c>
    </row>
    <row r="642" spans="1:9" ht="15" customHeight="1" x14ac:dyDescent="0.25">
      <c r="A642" s="119">
        <v>46287.496886574074</v>
      </c>
      <c r="B642" s="118">
        <v>1</v>
      </c>
      <c r="C642" s="118" t="s">
        <v>318</v>
      </c>
      <c r="D642" s="118" t="s">
        <v>627</v>
      </c>
      <c r="E642" s="118" t="s">
        <v>2073</v>
      </c>
      <c r="F642" s="118" t="s">
        <v>174</v>
      </c>
      <c r="G642" s="121">
        <v>-8.150983804204942E-5</v>
      </c>
      <c r="H642" s="118">
        <v>-1.1954776246167251</v>
      </c>
      <c r="I642" s="120" t="s">
        <v>268</v>
      </c>
    </row>
    <row r="643" spans="1:9" ht="15" customHeight="1" x14ac:dyDescent="0.25">
      <c r="A643" s="119">
        <v>46287.496886574074</v>
      </c>
      <c r="B643" s="118">
        <v>1</v>
      </c>
      <c r="C643" s="118" t="s">
        <v>318</v>
      </c>
      <c r="D643" s="118" t="s">
        <v>627</v>
      </c>
      <c r="E643" s="118" t="s">
        <v>2074</v>
      </c>
      <c r="F643" s="118" t="s">
        <v>174</v>
      </c>
      <c r="G643" s="121">
        <v>-5.8649721981115653E-5</v>
      </c>
      <c r="H643" s="118">
        <v>-0.86019592238969667</v>
      </c>
      <c r="I643" s="120" t="s">
        <v>268</v>
      </c>
    </row>
    <row r="644" spans="1:9" ht="15" customHeight="1" x14ac:dyDescent="0.25">
      <c r="A644" s="119">
        <v>46287.496886574074</v>
      </c>
      <c r="B644" s="118">
        <v>1</v>
      </c>
      <c r="C644" s="118" t="s">
        <v>318</v>
      </c>
      <c r="D644" s="118" t="s">
        <v>627</v>
      </c>
      <c r="E644" s="118" t="s">
        <v>2075</v>
      </c>
      <c r="F644" s="118" t="s">
        <v>174</v>
      </c>
      <c r="G644" s="121">
        <v>-3.578960592018188E-5</v>
      </c>
      <c r="H644" s="118">
        <v>-0.52491422016266798</v>
      </c>
      <c r="I644" s="120" t="s">
        <v>268</v>
      </c>
    </row>
    <row r="645" spans="1:9" ht="15" customHeight="1" x14ac:dyDescent="0.25">
      <c r="A645" s="119">
        <v>46287.496886574074</v>
      </c>
      <c r="B645" s="118">
        <v>1</v>
      </c>
      <c r="C645" s="118" t="s">
        <v>318</v>
      </c>
      <c r="D645" s="118" t="s">
        <v>627</v>
      </c>
      <c r="E645" s="118" t="s">
        <v>2076</v>
      </c>
      <c r="F645" s="118" t="s">
        <v>174</v>
      </c>
      <c r="G645" s="121">
        <v>-1.292948985924811E-5</v>
      </c>
      <c r="H645" s="118">
        <v>-0.18963251793563937</v>
      </c>
      <c r="I645" s="120" t="s">
        <v>268</v>
      </c>
    </row>
    <row r="646" spans="1:9" ht="15" customHeight="1" x14ac:dyDescent="0.25">
      <c r="A646" s="119">
        <v>46287.496886574074</v>
      </c>
      <c r="B646" s="118">
        <v>1</v>
      </c>
      <c r="C646" s="118" t="s">
        <v>318</v>
      </c>
      <c r="D646" s="118" t="s">
        <v>627</v>
      </c>
      <c r="E646" s="118" t="s">
        <v>2077</v>
      </c>
      <c r="F646" s="118" t="s">
        <v>174</v>
      </c>
      <c r="G646" s="121">
        <v>-2.2538022442504193E-4</v>
      </c>
      <c r="H646" s="118">
        <v>-3.3055766249006151</v>
      </c>
      <c r="I646" s="120" t="s">
        <v>268</v>
      </c>
    </row>
    <row r="647" spans="1:9" ht="15" customHeight="1" x14ac:dyDescent="0.25">
      <c r="A647" s="119">
        <v>46287.496886574074</v>
      </c>
      <c r="B647" s="118">
        <v>1</v>
      </c>
      <c r="C647" s="118" t="s">
        <v>318</v>
      </c>
      <c r="D647" s="118" t="s">
        <v>627</v>
      </c>
      <c r="E647" s="118" t="s">
        <v>2078</v>
      </c>
      <c r="F647" s="118" t="s">
        <v>174</v>
      </c>
      <c r="G647" s="121">
        <v>-2.0252010836410817E-4</v>
      </c>
      <c r="H647" s="118">
        <v>-2.9702949226735869</v>
      </c>
      <c r="I647" s="120" t="s">
        <v>268</v>
      </c>
    </row>
    <row r="648" spans="1:9" ht="15" customHeight="1" x14ac:dyDescent="0.25">
      <c r="A648" s="119">
        <v>46287.496886574074</v>
      </c>
      <c r="B648" s="118">
        <v>1</v>
      </c>
      <c r="C648" s="118" t="s">
        <v>318</v>
      </c>
      <c r="D648" s="118" t="s">
        <v>627</v>
      </c>
      <c r="E648" s="118" t="s">
        <v>2079</v>
      </c>
      <c r="F648" s="118" t="s">
        <v>174</v>
      </c>
      <c r="G648" s="121">
        <v>-1.796599923031744E-4</v>
      </c>
      <c r="H648" s="118">
        <v>-2.6350132204465582</v>
      </c>
      <c r="I648" s="120" t="s">
        <v>268</v>
      </c>
    </row>
    <row r="649" spans="1:9" ht="15" customHeight="1" x14ac:dyDescent="0.25">
      <c r="A649" s="119">
        <v>46287.496886574074</v>
      </c>
      <c r="B649" s="118">
        <v>1</v>
      </c>
      <c r="C649" s="118" t="s">
        <v>318</v>
      </c>
      <c r="D649" s="118" t="s">
        <v>627</v>
      </c>
      <c r="E649" s="118" t="s">
        <v>2080</v>
      </c>
      <c r="F649" s="118" t="s">
        <v>174</v>
      </c>
      <c r="G649" s="121">
        <v>-1.5679987624224063E-4</v>
      </c>
      <c r="H649" s="118">
        <v>-2.2997315182195295</v>
      </c>
      <c r="I649" s="120" t="s">
        <v>268</v>
      </c>
    </row>
    <row r="650" spans="1:9" ht="15" customHeight="1" x14ac:dyDescent="0.25">
      <c r="A650" s="119">
        <v>46287.496886574074</v>
      </c>
      <c r="B650" s="118">
        <v>1</v>
      </c>
      <c r="C650" s="118" t="s">
        <v>318</v>
      </c>
      <c r="D650" s="118" t="s">
        <v>627</v>
      </c>
      <c r="E650" s="118" t="s">
        <v>2081</v>
      </c>
      <c r="F650" s="118" t="s">
        <v>174</v>
      </c>
      <c r="G650" s="121">
        <v>-1.3393976018130687E-4</v>
      </c>
      <c r="H650" s="118">
        <v>-1.964449815992501</v>
      </c>
      <c r="I650" s="120" t="s">
        <v>268</v>
      </c>
    </row>
    <row r="651" spans="1:9" ht="15" customHeight="1" x14ac:dyDescent="0.25">
      <c r="A651" s="119">
        <v>46287.496886574074</v>
      </c>
      <c r="B651" s="118">
        <v>1</v>
      </c>
      <c r="C651" s="118" t="s">
        <v>318</v>
      </c>
      <c r="D651" s="118" t="s">
        <v>627</v>
      </c>
      <c r="E651" s="118" t="s">
        <v>2082</v>
      </c>
      <c r="F651" s="118" t="s">
        <v>174</v>
      </c>
      <c r="G651" s="121">
        <v>-1.8636968232056428E-4</v>
      </c>
      <c r="H651" s="118">
        <v>-2.7334220073682767</v>
      </c>
      <c r="I651" s="120" t="s">
        <v>268</v>
      </c>
    </row>
    <row r="652" spans="1:9" ht="15" customHeight="1" x14ac:dyDescent="0.25">
      <c r="A652" s="119">
        <v>46287.496886574074</v>
      </c>
      <c r="B652" s="118">
        <v>1</v>
      </c>
      <c r="C652" s="118" t="s">
        <v>318</v>
      </c>
      <c r="D652" s="118" t="s">
        <v>627</v>
      </c>
      <c r="E652" s="118" t="s">
        <v>2083</v>
      </c>
      <c r="F652" s="118" t="s">
        <v>174</v>
      </c>
      <c r="G652" s="121">
        <v>-1.6350956625963052E-4</v>
      </c>
      <c r="H652" s="118">
        <v>-2.398140305141248</v>
      </c>
      <c r="I652" s="120" t="s">
        <v>268</v>
      </c>
    </row>
    <row r="653" spans="1:9" ht="15" customHeight="1" x14ac:dyDescent="0.25">
      <c r="A653" s="119">
        <v>46287.496886574074</v>
      </c>
      <c r="B653" s="118">
        <v>1</v>
      </c>
      <c r="C653" s="118" t="s">
        <v>318</v>
      </c>
      <c r="D653" s="118" t="s">
        <v>627</v>
      </c>
      <c r="E653" s="118" t="s">
        <v>2084</v>
      </c>
      <c r="F653" s="118" t="s">
        <v>174</v>
      </c>
      <c r="G653" s="121">
        <v>-1.4064945019869675E-4</v>
      </c>
      <c r="H653" s="118">
        <v>-2.0628586029142193</v>
      </c>
      <c r="I653" s="120" t="s">
        <v>268</v>
      </c>
    </row>
    <row r="654" spans="1:9" ht="15" customHeight="1" x14ac:dyDescent="0.25">
      <c r="A654" s="119">
        <v>46287.496886574074</v>
      </c>
      <c r="B654" s="118">
        <v>1</v>
      </c>
      <c r="C654" s="118" t="s">
        <v>318</v>
      </c>
      <c r="D654" s="118" t="s">
        <v>627</v>
      </c>
      <c r="E654" s="118" t="s">
        <v>2085</v>
      </c>
      <c r="F654" s="118" t="s">
        <v>174</v>
      </c>
      <c r="G654" s="121">
        <v>-1.1778933413776297E-4</v>
      </c>
      <c r="H654" s="118">
        <v>-1.7275769006871906</v>
      </c>
      <c r="I654" s="120" t="s">
        <v>268</v>
      </c>
    </row>
    <row r="655" spans="1:9" ht="15" customHeight="1" x14ac:dyDescent="0.25">
      <c r="A655" s="119">
        <v>46287.496886574074</v>
      </c>
      <c r="B655" s="118">
        <v>1</v>
      </c>
      <c r="C655" s="118" t="s">
        <v>318</v>
      </c>
      <c r="D655" s="118" t="s">
        <v>627</v>
      </c>
      <c r="E655" s="118" t="s">
        <v>2086</v>
      </c>
      <c r="F655" s="118" t="s">
        <v>174</v>
      </c>
      <c r="G655" s="121">
        <v>-9.4929218076829204E-5</v>
      </c>
      <c r="H655" s="118">
        <v>-1.3922951984601621</v>
      </c>
      <c r="I655" s="120" t="s">
        <v>268</v>
      </c>
    </row>
    <row r="656" spans="1:9" ht="15" customHeight="1" x14ac:dyDescent="0.25">
      <c r="A656" s="119">
        <v>46287.496886574074</v>
      </c>
      <c r="B656" s="118">
        <v>1</v>
      </c>
      <c r="C656" s="118" t="s">
        <v>318</v>
      </c>
      <c r="D656" s="118" t="s">
        <v>627</v>
      </c>
      <c r="E656" s="118" t="s">
        <v>2087</v>
      </c>
      <c r="F656" s="118" t="s">
        <v>174</v>
      </c>
      <c r="G656" s="121">
        <v>-1.4735914021608664E-4</v>
      </c>
      <c r="H656" s="118">
        <v>-2.1612673898359378</v>
      </c>
      <c r="I656" s="120" t="s">
        <v>268</v>
      </c>
    </row>
    <row r="657" spans="1:9" ht="15" customHeight="1" x14ac:dyDescent="0.25">
      <c r="A657" s="119">
        <v>46287.496886574074</v>
      </c>
      <c r="B657" s="118">
        <v>1</v>
      </c>
      <c r="C657" s="118" t="s">
        <v>318</v>
      </c>
      <c r="D657" s="118" t="s">
        <v>627</v>
      </c>
      <c r="E657" s="118" t="s">
        <v>2088</v>
      </c>
      <c r="F657" s="118" t="s">
        <v>174</v>
      </c>
      <c r="G657" s="121">
        <v>-1.2449902415515287E-4</v>
      </c>
      <c r="H657" s="118">
        <v>-1.8259856876089091</v>
      </c>
      <c r="I657" s="120" t="s">
        <v>268</v>
      </c>
    </row>
    <row r="658" spans="1:9" ht="15" customHeight="1" x14ac:dyDescent="0.25">
      <c r="A658" s="119">
        <v>46287.496886574074</v>
      </c>
      <c r="B658" s="118">
        <v>1</v>
      </c>
      <c r="C658" s="118" t="s">
        <v>318</v>
      </c>
      <c r="D658" s="118" t="s">
        <v>627</v>
      </c>
      <c r="E658" s="118" t="s">
        <v>2089</v>
      </c>
      <c r="F658" s="118" t="s">
        <v>174</v>
      </c>
      <c r="G658" s="121">
        <v>-1.0163890809421909E-4</v>
      </c>
      <c r="H658" s="118">
        <v>-1.4907039853818804</v>
      </c>
      <c r="I658" s="120" t="s">
        <v>268</v>
      </c>
    </row>
    <row r="659" spans="1:9" ht="15" customHeight="1" x14ac:dyDescent="0.25">
      <c r="A659" s="119">
        <v>46287.496886574074</v>
      </c>
      <c r="B659" s="118">
        <v>1</v>
      </c>
      <c r="C659" s="118" t="s">
        <v>318</v>
      </c>
      <c r="D659" s="118" t="s">
        <v>627</v>
      </c>
      <c r="E659" s="118" t="s">
        <v>2090</v>
      </c>
      <c r="F659" s="118" t="s">
        <v>174</v>
      </c>
      <c r="G659" s="121">
        <v>-7.8778792033285308E-5</v>
      </c>
      <c r="H659" s="118">
        <v>-1.1554222831548515</v>
      </c>
      <c r="I659" s="120" t="s">
        <v>268</v>
      </c>
    </row>
    <row r="660" spans="1:9" ht="15" customHeight="1" x14ac:dyDescent="0.25">
      <c r="A660" s="119">
        <v>46287.496886574074</v>
      </c>
      <c r="B660" s="118">
        <v>1</v>
      </c>
      <c r="C660" s="118" t="s">
        <v>318</v>
      </c>
      <c r="D660" s="118" t="s">
        <v>627</v>
      </c>
      <c r="E660" s="118" t="s">
        <v>2091</v>
      </c>
      <c r="F660" s="118" t="s">
        <v>174</v>
      </c>
      <c r="G660" s="121">
        <v>-5.5918675972351542E-5</v>
      </c>
      <c r="H660" s="118">
        <v>-0.82014058092782305</v>
      </c>
      <c r="I660" s="120" t="s">
        <v>268</v>
      </c>
    </row>
    <row r="661" spans="1:9" ht="15" customHeight="1" x14ac:dyDescent="0.25">
      <c r="A661" s="119">
        <v>46287.496886574074</v>
      </c>
      <c r="B661" s="118">
        <v>1</v>
      </c>
      <c r="C661" s="118" t="s">
        <v>318</v>
      </c>
      <c r="D661" s="118" t="s">
        <v>627</v>
      </c>
      <c r="E661" s="118" t="s">
        <v>2092</v>
      </c>
      <c r="F661" s="118" t="s">
        <v>174</v>
      </c>
      <c r="G661" s="121">
        <v>-1.0834859811160897E-4</v>
      </c>
      <c r="H661" s="118">
        <v>-1.5891127723035987</v>
      </c>
      <c r="I661" s="120" t="s">
        <v>268</v>
      </c>
    </row>
    <row r="662" spans="1:9" ht="15" customHeight="1" x14ac:dyDescent="0.25">
      <c r="A662" s="119">
        <v>46287.496886574074</v>
      </c>
      <c r="B662" s="118">
        <v>1</v>
      </c>
      <c r="C662" s="118" t="s">
        <v>318</v>
      </c>
      <c r="D662" s="118" t="s">
        <v>627</v>
      </c>
      <c r="E662" s="118" t="s">
        <v>2093</v>
      </c>
      <c r="F662" s="118" t="s">
        <v>174</v>
      </c>
      <c r="G662" s="121">
        <v>-8.5488482050675207E-5</v>
      </c>
      <c r="H662" s="118">
        <v>-1.25383107007657</v>
      </c>
      <c r="I662" s="120" t="s">
        <v>268</v>
      </c>
    </row>
    <row r="663" spans="1:9" ht="15" customHeight="1" x14ac:dyDescent="0.25">
      <c r="A663" s="119">
        <v>46287.496886574074</v>
      </c>
      <c r="B663" s="118">
        <v>1</v>
      </c>
      <c r="C663" s="118" t="s">
        <v>318</v>
      </c>
      <c r="D663" s="118" t="s">
        <v>627</v>
      </c>
      <c r="E663" s="118" t="s">
        <v>2094</v>
      </c>
      <c r="F663" s="118" t="s">
        <v>174</v>
      </c>
      <c r="G663" s="121">
        <v>-6.2628365989741427E-5</v>
      </c>
      <c r="H663" s="118">
        <v>-0.91854936784954133</v>
      </c>
      <c r="I663" s="120" t="s">
        <v>268</v>
      </c>
    </row>
    <row r="664" spans="1:9" ht="15" customHeight="1" x14ac:dyDescent="0.25">
      <c r="A664" s="119">
        <v>46287.496886574074</v>
      </c>
      <c r="B664" s="118">
        <v>1</v>
      </c>
      <c r="C664" s="118" t="s">
        <v>318</v>
      </c>
      <c r="D664" s="118" t="s">
        <v>627</v>
      </c>
      <c r="E664" s="118" t="s">
        <v>2095</v>
      </c>
      <c r="F664" s="118" t="s">
        <v>174</v>
      </c>
      <c r="G664" s="121">
        <v>-3.976824992880766E-5</v>
      </c>
      <c r="H664" s="118">
        <v>-0.58326766562251275</v>
      </c>
      <c r="I664" s="120" t="s">
        <v>268</v>
      </c>
    </row>
    <row r="665" spans="1:9" ht="15" customHeight="1" x14ac:dyDescent="0.25">
      <c r="A665" s="119">
        <v>46287.496886574074</v>
      </c>
      <c r="B665" s="118">
        <v>1</v>
      </c>
      <c r="C665" s="118" t="s">
        <v>318</v>
      </c>
      <c r="D665" s="118" t="s">
        <v>627</v>
      </c>
      <c r="E665" s="118" t="s">
        <v>2096</v>
      </c>
      <c r="F665" s="118" t="s">
        <v>174</v>
      </c>
      <c r="G665" s="121">
        <v>-1.6908133867873887E-5</v>
      </c>
      <c r="H665" s="118">
        <v>-0.24798596339548412</v>
      </c>
      <c r="I665" s="120" t="s">
        <v>268</v>
      </c>
    </row>
    <row r="666" spans="1:9" ht="15" customHeight="1" x14ac:dyDescent="0.25">
      <c r="A666" s="119">
        <v>46287.496886574074</v>
      </c>
      <c r="B666" s="118">
        <v>1</v>
      </c>
      <c r="C666" s="118" t="s">
        <v>318</v>
      </c>
      <c r="D666" s="118" t="s">
        <v>627</v>
      </c>
      <c r="E666" s="118" t="s">
        <v>2097</v>
      </c>
      <c r="F666" s="118" t="s">
        <v>174</v>
      </c>
      <c r="G666" s="121">
        <v>-6.9338056007131312E-5</v>
      </c>
      <c r="H666" s="118">
        <v>-1.0169581547712596</v>
      </c>
      <c r="I666" s="120" t="s">
        <v>268</v>
      </c>
    </row>
    <row r="667" spans="1:9" ht="15" customHeight="1" x14ac:dyDescent="0.25">
      <c r="A667" s="119">
        <v>46287.496886574074</v>
      </c>
      <c r="B667" s="118">
        <v>1</v>
      </c>
      <c r="C667" s="118" t="s">
        <v>318</v>
      </c>
      <c r="D667" s="118" t="s">
        <v>627</v>
      </c>
      <c r="E667" s="118" t="s">
        <v>2098</v>
      </c>
      <c r="F667" s="118" t="s">
        <v>174</v>
      </c>
      <c r="G667" s="121">
        <v>-4.6477939946197545E-5</v>
      </c>
      <c r="H667" s="118">
        <v>-0.68167645254423104</v>
      </c>
      <c r="I667" s="120" t="s">
        <v>268</v>
      </c>
    </row>
    <row r="668" spans="1:9" ht="15" customHeight="1" x14ac:dyDescent="0.25">
      <c r="A668" s="119">
        <v>46287.496886574074</v>
      </c>
      <c r="B668" s="118">
        <v>1</v>
      </c>
      <c r="C668" s="118" t="s">
        <v>318</v>
      </c>
      <c r="D668" s="118" t="s">
        <v>627</v>
      </c>
      <c r="E668" s="118" t="s">
        <v>2099</v>
      </c>
      <c r="F668" s="118" t="s">
        <v>174</v>
      </c>
      <c r="G668" s="121">
        <v>-2.3617823885263775E-5</v>
      </c>
      <c r="H668" s="118">
        <v>-0.34639475031720246</v>
      </c>
      <c r="I668" s="120" t="s">
        <v>268</v>
      </c>
    </row>
    <row r="669" spans="1:9" ht="15" customHeight="1" x14ac:dyDescent="0.25">
      <c r="A669" s="119">
        <v>46287.496886574074</v>
      </c>
      <c r="B669" s="118">
        <v>1</v>
      </c>
      <c r="C669" s="118" t="s">
        <v>318</v>
      </c>
      <c r="D669" s="118" t="s">
        <v>627</v>
      </c>
      <c r="E669" s="118" t="s">
        <v>2100</v>
      </c>
      <c r="F669" s="118" t="s">
        <v>174</v>
      </c>
      <c r="G669" s="121">
        <v>-7.5770782433000422E-7</v>
      </c>
      <c r="H669" s="118">
        <v>-1.1113048090173846E-2</v>
      </c>
      <c r="I669" s="120" t="s">
        <v>268</v>
      </c>
    </row>
    <row r="670" spans="1:9" ht="15" customHeight="1" x14ac:dyDescent="0.25">
      <c r="A670" s="119">
        <v>46287.496886574074</v>
      </c>
      <c r="B670" s="118">
        <v>1</v>
      </c>
      <c r="C670" s="118" t="s">
        <v>318</v>
      </c>
      <c r="D670" s="118" t="s">
        <v>627</v>
      </c>
      <c r="E670" s="118" t="s">
        <v>2101</v>
      </c>
      <c r="F670" s="118" t="s">
        <v>174</v>
      </c>
      <c r="G670" s="121">
        <v>2.2102408236603765E-5</v>
      </c>
      <c r="H670" s="118">
        <v>0</v>
      </c>
      <c r="I670" s="120" t="s">
        <v>2172</v>
      </c>
    </row>
    <row r="671" spans="1:9" ht="15" customHeight="1" x14ac:dyDescent="0.25">
      <c r="A671" s="119">
        <v>46287.496886574074</v>
      </c>
      <c r="B671" s="118">
        <v>1</v>
      </c>
      <c r="C671" s="118" t="s">
        <v>318</v>
      </c>
      <c r="D671" s="118" t="s">
        <v>627</v>
      </c>
      <c r="E671" s="118" t="s">
        <v>2102</v>
      </c>
      <c r="F671" s="118" t="s">
        <v>174</v>
      </c>
      <c r="G671" s="121">
        <v>-3.0327513902653663E-5</v>
      </c>
      <c r="H671" s="118">
        <v>-0.44480353723892085</v>
      </c>
      <c r="I671" s="120" t="s">
        <v>268</v>
      </c>
    </row>
    <row r="672" spans="1:9" ht="15" customHeight="1" x14ac:dyDescent="0.25">
      <c r="A672" s="119">
        <v>46287.496886574074</v>
      </c>
      <c r="B672" s="118">
        <v>1</v>
      </c>
      <c r="C672" s="118" t="s">
        <v>318</v>
      </c>
      <c r="D672" s="118" t="s">
        <v>627</v>
      </c>
      <c r="E672" s="118" t="s">
        <v>2103</v>
      </c>
      <c r="F672" s="118" t="s">
        <v>174</v>
      </c>
      <c r="G672" s="121">
        <v>-7.4673978417198916E-6</v>
      </c>
      <c r="H672" s="118">
        <v>-0.10952183501189219</v>
      </c>
      <c r="I672" s="120" t="s">
        <v>268</v>
      </c>
    </row>
    <row r="673" spans="1:9" ht="15" customHeight="1" x14ac:dyDescent="0.25">
      <c r="A673" s="119">
        <v>46287.496886574074</v>
      </c>
      <c r="B673" s="118">
        <v>1</v>
      </c>
      <c r="C673" s="118" t="s">
        <v>318</v>
      </c>
      <c r="D673" s="118" t="s">
        <v>627</v>
      </c>
      <c r="E673" s="118" t="s">
        <v>2104</v>
      </c>
      <c r="F673" s="118" t="s">
        <v>174</v>
      </c>
      <c r="G673" s="121">
        <v>1.539271821921388E-5</v>
      </c>
      <c r="H673" s="118">
        <v>0</v>
      </c>
      <c r="I673" s="120" t="s">
        <v>2172</v>
      </c>
    </row>
    <row r="674" spans="1:9" ht="15" customHeight="1" x14ac:dyDescent="0.25">
      <c r="A674" s="119">
        <v>46287.496886574074</v>
      </c>
      <c r="B674" s="118">
        <v>1</v>
      </c>
      <c r="C674" s="118" t="s">
        <v>318</v>
      </c>
      <c r="D674" s="118" t="s">
        <v>627</v>
      </c>
      <c r="E674" s="118" t="s">
        <v>2105</v>
      </c>
      <c r="F674" s="118" t="s">
        <v>174</v>
      </c>
      <c r="G674" s="121">
        <v>3.825283428014765E-5</v>
      </c>
      <c r="H674" s="118">
        <v>0</v>
      </c>
      <c r="I674" s="120" t="s">
        <v>2172</v>
      </c>
    </row>
    <row r="675" spans="1:9" ht="15" customHeight="1" x14ac:dyDescent="0.25">
      <c r="A675" s="119">
        <v>46287.496886574074</v>
      </c>
      <c r="B675" s="118">
        <v>1</v>
      </c>
      <c r="C675" s="118" t="s">
        <v>318</v>
      </c>
      <c r="D675" s="118" t="s">
        <v>627</v>
      </c>
      <c r="E675" s="118" t="s">
        <v>2106</v>
      </c>
      <c r="F675" s="118" t="s">
        <v>174</v>
      </c>
      <c r="G675" s="121">
        <v>6.1112950341081417E-5</v>
      </c>
      <c r="H675" s="118">
        <v>0</v>
      </c>
      <c r="I675" s="120" t="s">
        <v>2172</v>
      </c>
    </row>
    <row r="676" spans="1:9" ht="15" customHeight="1" x14ac:dyDescent="0.25">
      <c r="A676" s="119">
        <v>46287.496886574074</v>
      </c>
      <c r="B676" s="118">
        <v>1</v>
      </c>
      <c r="C676" s="118" t="s">
        <v>318</v>
      </c>
      <c r="D676" s="118" t="s">
        <v>627</v>
      </c>
      <c r="E676" s="118" t="s">
        <v>2107</v>
      </c>
      <c r="F676" s="118" t="s">
        <v>174</v>
      </c>
      <c r="G676" s="121">
        <v>8.6830282018239918E-6</v>
      </c>
      <c r="H676" s="118">
        <v>0</v>
      </c>
      <c r="I676" s="120" t="s">
        <v>2172</v>
      </c>
    </row>
    <row r="677" spans="1:9" ht="15" customHeight="1" x14ac:dyDescent="0.25">
      <c r="A677" s="119">
        <v>46287.496886574074</v>
      </c>
      <c r="B677" s="118">
        <v>1</v>
      </c>
      <c r="C677" s="118" t="s">
        <v>318</v>
      </c>
      <c r="D677" s="118" t="s">
        <v>627</v>
      </c>
      <c r="E677" s="118" t="s">
        <v>2108</v>
      </c>
      <c r="F677" s="118" t="s">
        <v>174</v>
      </c>
      <c r="G677" s="121">
        <v>3.1543144262757765E-5</v>
      </c>
      <c r="H677" s="118">
        <v>0</v>
      </c>
      <c r="I677" s="120" t="s">
        <v>2172</v>
      </c>
    </row>
    <row r="678" spans="1:9" ht="15" customHeight="1" x14ac:dyDescent="0.25">
      <c r="A678" s="119">
        <v>46287.496886574074</v>
      </c>
      <c r="B678" s="118">
        <v>1</v>
      </c>
      <c r="C678" s="118" t="s">
        <v>318</v>
      </c>
      <c r="D678" s="118" t="s">
        <v>627</v>
      </c>
      <c r="E678" s="118" t="s">
        <v>2109</v>
      </c>
      <c r="F678" s="118" t="s">
        <v>174</v>
      </c>
      <c r="G678" s="121">
        <v>5.4403260323691532E-5</v>
      </c>
      <c r="H678" s="118">
        <v>0</v>
      </c>
      <c r="I678" s="120" t="s">
        <v>2172</v>
      </c>
    </row>
    <row r="679" spans="1:9" ht="15" customHeight="1" x14ac:dyDescent="0.25">
      <c r="A679" s="119">
        <v>46287.496886574074</v>
      </c>
      <c r="B679" s="118">
        <v>1</v>
      </c>
      <c r="C679" s="118" t="s">
        <v>318</v>
      </c>
      <c r="D679" s="118" t="s">
        <v>627</v>
      </c>
      <c r="E679" s="118" t="s">
        <v>2110</v>
      </c>
      <c r="F679" s="118" t="s">
        <v>174</v>
      </c>
      <c r="G679" s="121">
        <v>7.7263376384625299E-5</v>
      </c>
      <c r="H679" s="118">
        <v>0</v>
      </c>
      <c r="I679" s="120" t="s">
        <v>2172</v>
      </c>
    </row>
    <row r="680" spans="1:9" ht="15" customHeight="1" x14ac:dyDescent="0.25">
      <c r="A680" s="119">
        <v>46287.496886574074</v>
      </c>
      <c r="B680" s="118">
        <v>1</v>
      </c>
      <c r="C680" s="118" t="s">
        <v>318</v>
      </c>
      <c r="D680" s="118" t="s">
        <v>627</v>
      </c>
      <c r="E680" s="118" t="s">
        <v>2111</v>
      </c>
      <c r="F680" s="118" t="s">
        <v>174</v>
      </c>
      <c r="G680" s="121">
        <v>1.0012349244555908E-4</v>
      </c>
      <c r="H680" s="118">
        <v>0</v>
      </c>
      <c r="I680" s="120" t="s">
        <v>2172</v>
      </c>
    </row>
    <row r="681" spans="1:9" ht="15" customHeight="1" x14ac:dyDescent="0.25">
      <c r="A681" s="119">
        <v>46287.496886574074</v>
      </c>
      <c r="B681" s="118">
        <v>1</v>
      </c>
      <c r="C681" s="118" t="s">
        <v>318</v>
      </c>
      <c r="D681" s="118" t="s">
        <v>627</v>
      </c>
      <c r="E681" s="118" t="s">
        <v>2112</v>
      </c>
      <c r="F681" s="118" t="s">
        <v>174</v>
      </c>
      <c r="G681" s="121">
        <v>4.7693570306301647E-5</v>
      </c>
      <c r="H681" s="118">
        <v>0</v>
      </c>
      <c r="I681" s="120" t="s">
        <v>2172</v>
      </c>
    </row>
    <row r="682" spans="1:9" ht="15" customHeight="1" x14ac:dyDescent="0.25">
      <c r="A682" s="119">
        <v>46287.496886574074</v>
      </c>
      <c r="B682" s="118">
        <v>1</v>
      </c>
      <c r="C682" s="118" t="s">
        <v>318</v>
      </c>
      <c r="D682" s="118" t="s">
        <v>627</v>
      </c>
      <c r="E682" s="118" t="s">
        <v>2113</v>
      </c>
      <c r="F682" s="118" t="s">
        <v>174</v>
      </c>
      <c r="G682" s="121">
        <v>7.0553686367235414E-5</v>
      </c>
      <c r="H682" s="118">
        <v>0</v>
      </c>
      <c r="I682" s="120" t="s">
        <v>2172</v>
      </c>
    </row>
    <row r="683" spans="1:9" ht="15" customHeight="1" x14ac:dyDescent="0.25">
      <c r="A683" s="119">
        <v>46287.496886574074</v>
      </c>
      <c r="B683" s="118">
        <v>1</v>
      </c>
      <c r="C683" s="118" t="s">
        <v>318</v>
      </c>
      <c r="D683" s="118" t="s">
        <v>627</v>
      </c>
      <c r="E683" s="118" t="s">
        <v>2114</v>
      </c>
      <c r="F683" s="118" t="s">
        <v>174</v>
      </c>
      <c r="G683" s="121">
        <v>9.3413802428169194E-5</v>
      </c>
      <c r="H683" s="118">
        <v>0</v>
      </c>
      <c r="I683" s="120" t="s">
        <v>2172</v>
      </c>
    </row>
    <row r="684" spans="1:9" ht="15" customHeight="1" x14ac:dyDescent="0.25">
      <c r="A684" s="119">
        <v>46287.496886574074</v>
      </c>
      <c r="B684" s="118">
        <v>1</v>
      </c>
      <c r="C684" s="118" t="s">
        <v>318</v>
      </c>
      <c r="D684" s="118" t="s">
        <v>627</v>
      </c>
      <c r="E684" s="118" t="s">
        <v>2115</v>
      </c>
      <c r="F684" s="118" t="s">
        <v>174</v>
      </c>
      <c r="G684" s="121">
        <v>1.1627391848910296E-4</v>
      </c>
      <c r="H684" s="118">
        <v>0</v>
      </c>
      <c r="I684" s="120" t="s">
        <v>2172</v>
      </c>
    </row>
    <row r="685" spans="1:9" ht="15" customHeight="1" x14ac:dyDescent="0.25">
      <c r="A685" s="119">
        <v>46287.496886574074</v>
      </c>
      <c r="B685" s="118">
        <v>1</v>
      </c>
      <c r="C685" s="118" t="s">
        <v>318</v>
      </c>
      <c r="D685" s="118" t="s">
        <v>627</v>
      </c>
      <c r="E685" s="118" t="s">
        <v>2116</v>
      </c>
      <c r="F685" s="118" t="s">
        <v>174</v>
      </c>
      <c r="G685" s="121">
        <v>1.3913403455003673E-4</v>
      </c>
      <c r="H685" s="118">
        <v>0</v>
      </c>
      <c r="I685" s="120" t="s">
        <v>2172</v>
      </c>
    </row>
    <row r="686" spans="1:9" ht="15" customHeight="1" x14ac:dyDescent="0.25">
      <c r="A686" s="119">
        <v>46287.496886574074</v>
      </c>
      <c r="B686" s="118">
        <v>1</v>
      </c>
      <c r="C686" s="118" t="s">
        <v>318</v>
      </c>
      <c r="D686" s="118" t="s">
        <v>627</v>
      </c>
      <c r="E686" s="118" t="s">
        <v>2117</v>
      </c>
      <c r="F686" s="118" t="s">
        <v>174</v>
      </c>
      <c r="G686" s="121">
        <v>8.6704112410779295E-5</v>
      </c>
      <c r="H686" s="118">
        <v>0</v>
      </c>
      <c r="I686" s="120" t="s">
        <v>2172</v>
      </c>
    </row>
    <row r="687" spans="1:9" ht="15" customHeight="1" x14ac:dyDescent="0.25">
      <c r="A687" s="119">
        <v>46287.496886574074</v>
      </c>
      <c r="B687" s="118">
        <v>1</v>
      </c>
      <c r="C687" s="118" t="s">
        <v>318</v>
      </c>
      <c r="D687" s="118" t="s">
        <v>627</v>
      </c>
      <c r="E687" s="118" t="s">
        <v>2118</v>
      </c>
      <c r="F687" s="118" t="s">
        <v>174</v>
      </c>
      <c r="G687" s="121">
        <v>1.0956422847171308E-4</v>
      </c>
      <c r="H687" s="118">
        <v>0</v>
      </c>
      <c r="I687" s="120" t="s">
        <v>2172</v>
      </c>
    </row>
    <row r="688" spans="1:9" ht="15" customHeight="1" x14ac:dyDescent="0.25">
      <c r="A688" s="119">
        <v>46287.496886574074</v>
      </c>
      <c r="B688" s="118">
        <v>1</v>
      </c>
      <c r="C688" s="118" t="s">
        <v>318</v>
      </c>
      <c r="D688" s="118" t="s">
        <v>627</v>
      </c>
      <c r="E688" s="118" t="s">
        <v>2119</v>
      </c>
      <c r="F688" s="118" t="s">
        <v>174</v>
      </c>
      <c r="G688" s="121">
        <v>1.3242434453264684E-4</v>
      </c>
      <c r="H688" s="118">
        <v>0</v>
      </c>
      <c r="I688" s="120" t="s">
        <v>2172</v>
      </c>
    </row>
    <row r="689" spans="1:9" ht="15" customHeight="1" x14ac:dyDescent="0.25">
      <c r="A689" s="119">
        <v>46287.496886574074</v>
      </c>
      <c r="B689" s="118">
        <v>1</v>
      </c>
      <c r="C689" s="118" t="s">
        <v>318</v>
      </c>
      <c r="D689" s="118" t="s">
        <v>627</v>
      </c>
      <c r="E689" s="118" t="s">
        <v>2120</v>
      </c>
      <c r="F689" s="118" t="s">
        <v>174</v>
      </c>
      <c r="G689" s="121">
        <v>1.5528446059358061E-4</v>
      </c>
      <c r="H689" s="118">
        <v>0</v>
      </c>
      <c r="I689" s="120" t="s">
        <v>2172</v>
      </c>
    </row>
    <row r="690" spans="1:9" ht="15" customHeight="1" x14ac:dyDescent="0.25">
      <c r="A690" s="119">
        <v>46287.496886574074</v>
      </c>
      <c r="B690" s="118">
        <v>1</v>
      </c>
      <c r="C690" s="118" t="s">
        <v>318</v>
      </c>
      <c r="D690" s="118" t="s">
        <v>627</v>
      </c>
      <c r="E690" s="118" t="s">
        <v>2121</v>
      </c>
      <c r="F690" s="118" t="s">
        <v>174</v>
      </c>
      <c r="G690" s="121">
        <v>1.7814457665451438E-4</v>
      </c>
      <c r="H690" s="118">
        <v>0</v>
      </c>
      <c r="I690" s="120" t="s">
        <v>2172</v>
      </c>
    </row>
    <row r="691" spans="1:9" ht="15" customHeight="1" x14ac:dyDescent="0.25">
      <c r="A691" s="119">
        <v>46287.496886574074</v>
      </c>
      <c r="B691" s="118">
        <v>1</v>
      </c>
      <c r="C691" s="118" t="s">
        <v>318</v>
      </c>
      <c r="D691" s="118" t="s">
        <v>627</v>
      </c>
      <c r="E691" s="118" t="s">
        <v>2122</v>
      </c>
      <c r="F691" s="118" t="s">
        <v>174</v>
      </c>
      <c r="G691" s="121">
        <v>1.2571465451525696E-4</v>
      </c>
      <c r="H691" s="118">
        <v>0</v>
      </c>
      <c r="I691" s="120" t="s">
        <v>2172</v>
      </c>
    </row>
    <row r="692" spans="1:9" ht="15" customHeight="1" x14ac:dyDescent="0.25">
      <c r="A692" s="119">
        <v>46287.496886574074</v>
      </c>
      <c r="B692" s="118">
        <v>1</v>
      </c>
      <c r="C692" s="118" t="s">
        <v>318</v>
      </c>
      <c r="D692" s="118" t="s">
        <v>627</v>
      </c>
      <c r="E692" s="118" t="s">
        <v>2123</v>
      </c>
      <c r="F692" s="118" t="s">
        <v>174</v>
      </c>
      <c r="G692" s="121">
        <v>1.4857477057619072E-4</v>
      </c>
      <c r="H692" s="118">
        <v>0</v>
      </c>
      <c r="I692" s="120" t="s">
        <v>2172</v>
      </c>
    </row>
    <row r="693" spans="1:9" ht="15" customHeight="1" x14ac:dyDescent="0.25">
      <c r="A693" s="119">
        <v>46287.496886574074</v>
      </c>
      <c r="B693" s="118">
        <v>1</v>
      </c>
      <c r="C693" s="118" t="s">
        <v>318</v>
      </c>
      <c r="D693" s="118" t="s">
        <v>627</v>
      </c>
      <c r="E693" s="118" t="s">
        <v>2124</v>
      </c>
      <c r="F693" s="118" t="s">
        <v>174</v>
      </c>
      <c r="G693" s="121">
        <v>1.7143488663712449E-4</v>
      </c>
      <c r="H693" s="118">
        <v>0</v>
      </c>
      <c r="I693" s="120" t="s">
        <v>2172</v>
      </c>
    </row>
    <row r="694" spans="1:9" ht="15" customHeight="1" x14ac:dyDescent="0.25">
      <c r="A694" s="119">
        <v>46287.496886574074</v>
      </c>
      <c r="B694" s="118">
        <v>1</v>
      </c>
      <c r="C694" s="118" t="s">
        <v>318</v>
      </c>
      <c r="D694" s="118" t="s">
        <v>627</v>
      </c>
      <c r="E694" s="118" t="s">
        <v>2125</v>
      </c>
      <c r="F694" s="118" t="s">
        <v>174</v>
      </c>
      <c r="G694" s="121">
        <v>1.9429500269805826E-4</v>
      </c>
      <c r="H694" s="118">
        <v>0</v>
      </c>
      <c r="I694" s="120" t="s">
        <v>2172</v>
      </c>
    </row>
    <row r="695" spans="1:9" ht="15" customHeight="1" x14ac:dyDescent="0.25">
      <c r="A695" s="119">
        <v>46287.496886574074</v>
      </c>
      <c r="B695" s="118">
        <v>1</v>
      </c>
      <c r="C695" s="118" t="s">
        <v>318</v>
      </c>
      <c r="D695" s="118" t="s">
        <v>627</v>
      </c>
      <c r="E695" s="118" t="s">
        <v>2126</v>
      </c>
      <c r="F695" s="118" t="s">
        <v>174</v>
      </c>
      <c r="G695" s="121">
        <v>2.1715511875899205E-4</v>
      </c>
      <c r="H695" s="118">
        <v>0</v>
      </c>
      <c r="I695" s="120" t="s">
        <v>2172</v>
      </c>
    </row>
    <row r="696" spans="1:9" ht="15" customHeight="1" x14ac:dyDescent="0.25">
      <c r="A696" s="119">
        <v>46287.496886574074</v>
      </c>
      <c r="B696" s="118">
        <v>1</v>
      </c>
      <c r="C696" s="118" t="s">
        <v>318</v>
      </c>
      <c r="D696" s="118" t="s">
        <v>627</v>
      </c>
      <c r="E696" s="118" t="s">
        <v>2127</v>
      </c>
      <c r="F696" s="118" t="s">
        <v>174</v>
      </c>
      <c r="G696" s="121">
        <v>1.6472519661973461E-4</v>
      </c>
      <c r="H696" s="118">
        <v>0</v>
      </c>
      <c r="I696" s="120" t="s">
        <v>2172</v>
      </c>
    </row>
    <row r="697" spans="1:9" ht="15" customHeight="1" x14ac:dyDescent="0.25">
      <c r="A697" s="119">
        <v>46287.496886574074</v>
      </c>
      <c r="B697" s="118">
        <v>1</v>
      </c>
      <c r="C697" s="118" t="s">
        <v>318</v>
      </c>
      <c r="D697" s="118" t="s">
        <v>627</v>
      </c>
      <c r="E697" s="118" t="s">
        <v>2128</v>
      </c>
      <c r="F697" s="118" t="s">
        <v>174</v>
      </c>
      <c r="G697" s="121">
        <v>1.8758531268066837E-4</v>
      </c>
      <c r="H697" s="118">
        <v>0</v>
      </c>
      <c r="I697" s="120" t="s">
        <v>2172</v>
      </c>
    </row>
    <row r="698" spans="1:9" ht="15" customHeight="1" x14ac:dyDescent="0.25">
      <c r="A698" s="119">
        <v>46287.496886574074</v>
      </c>
      <c r="B698" s="118">
        <v>1</v>
      </c>
      <c r="C698" s="118" t="s">
        <v>318</v>
      </c>
      <c r="D698" s="118" t="s">
        <v>627</v>
      </c>
      <c r="E698" s="118" t="s">
        <v>2129</v>
      </c>
      <c r="F698" s="118" t="s">
        <v>174</v>
      </c>
      <c r="G698" s="121">
        <v>2.1044542874160217E-4</v>
      </c>
      <c r="H698" s="118">
        <v>0</v>
      </c>
      <c r="I698" s="120" t="s">
        <v>2172</v>
      </c>
    </row>
    <row r="699" spans="1:9" ht="15" customHeight="1" x14ac:dyDescent="0.25">
      <c r="A699" s="119">
        <v>46287.496886574074</v>
      </c>
      <c r="B699" s="118">
        <v>1</v>
      </c>
      <c r="C699" s="118" t="s">
        <v>318</v>
      </c>
      <c r="D699" s="118" t="s">
        <v>627</v>
      </c>
      <c r="E699" s="118" t="s">
        <v>2130</v>
      </c>
      <c r="F699" s="118" t="s">
        <v>174</v>
      </c>
      <c r="G699" s="121">
        <v>2.3330554480253593E-4</v>
      </c>
      <c r="H699" s="118">
        <v>0</v>
      </c>
      <c r="I699" s="120" t="s">
        <v>2172</v>
      </c>
    </row>
    <row r="700" spans="1:9" ht="15" customHeight="1" x14ac:dyDescent="0.25">
      <c r="A700" s="119">
        <v>46287.496886574074</v>
      </c>
      <c r="B700" s="118">
        <v>1</v>
      </c>
      <c r="C700" s="118" t="s">
        <v>318</v>
      </c>
      <c r="D700" s="118" t="s">
        <v>627</v>
      </c>
      <c r="E700" s="118" t="s">
        <v>2131</v>
      </c>
      <c r="F700" s="118" t="s">
        <v>174</v>
      </c>
      <c r="G700" s="121">
        <v>2.5616566086346967E-4</v>
      </c>
      <c r="H700" s="118">
        <v>0</v>
      </c>
      <c r="I700" s="120" t="s">
        <v>2172</v>
      </c>
    </row>
    <row r="701" spans="1:9" ht="15" customHeight="1" x14ac:dyDescent="0.25">
      <c r="A701" s="119">
        <v>46287.496886574074</v>
      </c>
      <c r="B701" s="118">
        <v>1</v>
      </c>
      <c r="C701" s="118" t="s">
        <v>318</v>
      </c>
      <c r="D701" s="118" t="s">
        <v>627</v>
      </c>
      <c r="E701" s="118" t="s">
        <v>557</v>
      </c>
      <c r="F701" s="118" t="s">
        <v>2132</v>
      </c>
      <c r="G701" s="121">
        <v>-2.346947908437353E-5</v>
      </c>
      <c r="H701" s="118">
        <v>-4.6938958168747238</v>
      </c>
      <c r="I701" s="120" t="s">
        <v>268</v>
      </c>
    </row>
    <row r="702" spans="1:9" ht="15" customHeight="1" x14ac:dyDescent="0.25">
      <c r="A702" s="119">
        <v>46287.496886574074</v>
      </c>
      <c r="B702" s="118">
        <v>1</v>
      </c>
      <c r="C702" s="118" t="s">
        <v>318</v>
      </c>
      <c r="D702" s="118" t="s">
        <v>627</v>
      </c>
      <c r="E702" s="118" t="s">
        <v>559</v>
      </c>
      <c r="F702" s="118" t="s">
        <v>2132</v>
      </c>
      <c r="G702" s="121">
        <v>-9.9540036188104961E-5</v>
      </c>
      <c r="H702" s="118">
        <v>-19.90800723762101</v>
      </c>
      <c r="I702" s="120" t="s">
        <v>268</v>
      </c>
    </row>
    <row r="703" spans="1:9" ht="15" customHeight="1" x14ac:dyDescent="0.25">
      <c r="A703" s="119">
        <v>46287.496886574074</v>
      </c>
      <c r="B703" s="118">
        <v>1</v>
      </c>
      <c r="C703" s="118" t="s">
        <v>318</v>
      </c>
      <c r="D703" s="118" t="s">
        <v>627</v>
      </c>
      <c r="E703" s="118" t="s">
        <v>2134</v>
      </c>
      <c r="F703" s="118" t="s">
        <v>2132</v>
      </c>
      <c r="G703" s="121">
        <v>5.2601078019357895E-5</v>
      </c>
      <c r="H703" s="118">
        <v>10.520215603871579</v>
      </c>
      <c r="I703" s="120" t="s">
        <v>270</v>
      </c>
    </row>
    <row r="704" spans="1:9" ht="15" customHeight="1" x14ac:dyDescent="0.25">
      <c r="A704" s="119">
        <v>46287.496886574074</v>
      </c>
      <c r="B704" s="118">
        <v>1</v>
      </c>
      <c r="C704" s="118" t="s">
        <v>318</v>
      </c>
      <c r="D704" s="118" t="s">
        <v>627</v>
      </c>
      <c r="E704" s="118" t="s">
        <v>2135</v>
      </c>
      <c r="F704" s="118" t="s">
        <v>2132</v>
      </c>
      <c r="G704" s="121">
        <v>-1.7561059329183638E-4</v>
      </c>
      <c r="H704" s="118">
        <v>-35.122118658367292</v>
      </c>
      <c r="I704" s="120" t="s">
        <v>268</v>
      </c>
    </row>
    <row r="705" spans="1:9" ht="15" customHeight="1" x14ac:dyDescent="0.25">
      <c r="A705" s="119">
        <v>46287.496886574074</v>
      </c>
      <c r="B705" s="118">
        <v>1</v>
      </c>
      <c r="C705" s="118" t="s">
        <v>318</v>
      </c>
      <c r="D705" s="118" t="s">
        <v>627</v>
      </c>
      <c r="E705" s="118" t="s">
        <v>2136</v>
      </c>
      <c r="F705" s="118" t="s">
        <v>2132</v>
      </c>
      <c r="G705" s="121">
        <v>1.2867163512308934E-4</v>
      </c>
      <c r="H705" s="118">
        <v>25.734327024617865</v>
      </c>
      <c r="I705" s="120" t="s">
        <v>270</v>
      </c>
    </row>
    <row r="706" spans="1:9" ht="15" customHeight="1" x14ac:dyDescent="0.25">
      <c r="A706" s="119">
        <v>46287.496886574074</v>
      </c>
      <c r="B706" s="118">
        <v>1</v>
      </c>
      <c r="C706" s="118" t="s">
        <v>318</v>
      </c>
      <c r="D706" s="118" t="s">
        <v>627</v>
      </c>
      <c r="E706" s="118" t="s">
        <v>2137</v>
      </c>
      <c r="F706" s="118" t="s">
        <v>2132</v>
      </c>
      <c r="G706" s="121">
        <v>5.4254915522801287E-5</v>
      </c>
      <c r="H706" s="118">
        <v>10.850983104560257</v>
      </c>
      <c r="I706" s="120" t="s">
        <v>270</v>
      </c>
    </row>
    <row r="707" spans="1:9" ht="15" customHeight="1" x14ac:dyDescent="0.25">
      <c r="A707" s="119">
        <v>46287.496886574074</v>
      </c>
      <c r="B707" s="118">
        <v>1</v>
      </c>
      <c r="C707" s="118" t="s">
        <v>318</v>
      </c>
      <c r="D707" s="118" t="s">
        <v>627</v>
      </c>
      <c r="E707" s="118" t="s">
        <v>2139</v>
      </c>
      <c r="F707" s="118" t="s">
        <v>2132</v>
      </c>
      <c r="G707" s="121">
        <v>1.3032547262653273E-4</v>
      </c>
      <c r="H707" s="118">
        <v>26.065094525306545</v>
      </c>
      <c r="I707" s="120" t="s">
        <v>270</v>
      </c>
    </row>
    <row r="708" spans="1:9" ht="15" customHeight="1" x14ac:dyDescent="0.25">
      <c r="A708" s="119">
        <v>46287.496886574074</v>
      </c>
      <c r="B708" s="118">
        <v>1</v>
      </c>
      <c r="C708" s="118" t="s">
        <v>318</v>
      </c>
      <c r="D708" s="118" t="s">
        <v>627</v>
      </c>
      <c r="E708" s="118" t="s">
        <v>2140</v>
      </c>
      <c r="F708" s="118" t="s">
        <v>2132</v>
      </c>
      <c r="G708" s="121">
        <v>-2.1815641580930138E-5</v>
      </c>
      <c r="H708" s="118">
        <v>-4.363128316186045</v>
      </c>
      <c r="I708" s="120" t="s">
        <v>268</v>
      </c>
    </row>
    <row r="709" spans="1:9" ht="15" customHeight="1" x14ac:dyDescent="0.25">
      <c r="A709" s="119">
        <v>46287.496886574074</v>
      </c>
      <c r="B709" s="118">
        <v>1</v>
      </c>
      <c r="C709" s="118" t="s">
        <v>318</v>
      </c>
      <c r="D709" s="118" t="s">
        <v>627</v>
      </c>
      <c r="E709" s="118" t="s">
        <v>2141</v>
      </c>
      <c r="F709" s="118" t="s">
        <v>2132</v>
      </c>
      <c r="G709" s="121">
        <v>2.0639602973026414E-4</v>
      </c>
      <c r="H709" s="118">
        <v>41.279205946052826</v>
      </c>
      <c r="I709" s="120" t="s">
        <v>270</v>
      </c>
    </row>
    <row r="710" spans="1:9" ht="15" customHeight="1" x14ac:dyDescent="0.25">
      <c r="A710" s="119">
        <v>46287.496886574074</v>
      </c>
      <c r="B710" s="118">
        <v>1</v>
      </c>
      <c r="C710" s="118" t="s">
        <v>318</v>
      </c>
      <c r="D710" s="118" t="s">
        <v>627</v>
      </c>
      <c r="E710" s="118" t="s">
        <v>2142</v>
      </c>
      <c r="F710" s="118" t="s">
        <v>2132</v>
      </c>
      <c r="G710" s="121">
        <v>-9.7886198684661569E-5</v>
      </c>
      <c r="H710" s="118">
        <v>-19.577239736932331</v>
      </c>
      <c r="I710" s="120" t="s">
        <v>268</v>
      </c>
    </row>
    <row r="711" spans="1:9" ht="15" customHeight="1" x14ac:dyDescent="0.25">
      <c r="A711" s="119">
        <v>46287.496886574074</v>
      </c>
      <c r="B711" s="118">
        <v>1</v>
      </c>
      <c r="C711" s="118" t="s">
        <v>318</v>
      </c>
      <c r="D711" s="118" t="s">
        <v>627</v>
      </c>
      <c r="E711" s="118" t="s">
        <v>2143</v>
      </c>
      <c r="F711" s="118" t="s">
        <v>2132</v>
      </c>
      <c r="G711" s="121">
        <v>1.7816816165541847E-4</v>
      </c>
      <c r="H711" s="118">
        <v>35.633632331083696</v>
      </c>
      <c r="I711" s="120" t="s">
        <v>270</v>
      </c>
    </row>
    <row r="712" spans="1:9" ht="15" customHeight="1" x14ac:dyDescent="0.25">
      <c r="A712" s="119">
        <v>46287.496886574074</v>
      </c>
      <c r="B712" s="118">
        <v>1</v>
      </c>
      <c r="C712" s="118" t="s">
        <v>318</v>
      </c>
      <c r="D712" s="118" t="s">
        <v>627</v>
      </c>
      <c r="E712" s="118" t="s">
        <v>2145</v>
      </c>
      <c r="F712" s="118" t="s">
        <v>2132</v>
      </c>
      <c r="G712" s="121">
        <v>2.1931637056509925E-4</v>
      </c>
      <c r="H712" s="118">
        <v>43.863274113019848</v>
      </c>
      <c r="I712" s="120" t="s">
        <v>270</v>
      </c>
    </row>
    <row r="713" spans="1:9" ht="15" customHeight="1" x14ac:dyDescent="0.25">
      <c r="A713" s="119">
        <v>46287.496886574074</v>
      </c>
      <c r="B713" s="118">
        <v>1</v>
      </c>
      <c r="C713" s="118" t="s">
        <v>318</v>
      </c>
      <c r="D713" s="118" t="s">
        <v>627</v>
      </c>
      <c r="E713" s="118" t="s">
        <v>2146</v>
      </c>
      <c r="F713" s="118" t="s">
        <v>2132</v>
      </c>
      <c r="G713" s="121">
        <v>-1.473827252169907E-4</v>
      </c>
      <c r="H713" s="118">
        <v>-29.476545043398158</v>
      </c>
      <c r="I713" s="120" t="s">
        <v>268</v>
      </c>
    </row>
    <row r="714" spans="1:9" ht="15" customHeight="1" x14ac:dyDescent="0.25">
      <c r="A714" s="119">
        <v>46287.496886574074</v>
      </c>
      <c r="B714" s="118">
        <v>1</v>
      </c>
      <c r="C714" s="118" t="s">
        <v>318</v>
      </c>
      <c r="D714" s="118" t="s">
        <v>627</v>
      </c>
      <c r="E714" s="118" t="s">
        <v>2148</v>
      </c>
      <c r="F714" s="118" t="s">
        <v>2132</v>
      </c>
      <c r="G714" s="121">
        <v>-1.8853093412667151E-4</v>
      </c>
      <c r="H714" s="118">
        <v>-37.706186825334321</v>
      </c>
      <c r="I714" s="120" t="s">
        <v>268</v>
      </c>
    </row>
    <row r="715" spans="1:9" ht="15" customHeight="1" x14ac:dyDescent="0.25">
      <c r="A715" s="119">
        <v>46287.496886574074</v>
      </c>
      <c r="B715" s="118">
        <v>1</v>
      </c>
      <c r="C715" s="118" t="s">
        <v>318</v>
      </c>
      <c r="D715" s="118" t="s">
        <v>627</v>
      </c>
      <c r="E715" s="118" t="s">
        <v>2149</v>
      </c>
      <c r="F715" s="118" t="s">
        <v>2132</v>
      </c>
      <c r="G715" s="121">
        <v>-3.7066330381422467E-4</v>
      </c>
      <c r="H715" s="118">
        <v>-74.132660762844949</v>
      </c>
      <c r="I715" s="120" t="s">
        <v>268</v>
      </c>
    </row>
    <row r="716" spans="1:9" ht="15" customHeight="1" x14ac:dyDescent="0.25">
      <c r="A716" s="119">
        <v>46287.496886574074</v>
      </c>
      <c r="B716" s="118">
        <v>1</v>
      </c>
      <c r="C716" s="118" t="s">
        <v>318</v>
      </c>
      <c r="D716" s="118" t="s">
        <v>627</v>
      </c>
      <c r="E716" s="118" t="s">
        <v>2151</v>
      </c>
      <c r="F716" s="118" t="s">
        <v>2132</v>
      </c>
      <c r="G716" s="121">
        <v>-3.004443280261649E-4</v>
      </c>
      <c r="H716" s="118">
        <v>-60.088865605232996</v>
      </c>
      <c r="I716" s="120" t="s">
        <v>268</v>
      </c>
    </row>
    <row r="717" spans="1:9" ht="15" customHeight="1" x14ac:dyDescent="0.25">
      <c r="A717" s="119">
        <v>46287.496886574074</v>
      </c>
      <c r="B717" s="118">
        <v>1</v>
      </c>
      <c r="C717" s="118" t="s">
        <v>318</v>
      </c>
      <c r="D717" s="118" t="s">
        <v>627</v>
      </c>
      <c r="E717" s="118" t="s">
        <v>2152</v>
      </c>
      <c r="F717" s="118" t="s">
        <v>2132</v>
      </c>
      <c r="G717" s="121">
        <v>-6.2699120992453663E-5</v>
      </c>
      <c r="H717" s="118">
        <v>-12.53982419849075</v>
      </c>
      <c r="I717" s="120" t="s">
        <v>268</v>
      </c>
    </row>
    <row r="718" spans="1:9" ht="15" customHeight="1" x14ac:dyDescent="0.25">
      <c r="A718" s="119">
        <v>46287.496886574074</v>
      </c>
      <c r="B718" s="118">
        <v>1</v>
      </c>
      <c r="C718" s="118" t="s">
        <v>318</v>
      </c>
      <c r="D718" s="118" t="s">
        <v>627</v>
      </c>
      <c r="E718" s="118" t="s">
        <v>2154</v>
      </c>
      <c r="F718" s="118" t="s">
        <v>2132</v>
      </c>
      <c r="G718" s="121">
        <v>-1.3291809678051344E-4</v>
      </c>
      <c r="H718" s="118">
        <v>-26.583619356102705</v>
      </c>
      <c r="I718" s="120" t="s">
        <v>268</v>
      </c>
    </row>
    <row r="719" spans="1:9" ht="15" customHeight="1" x14ac:dyDescent="0.25">
      <c r="A719" s="119">
        <v>46287.496886574074</v>
      </c>
      <c r="B719" s="118">
        <v>1</v>
      </c>
      <c r="C719" s="118" t="s">
        <v>318</v>
      </c>
      <c r="D719" s="118" t="s">
        <v>627</v>
      </c>
      <c r="E719" s="118" t="s">
        <v>2155</v>
      </c>
      <c r="F719" s="118" t="s">
        <v>2132</v>
      </c>
      <c r="G719" s="121">
        <v>-1.5036329082572714E-4</v>
      </c>
      <c r="H719" s="118">
        <v>-30.072658165145448</v>
      </c>
      <c r="I719" s="120" t="s">
        <v>268</v>
      </c>
    </row>
    <row r="720" spans="1:9" ht="15" customHeight="1" x14ac:dyDescent="0.25">
      <c r="A720" s="119">
        <v>46287.496886574074</v>
      </c>
      <c r="B720" s="118">
        <v>1</v>
      </c>
      <c r="C720" s="118" t="s">
        <v>318</v>
      </c>
      <c r="D720" s="118" t="s">
        <v>627</v>
      </c>
      <c r="E720" s="118" t="s">
        <v>2157</v>
      </c>
      <c r="F720" s="118" t="s">
        <v>2132</v>
      </c>
      <c r="G720" s="121">
        <v>-2.0065554615978143E-4</v>
      </c>
      <c r="H720" s="118">
        <v>-40.131109231956302</v>
      </c>
      <c r="I720" s="120" t="s">
        <v>268</v>
      </c>
    </row>
    <row r="721" spans="1:9" ht="15" customHeight="1" x14ac:dyDescent="0.25">
      <c r="A721" s="119">
        <v>46287.496886574074</v>
      </c>
      <c r="B721" s="118">
        <v>1</v>
      </c>
      <c r="C721" s="118" t="s">
        <v>318</v>
      </c>
      <c r="D721" s="118" t="s">
        <v>627</v>
      </c>
      <c r="E721" s="118" t="s">
        <v>2158</v>
      </c>
      <c r="F721" s="118" t="s">
        <v>2132</v>
      </c>
      <c r="G721" s="121">
        <v>-1.0007103549167284E-4</v>
      </c>
      <c r="H721" s="118">
        <v>-20.014207098334587</v>
      </c>
      <c r="I721" s="120" t="s">
        <v>268</v>
      </c>
    </row>
    <row r="722" spans="1:9" ht="15" customHeight="1" x14ac:dyDescent="0.25">
      <c r="A722" s="119">
        <v>46287.496886574074</v>
      </c>
      <c r="B722" s="118">
        <v>1</v>
      </c>
      <c r="C722" s="118" t="s">
        <v>318</v>
      </c>
      <c r="D722" s="118" t="s">
        <v>627</v>
      </c>
      <c r="E722" s="118" t="s">
        <v>2159</v>
      </c>
      <c r="F722" s="118" t="s">
        <v>2132</v>
      </c>
      <c r="G722" s="121">
        <v>-2.5094780149383572E-4</v>
      </c>
      <c r="H722" s="118">
        <v>-50.189560298767162</v>
      </c>
      <c r="I722" s="120" t="s">
        <v>268</v>
      </c>
    </row>
    <row r="723" spans="1:9" ht="15" customHeight="1" x14ac:dyDescent="0.25">
      <c r="A723" s="119">
        <v>46287.496886574074</v>
      </c>
      <c r="B723" s="118">
        <v>1</v>
      </c>
      <c r="C723" s="118" t="s">
        <v>318</v>
      </c>
      <c r="D723" s="118" t="s">
        <v>627</v>
      </c>
      <c r="E723" s="118" t="s">
        <v>2160</v>
      </c>
      <c r="F723" s="118" t="s">
        <v>2132</v>
      </c>
      <c r="G723" s="121">
        <v>-4.9778780157618558E-5</v>
      </c>
      <c r="H723" s="118">
        <v>-9.9557560315237286</v>
      </c>
      <c r="I723" s="120" t="s">
        <v>268</v>
      </c>
    </row>
    <row r="724" spans="1:9" ht="15" customHeight="1" x14ac:dyDescent="0.25">
      <c r="A724" s="119">
        <v>46287.496886574074</v>
      </c>
      <c r="B724" s="118">
        <v>1</v>
      </c>
      <c r="C724" s="118" t="s">
        <v>318</v>
      </c>
      <c r="D724" s="118" t="s">
        <v>627</v>
      </c>
      <c r="E724" s="118" t="s">
        <v>2161</v>
      </c>
      <c r="F724" s="118" t="s">
        <v>2132</v>
      </c>
      <c r="G724" s="121">
        <v>-2.8299913398095115E-4</v>
      </c>
      <c r="H724" s="118">
        <v>-56.59982679619025</v>
      </c>
      <c r="I724" s="120" t="s">
        <v>268</v>
      </c>
    </row>
    <row r="725" spans="1:9" ht="15" customHeight="1" x14ac:dyDescent="0.25">
      <c r="A725" s="119">
        <v>46287.496886574074</v>
      </c>
      <c r="B725" s="118">
        <v>1</v>
      </c>
      <c r="C725" s="118" t="s">
        <v>318</v>
      </c>
      <c r="D725" s="118" t="s">
        <v>627</v>
      </c>
      <c r="E725" s="118" t="s">
        <v>2163</v>
      </c>
      <c r="F725" s="118" t="s">
        <v>2132</v>
      </c>
      <c r="G725" s="121">
        <v>-2.3270687864689689E-4</v>
      </c>
      <c r="H725" s="118">
        <v>-46.541375729379396</v>
      </c>
      <c r="I725" s="120" t="s">
        <v>268</v>
      </c>
    </row>
    <row r="726" spans="1:9" ht="15" customHeight="1" x14ac:dyDescent="0.25">
      <c r="A726" s="119">
        <v>46287.496886574074</v>
      </c>
      <c r="B726" s="118">
        <v>1</v>
      </c>
      <c r="C726" s="118" t="s">
        <v>318</v>
      </c>
      <c r="D726" s="118" t="s">
        <v>627</v>
      </c>
      <c r="E726" s="118" t="s">
        <v>2164</v>
      </c>
      <c r="F726" s="118" t="s">
        <v>2132</v>
      </c>
      <c r="G726" s="121">
        <v>-3.3329138931500546E-4</v>
      </c>
      <c r="H726" s="118">
        <v>-66.658277863001103</v>
      </c>
      <c r="I726" s="120" t="s">
        <v>268</v>
      </c>
    </row>
    <row r="727" spans="1:9" ht="15" customHeight="1" x14ac:dyDescent="0.25">
      <c r="A727" s="119">
        <v>46287.496886574074</v>
      </c>
      <c r="B727" s="118">
        <v>1</v>
      </c>
      <c r="C727" s="118" t="s">
        <v>318</v>
      </c>
      <c r="D727" s="118" t="s">
        <v>627</v>
      </c>
      <c r="E727" s="118" t="s">
        <v>2165</v>
      </c>
      <c r="F727" s="118" t="s">
        <v>2132</v>
      </c>
      <c r="G727" s="121">
        <v>-1.8241462331284258E-4</v>
      </c>
      <c r="H727" s="118">
        <v>-36.482924662568536</v>
      </c>
      <c r="I727" s="120" t="s">
        <v>268</v>
      </c>
    </row>
    <row r="728" spans="1:9" ht="15" customHeight="1" x14ac:dyDescent="0.25">
      <c r="A728" s="119">
        <v>46287.496886574074</v>
      </c>
      <c r="B728" s="118">
        <v>1</v>
      </c>
      <c r="C728" s="118" t="s">
        <v>318</v>
      </c>
      <c r="D728" s="118" t="s">
        <v>627</v>
      </c>
      <c r="E728" s="118" t="s">
        <v>2166</v>
      </c>
      <c r="F728" s="118" t="s">
        <v>2132</v>
      </c>
      <c r="G728" s="121">
        <v>-3.8358364464905978E-4</v>
      </c>
      <c r="H728" s="118">
        <v>-76.716728929811978</v>
      </c>
      <c r="I728" s="120" t="s">
        <v>268</v>
      </c>
    </row>
    <row r="729" spans="1:9" ht="15" customHeight="1" x14ac:dyDescent="0.25">
      <c r="A729" s="119">
        <v>46287.496886574074</v>
      </c>
      <c r="B729" s="118">
        <v>1</v>
      </c>
      <c r="C729" s="118" t="s">
        <v>318</v>
      </c>
      <c r="D729" s="118" t="s">
        <v>430</v>
      </c>
      <c r="E729" s="118" t="s">
        <v>2016</v>
      </c>
      <c r="F729" s="118" t="s">
        <v>174</v>
      </c>
      <c r="G729" s="121">
        <v>-2.1452712565317158E-3</v>
      </c>
      <c r="H729" s="118">
        <v>-22</v>
      </c>
      <c r="I729" s="120" t="s">
        <v>268</v>
      </c>
    </row>
    <row r="730" spans="1:9" ht="15" customHeight="1" x14ac:dyDescent="0.25">
      <c r="A730" s="119">
        <v>46287.496886574074</v>
      </c>
      <c r="B730" s="118">
        <v>1</v>
      </c>
      <c r="C730" s="118" t="s">
        <v>318</v>
      </c>
      <c r="D730" s="118" t="s">
        <v>430</v>
      </c>
      <c r="E730" s="118" t="s">
        <v>2018</v>
      </c>
      <c r="F730" s="118" t="s">
        <v>174</v>
      </c>
      <c r="G730" s="121">
        <v>-1.9891854249762522E-3</v>
      </c>
      <c r="H730" s="118">
        <v>-22</v>
      </c>
      <c r="I730" s="120" t="s">
        <v>268</v>
      </c>
    </row>
    <row r="731" spans="1:9" ht="15" customHeight="1" x14ac:dyDescent="0.25">
      <c r="A731" s="119">
        <v>46287.496886574074</v>
      </c>
      <c r="B731" s="118">
        <v>1</v>
      </c>
      <c r="C731" s="118" t="s">
        <v>318</v>
      </c>
      <c r="D731" s="118" t="s">
        <v>430</v>
      </c>
      <c r="E731" s="118" t="s">
        <v>2019</v>
      </c>
      <c r="F731" s="118" t="s">
        <v>174</v>
      </c>
      <c r="G731" s="121">
        <v>-1.8330995934207883E-3</v>
      </c>
      <c r="H731" s="118">
        <v>-22</v>
      </c>
      <c r="I731" s="120" t="s">
        <v>268</v>
      </c>
    </row>
    <row r="732" spans="1:9" ht="15" customHeight="1" x14ac:dyDescent="0.25">
      <c r="A732" s="119">
        <v>46287.496886574074</v>
      </c>
      <c r="B732" s="118">
        <v>1</v>
      </c>
      <c r="C732" s="118" t="s">
        <v>318</v>
      </c>
      <c r="D732" s="118" t="s">
        <v>430</v>
      </c>
      <c r="E732" s="118" t="s">
        <v>2020</v>
      </c>
      <c r="F732" s="118" t="s">
        <v>174</v>
      </c>
      <c r="G732" s="121">
        <v>-1.6770137618653247E-3</v>
      </c>
      <c r="H732" s="118">
        <v>-22</v>
      </c>
      <c r="I732" s="120" t="s">
        <v>268</v>
      </c>
    </row>
    <row r="733" spans="1:9" ht="15" customHeight="1" x14ac:dyDescent="0.25">
      <c r="A733" s="119">
        <v>46287.496886574074</v>
      </c>
      <c r="B733" s="118">
        <v>1</v>
      </c>
      <c r="C733" s="118" t="s">
        <v>318</v>
      </c>
      <c r="D733" s="118" t="s">
        <v>430</v>
      </c>
      <c r="E733" s="118" t="s">
        <v>2021</v>
      </c>
      <c r="F733" s="118" t="s">
        <v>174</v>
      </c>
      <c r="G733" s="121">
        <v>-1.5209279303098609E-3</v>
      </c>
      <c r="H733" s="118">
        <v>-22</v>
      </c>
      <c r="I733" s="120" t="s">
        <v>268</v>
      </c>
    </row>
    <row r="734" spans="1:9" ht="15" customHeight="1" x14ac:dyDescent="0.25">
      <c r="A734" s="119">
        <v>46287.496886574074</v>
      </c>
      <c r="B734" s="118">
        <v>1</v>
      </c>
      <c r="C734" s="118" t="s">
        <v>318</v>
      </c>
      <c r="D734" s="118" t="s">
        <v>430</v>
      </c>
      <c r="E734" s="118" t="s">
        <v>2022</v>
      </c>
      <c r="F734" s="118" t="s">
        <v>174</v>
      </c>
      <c r="G734" s="121">
        <v>-1.3648420987543972E-3</v>
      </c>
      <c r="H734" s="118">
        <v>-20.017684115064494</v>
      </c>
      <c r="I734" s="120" t="s">
        <v>268</v>
      </c>
    </row>
    <row r="735" spans="1:9" ht="15" customHeight="1" x14ac:dyDescent="0.25">
      <c r="A735" s="119">
        <v>46287.496886574074</v>
      </c>
      <c r="B735" s="118">
        <v>1</v>
      </c>
      <c r="C735" s="118" t="s">
        <v>318</v>
      </c>
      <c r="D735" s="118" t="s">
        <v>430</v>
      </c>
      <c r="E735" s="118" t="s">
        <v>2023</v>
      </c>
      <c r="F735" s="118" t="s">
        <v>174</v>
      </c>
      <c r="G735" s="121">
        <v>-1.2087562671989334E-3</v>
      </c>
      <c r="H735" s="118">
        <v>-17.728425252251022</v>
      </c>
      <c r="I735" s="120" t="s">
        <v>268</v>
      </c>
    </row>
    <row r="736" spans="1:9" ht="15" customHeight="1" x14ac:dyDescent="0.25">
      <c r="A736" s="119">
        <v>46287.496886574074</v>
      </c>
      <c r="B736" s="118">
        <v>1</v>
      </c>
      <c r="C736" s="118" t="s">
        <v>318</v>
      </c>
      <c r="D736" s="118" t="s">
        <v>430</v>
      </c>
      <c r="E736" s="118" t="s">
        <v>2024</v>
      </c>
      <c r="F736" s="118" t="s">
        <v>174</v>
      </c>
      <c r="G736" s="121">
        <v>-1.0526704356434698E-3</v>
      </c>
      <c r="H736" s="118">
        <v>-15.439166389437556</v>
      </c>
      <c r="I736" s="120" t="s">
        <v>268</v>
      </c>
    </row>
    <row r="737" spans="1:9" ht="15" customHeight="1" x14ac:dyDescent="0.25">
      <c r="A737" s="119">
        <v>46287.496886574074</v>
      </c>
      <c r="B737" s="118">
        <v>1</v>
      </c>
      <c r="C737" s="118" t="s">
        <v>318</v>
      </c>
      <c r="D737" s="118" t="s">
        <v>430</v>
      </c>
      <c r="E737" s="118" t="s">
        <v>2025</v>
      </c>
      <c r="F737" s="118" t="s">
        <v>174</v>
      </c>
      <c r="G737" s="121">
        <v>-8.9658460408800593E-4</v>
      </c>
      <c r="H737" s="118">
        <v>-13.149907526624087</v>
      </c>
      <c r="I737" s="120" t="s">
        <v>268</v>
      </c>
    </row>
    <row r="738" spans="1:9" ht="15" customHeight="1" x14ac:dyDescent="0.25">
      <c r="A738" s="119">
        <v>46287.496886574074</v>
      </c>
      <c r="B738" s="118">
        <v>1</v>
      </c>
      <c r="C738" s="118" t="s">
        <v>318</v>
      </c>
      <c r="D738" s="118" t="s">
        <v>430</v>
      </c>
      <c r="E738" s="118" t="s">
        <v>2026</v>
      </c>
      <c r="F738" s="118" t="s">
        <v>174</v>
      </c>
      <c r="G738" s="121">
        <v>-7.4049877253254219E-4</v>
      </c>
      <c r="H738" s="118">
        <v>-10.860648663810618</v>
      </c>
      <c r="I738" s="120" t="s">
        <v>268</v>
      </c>
    </row>
    <row r="739" spans="1:9" ht="15" customHeight="1" x14ac:dyDescent="0.25">
      <c r="A739" s="119">
        <v>46287.496886574074</v>
      </c>
      <c r="B739" s="118">
        <v>1</v>
      </c>
      <c r="C739" s="118" t="s">
        <v>318</v>
      </c>
      <c r="D739" s="118" t="s">
        <v>430</v>
      </c>
      <c r="E739" s="118" t="s">
        <v>2027</v>
      </c>
      <c r="F739" s="118" t="s">
        <v>174</v>
      </c>
      <c r="G739" s="121">
        <v>-5.8441294097707846E-4</v>
      </c>
      <c r="H739" s="118">
        <v>-8.5713898009971512</v>
      </c>
      <c r="I739" s="120" t="s">
        <v>268</v>
      </c>
    </row>
    <row r="740" spans="1:9" ht="15" customHeight="1" x14ac:dyDescent="0.25">
      <c r="A740" s="119">
        <v>46287.496886574074</v>
      </c>
      <c r="B740" s="118">
        <v>1</v>
      </c>
      <c r="C740" s="118" t="s">
        <v>318</v>
      </c>
      <c r="D740" s="118" t="s">
        <v>430</v>
      </c>
      <c r="E740" s="118" t="s">
        <v>2028</v>
      </c>
      <c r="F740" s="118" t="s">
        <v>174</v>
      </c>
      <c r="G740" s="121">
        <v>-4.2832710942161472E-4</v>
      </c>
      <c r="H740" s="118">
        <v>-6.2821309381836832</v>
      </c>
      <c r="I740" s="120" t="s">
        <v>268</v>
      </c>
    </row>
    <row r="741" spans="1:9" ht="15" customHeight="1" x14ac:dyDescent="0.25">
      <c r="A741" s="119">
        <v>46287.496886574074</v>
      </c>
      <c r="B741" s="118">
        <v>1</v>
      </c>
      <c r="C741" s="118" t="s">
        <v>318</v>
      </c>
      <c r="D741" s="118" t="s">
        <v>430</v>
      </c>
      <c r="E741" s="118" t="s">
        <v>2029</v>
      </c>
      <c r="F741" s="118" t="s">
        <v>174</v>
      </c>
      <c r="G741" s="121">
        <v>-1.8552688930801909E-3</v>
      </c>
      <c r="H741" s="118">
        <v>-22</v>
      </c>
      <c r="I741" s="120" t="s">
        <v>268</v>
      </c>
    </row>
    <row r="742" spans="1:9" ht="15" customHeight="1" x14ac:dyDescent="0.25">
      <c r="A742" s="119">
        <v>46287.496886574074</v>
      </c>
      <c r="B742" s="118">
        <v>1</v>
      </c>
      <c r="C742" s="118" t="s">
        <v>318</v>
      </c>
      <c r="D742" s="118" t="s">
        <v>430</v>
      </c>
      <c r="E742" s="118" t="s">
        <v>2030</v>
      </c>
      <c r="F742" s="118" t="s">
        <v>174</v>
      </c>
      <c r="G742" s="121">
        <v>-1.6991830615247273E-3</v>
      </c>
      <c r="H742" s="118">
        <v>-22</v>
      </c>
      <c r="I742" s="120" t="s">
        <v>268</v>
      </c>
    </row>
    <row r="743" spans="1:9" ht="15" customHeight="1" x14ac:dyDescent="0.25">
      <c r="A743" s="119">
        <v>46287.496886574074</v>
      </c>
      <c r="B743" s="118">
        <v>1</v>
      </c>
      <c r="C743" s="118" t="s">
        <v>318</v>
      </c>
      <c r="D743" s="118" t="s">
        <v>430</v>
      </c>
      <c r="E743" s="118" t="s">
        <v>2031</v>
      </c>
      <c r="F743" s="118" t="s">
        <v>174</v>
      </c>
      <c r="G743" s="121">
        <v>-1.5430972299692635E-3</v>
      </c>
      <c r="H743" s="118">
        <v>-22</v>
      </c>
      <c r="I743" s="120" t="s">
        <v>268</v>
      </c>
    </row>
    <row r="744" spans="1:9" ht="15" customHeight="1" x14ac:dyDescent="0.25">
      <c r="A744" s="119">
        <v>46287.496886574074</v>
      </c>
      <c r="B744" s="118">
        <v>1</v>
      </c>
      <c r="C744" s="118" t="s">
        <v>318</v>
      </c>
      <c r="D744" s="118" t="s">
        <v>430</v>
      </c>
      <c r="E744" s="118" t="s">
        <v>2032</v>
      </c>
      <c r="F744" s="118" t="s">
        <v>174</v>
      </c>
      <c r="G744" s="121">
        <v>-1.3870113984137998E-3</v>
      </c>
      <c r="H744" s="118">
        <v>-20.342833843402396</v>
      </c>
      <c r="I744" s="120" t="s">
        <v>268</v>
      </c>
    </row>
    <row r="745" spans="1:9" ht="15" customHeight="1" x14ac:dyDescent="0.25">
      <c r="A745" s="119">
        <v>46287.496886574074</v>
      </c>
      <c r="B745" s="118">
        <v>1</v>
      </c>
      <c r="C745" s="118" t="s">
        <v>318</v>
      </c>
      <c r="D745" s="118" t="s">
        <v>430</v>
      </c>
      <c r="E745" s="118" t="s">
        <v>2033</v>
      </c>
      <c r="F745" s="118" t="s">
        <v>174</v>
      </c>
      <c r="G745" s="121">
        <v>-1.230925566858336E-3</v>
      </c>
      <c r="H745" s="118">
        <v>-18.053574980588927</v>
      </c>
      <c r="I745" s="120" t="s">
        <v>268</v>
      </c>
    </row>
    <row r="746" spans="1:9" ht="15" customHeight="1" x14ac:dyDescent="0.25">
      <c r="A746" s="119">
        <v>46287.496886574074</v>
      </c>
      <c r="B746" s="118">
        <v>1</v>
      </c>
      <c r="C746" s="118" t="s">
        <v>318</v>
      </c>
      <c r="D746" s="118" t="s">
        <v>430</v>
      </c>
      <c r="E746" s="118" t="s">
        <v>2034</v>
      </c>
      <c r="F746" s="118" t="s">
        <v>174</v>
      </c>
      <c r="G746" s="121">
        <v>-1.0748397353028724E-3</v>
      </c>
      <c r="H746" s="118">
        <v>-15.764316117775461</v>
      </c>
      <c r="I746" s="120" t="s">
        <v>268</v>
      </c>
    </row>
    <row r="747" spans="1:9" ht="15" customHeight="1" x14ac:dyDescent="0.25">
      <c r="A747" s="119">
        <v>46287.496886574074</v>
      </c>
      <c r="B747" s="118">
        <v>1</v>
      </c>
      <c r="C747" s="118" t="s">
        <v>318</v>
      </c>
      <c r="D747" s="118" t="s">
        <v>430</v>
      </c>
      <c r="E747" s="118" t="s">
        <v>2035</v>
      </c>
      <c r="F747" s="118" t="s">
        <v>174</v>
      </c>
      <c r="G747" s="121">
        <v>-9.1875390374740852E-4</v>
      </c>
      <c r="H747" s="118">
        <v>-13.475057254961992</v>
      </c>
      <c r="I747" s="120" t="s">
        <v>268</v>
      </c>
    </row>
    <row r="748" spans="1:9" ht="15" customHeight="1" x14ac:dyDescent="0.25">
      <c r="A748" s="119">
        <v>46287.496886574074</v>
      </c>
      <c r="B748" s="118">
        <v>1</v>
      </c>
      <c r="C748" s="118" t="s">
        <v>318</v>
      </c>
      <c r="D748" s="118" t="s">
        <v>430</v>
      </c>
      <c r="E748" s="118" t="s">
        <v>2036</v>
      </c>
      <c r="F748" s="118" t="s">
        <v>174</v>
      </c>
      <c r="G748" s="121">
        <v>-7.6266807219194479E-4</v>
      </c>
      <c r="H748" s="118">
        <v>-11.185798392148524</v>
      </c>
      <c r="I748" s="120" t="s">
        <v>268</v>
      </c>
    </row>
    <row r="749" spans="1:9" ht="15" customHeight="1" x14ac:dyDescent="0.25">
      <c r="A749" s="119">
        <v>46287.496886574074</v>
      </c>
      <c r="B749" s="118">
        <v>1</v>
      </c>
      <c r="C749" s="118" t="s">
        <v>318</v>
      </c>
      <c r="D749" s="118" t="s">
        <v>430</v>
      </c>
      <c r="E749" s="118" t="s">
        <v>2037</v>
      </c>
      <c r="F749" s="118" t="s">
        <v>174</v>
      </c>
      <c r="G749" s="121">
        <v>-6.0658224063648105E-4</v>
      </c>
      <c r="H749" s="118">
        <v>-8.8965395293350547</v>
      </c>
      <c r="I749" s="120" t="s">
        <v>268</v>
      </c>
    </row>
    <row r="750" spans="1:9" ht="15" customHeight="1" x14ac:dyDescent="0.25">
      <c r="A750" s="119">
        <v>46287.496886574074</v>
      </c>
      <c r="B750" s="118">
        <v>1</v>
      </c>
      <c r="C750" s="118" t="s">
        <v>318</v>
      </c>
      <c r="D750" s="118" t="s">
        <v>430</v>
      </c>
      <c r="E750" s="118" t="s">
        <v>2038</v>
      </c>
      <c r="F750" s="118" t="s">
        <v>174</v>
      </c>
      <c r="G750" s="121">
        <v>-4.5049640908101732E-4</v>
      </c>
      <c r="H750" s="118">
        <v>-6.6072806665215875</v>
      </c>
      <c r="I750" s="120" t="s">
        <v>268</v>
      </c>
    </row>
    <row r="751" spans="1:9" ht="15" customHeight="1" x14ac:dyDescent="0.25">
      <c r="A751" s="119">
        <v>46287.496886574074</v>
      </c>
      <c r="B751" s="118">
        <v>1</v>
      </c>
      <c r="C751" s="118" t="s">
        <v>318</v>
      </c>
      <c r="D751" s="118" t="s">
        <v>430</v>
      </c>
      <c r="E751" s="118" t="s">
        <v>2039</v>
      </c>
      <c r="F751" s="118" t="s">
        <v>174</v>
      </c>
      <c r="G751" s="121">
        <v>-2.9441057752555358E-4</v>
      </c>
      <c r="H751" s="118">
        <v>-4.3180218037081195</v>
      </c>
      <c r="I751" s="120" t="s">
        <v>268</v>
      </c>
    </row>
    <row r="752" spans="1:9" ht="15" customHeight="1" x14ac:dyDescent="0.25">
      <c r="A752" s="119">
        <v>46287.496886574074</v>
      </c>
      <c r="B752" s="118">
        <v>1</v>
      </c>
      <c r="C752" s="118" t="s">
        <v>318</v>
      </c>
      <c r="D752" s="118" t="s">
        <v>430</v>
      </c>
      <c r="E752" s="118" t="s">
        <v>2040</v>
      </c>
      <c r="F752" s="118" t="s">
        <v>174</v>
      </c>
      <c r="G752" s="121">
        <v>-1.3832474597008984E-4</v>
      </c>
      <c r="H752" s="118">
        <v>-2.0287629408946515</v>
      </c>
      <c r="I752" s="120" t="s">
        <v>268</v>
      </c>
    </row>
    <row r="753" spans="1:9" ht="15" customHeight="1" x14ac:dyDescent="0.25">
      <c r="A753" s="119">
        <v>46287.496886574074</v>
      </c>
      <c r="B753" s="118">
        <v>1</v>
      </c>
      <c r="C753" s="118" t="s">
        <v>318</v>
      </c>
      <c r="D753" s="118" t="s">
        <v>430</v>
      </c>
      <c r="E753" s="118" t="s">
        <v>2041</v>
      </c>
      <c r="F753" s="118" t="s">
        <v>174</v>
      </c>
      <c r="G753" s="121">
        <v>-1.5652665296286661E-3</v>
      </c>
      <c r="H753" s="118">
        <v>-22</v>
      </c>
      <c r="I753" s="120" t="s">
        <v>268</v>
      </c>
    </row>
    <row r="754" spans="1:9" ht="15" customHeight="1" x14ac:dyDescent="0.25">
      <c r="A754" s="119">
        <v>46287.496886574074</v>
      </c>
      <c r="B754" s="118">
        <v>1</v>
      </c>
      <c r="C754" s="118" t="s">
        <v>318</v>
      </c>
      <c r="D754" s="118" t="s">
        <v>430</v>
      </c>
      <c r="E754" s="118" t="s">
        <v>2042</v>
      </c>
      <c r="F754" s="118" t="s">
        <v>174</v>
      </c>
      <c r="G754" s="121">
        <v>-1.4091806980732024E-3</v>
      </c>
      <c r="H754" s="118">
        <v>-20.667983571740301</v>
      </c>
      <c r="I754" s="120" t="s">
        <v>268</v>
      </c>
    </row>
    <row r="755" spans="1:9" ht="15" customHeight="1" x14ac:dyDescent="0.25">
      <c r="A755" s="119">
        <v>46287.496886574074</v>
      </c>
      <c r="B755" s="118">
        <v>1</v>
      </c>
      <c r="C755" s="118" t="s">
        <v>318</v>
      </c>
      <c r="D755" s="118" t="s">
        <v>430</v>
      </c>
      <c r="E755" s="118" t="s">
        <v>2043</v>
      </c>
      <c r="F755" s="118" t="s">
        <v>174</v>
      </c>
      <c r="G755" s="121">
        <v>-1.2530948665177386E-3</v>
      </c>
      <c r="H755" s="118">
        <v>-18.378724708926832</v>
      </c>
      <c r="I755" s="120" t="s">
        <v>268</v>
      </c>
    </row>
    <row r="756" spans="1:9" ht="15" customHeight="1" x14ac:dyDescent="0.25">
      <c r="A756" s="119">
        <v>46287.496886574074</v>
      </c>
      <c r="B756" s="118">
        <v>1</v>
      </c>
      <c r="C756" s="118" t="s">
        <v>318</v>
      </c>
      <c r="D756" s="118" t="s">
        <v>430</v>
      </c>
      <c r="E756" s="118" t="s">
        <v>2044</v>
      </c>
      <c r="F756" s="118" t="s">
        <v>174</v>
      </c>
      <c r="G756" s="121">
        <v>-1.097009034962275E-3</v>
      </c>
      <c r="H756" s="118">
        <v>-16.089465846113367</v>
      </c>
      <c r="I756" s="120" t="s">
        <v>268</v>
      </c>
    </row>
    <row r="757" spans="1:9" ht="15" customHeight="1" x14ac:dyDescent="0.25">
      <c r="A757" s="119">
        <v>46287.496886574074</v>
      </c>
      <c r="B757" s="118">
        <v>1</v>
      </c>
      <c r="C757" s="118" t="s">
        <v>318</v>
      </c>
      <c r="D757" s="118" t="s">
        <v>430</v>
      </c>
      <c r="E757" s="118" t="s">
        <v>2045</v>
      </c>
      <c r="F757" s="118" t="s">
        <v>174</v>
      </c>
      <c r="G757" s="121">
        <v>-9.4092320340681123E-4</v>
      </c>
      <c r="H757" s="118">
        <v>-13.800206983299898</v>
      </c>
      <c r="I757" s="120" t="s">
        <v>268</v>
      </c>
    </row>
    <row r="758" spans="1:9" ht="15" customHeight="1" x14ac:dyDescent="0.25">
      <c r="A758" s="119">
        <v>46287.496886574074</v>
      </c>
      <c r="B758" s="118">
        <v>1</v>
      </c>
      <c r="C758" s="118" t="s">
        <v>318</v>
      </c>
      <c r="D758" s="118" t="s">
        <v>430</v>
      </c>
      <c r="E758" s="118" t="s">
        <v>2046</v>
      </c>
      <c r="F758" s="118" t="s">
        <v>174</v>
      </c>
      <c r="G758" s="121">
        <v>-7.8483737185134749E-4</v>
      </c>
      <c r="H758" s="118">
        <v>-11.510948120486431</v>
      </c>
      <c r="I758" s="120" t="s">
        <v>268</v>
      </c>
    </row>
    <row r="759" spans="1:9" ht="15" customHeight="1" x14ac:dyDescent="0.25">
      <c r="A759" s="119">
        <v>46287.496886574074</v>
      </c>
      <c r="B759" s="118">
        <v>1</v>
      </c>
      <c r="C759" s="118" t="s">
        <v>318</v>
      </c>
      <c r="D759" s="118" t="s">
        <v>430</v>
      </c>
      <c r="E759" s="118" t="s">
        <v>2047</v>
      </c>
      <c r="F759" s="118" t="s">
        <v>174</v>
      </c>
      <c r="G759" s="121">
        <v>-6.2875154029588365E-4</v>
      </c>
      <c r="H759" s="118">
        <v>-9.2216892576729599</v>
      </c>
      <c r="I759" s="120" t="s">
        <v>268</v>
      </c>
    </row>
    <row r="760" spans="1:9" ht="15" customHeight="1" x14ac:dyDescent="0.25">
      <c r="A760" s="119">
        <v>46287.496886574074</v>
      </c>
      <c r="B760" s="118">
        <v>1</v>
      </c>
      <c r="C760" s="118" t="s">
        <v>318</v>
      </c>
      <c r="D760" s="118" t="s">
        <v>430</v>
      </c>
      <c r="E760" s="118" t="s">
        <v>2048</v>
      </c>
      <c r="F760" s="118" t="s">
        <v>174</v>
      </c>
      <c r="G760" s="121">
        <v>-4.7266570874041996E-4</v>
      </c>
      <c r="H760" s="118">
        <v>-6.9324303948594928</v>
      </c>
      <c r="I760" s="120" t="s">
        <v>268</v>
      </c>
    </row>
    <row r="761" spans="1:9" ht="15" customHeight="1" x14ac:dyDescent="0.25">
      <c r="A761" s="119">
        <v>46287.496886574074</v>
      </c>
      <c r="B761" s="118">
        <v>1</v>
      </c>
      <c r="C761" s="118" t="s">
        <v>318</v>
      </c>
      <c r="D761" s="118" t="s">
        <v>430</v>
      </c>
      <c r="E761" s="118" t="s">
        <v>2049</v>
      </c>
      <c r="F761" s="118" t="s">
        <v>174</v>
      </c>
      <c r="G761" s="121">
        <v>-3.1657987718495623E-4</v>
      </c>
      <c r="H761" s="118">
        <v>-4.6431715320460247</v>
      </c>
      <c r="I761" s="120" t="s">
        <v>268</v>
      </c>
    </row>
    <row r="762" spans="1:9" ht="15" customHeight="1" x14ac:dyDescent="0.25">
      <c r="A762" s="119">
        <v>46287.496886574074</v>
      </c>
      <c r="B762" s="118">
        <v>1</v>
      </c>
      <c r="C762" s="118" t="s">
        <v>318</v>
      </c>
      <c r="D762" s="118" t="s">
        <v>430</v>
      </c>
      <c r="E762" s="118" t="s">
        <v>2050</v>
      </c>
      <c r="F762" s="118" t="s">
        <v>174</v>
      </c>
      <c r="G762" s="121">
        <v>-1.6049404562949247E-4</v>
      </c>
      <c r="H762" s="118">
        <v>-2.3539126692325567</v>
      </c>
      <c r="I762" s="120" t="s">
        <v>268</v>
      </c>
    </row>
    <row r="763" spans="1:9" ht="15" customHeight="1" x14ac:dyDescent="0.25">
      <c r="A763" s="119">
        <v>46287.496886574074</v>
      </c>
      <c r="B763" s="118">
        <v>1</v>
      </c>
      <c r="C763" s="118" t="s">
        <v>318</v>
      </c>
      <c r="D763" s="118" t="s">
        <v>430</v>
      </c>
      <c r="E763" s="118" t="s">
        <v>2051</v>
      </c>
      <c r="F763" s="118" t="s">
        <v>174</v>
      </c>
      <c r="G763" s="121">
        <v>-4.4082140740287276E-6</v>
      </c>
      <c r="H763" s="118">
        <v>-6.4653806419088453E-2</v>
      </c>
      <c r="I763" s="120" t="s">
        <v>268</v>
      </c>
    </row>
    <row r="764" spans="1:9" ht="15" customHeight="1" x14ac:dyDescent="0.25">
      <c r="A764" s="119">
        <v>46287.496886574074</v>
      </c>
      <c r="B764" s="118">
        <v>1</v>
      </c>
      <c r="C764" s="118" t="s">
        <v>318</v>
      </c>
      <c r="D764" s="118" t="s">
        <v>430</v>
      </c>
      <c r="E764" s="118" t="s">
        <v>2052</v>
      </c>
      <c r="F764" s="118" t="s">
        <v>174</v>
      </c>
      <c r="G764" s="121">
        <v>1.5167761748143501E-4</v>
      </c>
      <c r="H764" s="118">
        <v>0</v>
      </c>
      <c r="I764" s="120" t="s">
        <v>2172</v>
      </c>
    </row>
    <row r="765" spans="1:9" ht="15" customHeight="1" x14ac:dyDescent="0.25">
      <c r="A765" s="119">
        <v>46287.496886574074</v>
      </c>
      <c r="B765" s="118">
        <v>1</v>
      </c>
      <c r="C765" s="118" t="s">
        <v>318</v>
      </c>
      <c r="D765" s="118" t="s">
        <v>430</v>
      </c>
      <c r="E765" s="118" t="s">
        <v>2053</v>
      </c>
      <c r="F765" s="118" t="s">
        <v>174</v>
      </c>
      <c r="G765" s="121">
        <v>-1.2752641661771414E-3</v>
      </c>
      <c r="H765" s="118">
        <v>-18.703874437264741</v>
      </c>
      <c r="I765" s="120" t="s">
        <v>268</v>
      </c>
    </row>
    <row r="766" spans="1:9" ht="15" customHeight="1" x14ac:dyDescent="0.25">
      <c r="A766" s="119">
        <v>46287.496886574074</v>
      </c>
      <c r="B766" s="118">
        <v>1</v>
      </c>
      <c r="C766" s="118" t="s">
        <v>318</v>
      </c>
      <c r="D766" s="118" t="s">
        <v>430</v>
      </c>
      <c r="E766" s="118" t="s">
        <v>2054</v>
      </c>
      <c r="F766" s="118" t="s">
        <v>174</v>
      </c>
      <c r="G766" s="121">
        <v>-1.1191783346216776E-3</v>
      </c>
      <c r="H766" s="118">
        <v>-16.414615574451272</v>
      </c>
      <c r="I766" s="120" t="s">
        <v>268</v>
      </c>
    </row>
    <row r="767" spans="1:9" ht="15" customHeight="1" x14ac:dyDescent="0.25">
      <c r="A767" s="119">
        <v>46287.496886574074</v>
      </c>
      <c r="B767" s="118">
        <v>1</v>
      </c>
      <c r="C767" s="118" t="s">
        <v>318</v>
      </c>
      <c r="D767" s="118" t="s">
        <v>430</v>
      </c>
      <c r="E767" s="118" t="s">
        <v>2055</v>
      </c>
      <c r="F767" s="118" t="s">
        <v>174</v>
      </c>
      <c r="G767" s="121">
        <v>-9.6309250306621382E-4</v>
      </c>
      <c r="H767" s="118">
        <v>-14.125356711637803</v>
      </c>
      <c r="I767" s="120" t="s">
        <v>268</v>
      </c>
    </row>
    <row r="768" spans="1:9" ht="15" customHeight="1" x14ac:dyDescent="0.25">
      <c r="A768" s="119">
        <v>46287.496886574074</v>
      </c>
      <c r="B768" s="118">
        <v>1</v>
      </c>
      <c r="C768" s="118" t="s">
        <v>318</v>
      </c>
      <c r="D768" s="118" t="s">
        <v>430</v>
      </c>
      <c r="E768" s="118" t="s">
        <v>2056</v>
      </c>
      <c r="F768" s="118" t="s">
        <v>174</v>
      </c>
      <c r="G768" s="121">
        <v>-8.0700667151075009E-4</v>
      </c>
      <c r="H768" s="118">
        <v>-11.836097848824334</v>
      </c>
      <c r="I768" s="120" t="s">
        <v>268</v>
      </c>
    </row>
    <row r="769" spans="1:9" ht="15" customHeight="1" x14ac:dyDescent="0.25">
      <c r="A769" s="119">
        <v>46287.496886574074</v>
      </c>
      <c r="B769" s="118">
        <v>1</v>
      </c>
      <c r="C769" s="118" t="s">
        <v>318</v>
      </c>
      <c r="D769" s="118" t="s">
        <v>430</v>
      </c>
      <c r="E769" s="118" t="s">
        <v>2057</v>
      </c>
      <c r="F769" s="118" t="s">
        <v>174</v>
      </c>
      <c r="G769" s="121">
        <v>-6.5092083995528635E-4</v>
      </c>
      <c r="H769" s="118">
        <v>-9.5468389860108669</v>
      </c>
      <c r="I769" s="120" t="s">
        <v>268</v>
      </c>
    </row>
    <row r="770" spans="1:9" ht="15" customHeight="1" x14ac:dyDescent="0.25">
      <c r="A770" s="119">
        <v>46287.496886574074</v>
      </c>
      <c r="B770" s="118">
        <v>1</v>
      </c>
      <c r="C770" s="118" t="s">
        <v>318</v>
      </c>
      <c r="D770" s="118" t="s">
        <v>430</v>
      </c>
      <c r="E770" s="118" t="s">
        <v>2058</v>
      </c>
      <c r="F770" s="118" t="s">
        <v>174</v>
      </c>
      <c r="G770" s="121">
        <v>-4.9483500839982261E-4</v>
      </c>
      <c r="H770" s="118">
        <v>-7.2575801231973989</v>
      </c>
      <c r="I770" s="120" t="s">
        <v>268</v>
      </c>
    </row>
    <row r="771" spans="1:9" ht="15" customHeight="1" x14ac:dyDescent="0.25">
      <c r="A771" s="119">
        <v>46287.496886574074</v>
      </c>
      <c r="B771" s="118">
        <v>1</v>
      </c>
      <c r="C771" s="118" t="s">
        <v>318</v>
      </c>
      <c r="D771" s="118" t="s">
        <v>430</v>
      </c>
      <c r="E771" s="118" t="s">
        <v>2059</v>
      </c>
      <c r="F771" s="118" t="s">
        <v>174</v>
      </c>
      <c r="G771" s="121">
        <v>-3.3874917684435882E-4</v>
      </c>
      <c r="H771" s="118">
        <v>-4.96832126038393</v>
      </c>
      <c r="I771" s="120" t="s">
        <v>268</v>
      </c>
    </row>
    <row r="772" spans="1:9" ht="15" customHeight="1" x14ac:dyDescent="0.25">
      <c r="A772" s="119">
        <v>46287.496886574074</v>
      </c>
      <c r="B772" s="118">
        <v>1</v>
      </c>
      <c r="C772" s="118" t="s">
        <v>318</v>
      </c>
      <c r="D772" s="118" t="s">
        <v>430</v>
      </c>
      <c r="E772" s="118" t="s">
        <v>2060</v>
      </c>
      <c r="F772" s="118" t="s">
        <v>174</v>
      </c>
      <c r="G772" s="121">
        <v>-1.8266334528889509E-4</v>
      </c>
      <c r="H772" s="118">
        <v>-2.6790623975704615</v>
      </c>
      <c r="I772" s="120" t="s">
        <v>268</v>
      </c>
    </row>
    <row r="773" spans="1:9" ht="15" customHeight="1" x14ac:dyDescent="0.25">
      <c r="A773" s="119">
        <v>46287.496886574074</v>
      </c>
      <c r="B773" s="118">
        <v>1</v>
      </c>
      <c r="C773" s="118" t="s">
        <v>318</v>
      </c>
      <c r="D773" s="118" t="s">
        <v>430</v>
      </c>
      <c r="E773" s="118" t="s">
        <v>2061</v>
      </c>
      <c r="F773" s="118" t="s">
        <v>174</v>
      </c>
      <c r="G773" s="121">
        <v>-2.6577513733431351E-5</v>
      </c>
      <c r="H773" s="118">
        <v>-0.38980353475699359</v>
      </c>
      <c r="I773" s="120" t="s">
        <v>268</v>
      </c>
    </row>
    <row r="774" spans="1:9" ht="15" customHeight="1" x14ac:dyDescent="0.25">
      <c r="A774" s="119">
        <v>46287.496886574074</v>
      </c>
      <c r="B774" s="118">
        <v>1</v>
      </c>
      <c r="C774" s="118" t="s">
        <v>318</v>
      </c>
      <c r="D774" s="118" t="s">
        <v>430</v>
      </c>
      <c r="E774" s="118" t="s">
        <v>2062</v>
      </c>
      <c r="F774" s="118" t="s">
        <v>174</v>
      </c>
      <c r="G774" s="121">
        <v>1.2950831782203238E-4</v>
      </c>
      <c r="H774" s="118">
        <v>0</v>
      </c>
      <c r="I774" s="120" t="s">
        <v>2172</v>
      </c>
    </row>
    <row r="775" spans="1:9" ht="15" customHeight="1" x14ac:dyDescent="0.25">
      <c r="A775" s="119">
        <v>46287.496886574074</v>
      </c>
      <c r="B775" s="118">
        <v>1</v>
      </c>
      <c r="C775" s="118" t="s">
        <v>318</v>
      </c>
      <c r="D775" s="118" t="s">
        <v>430</v>
      </c>
      <c r="E775" s="118" t="s">
        <v>2063</v>
      </c>
      <c r="F775" s="118" t="s">
        <v>174</v>
      </c>
      <c r="G775" s="121">
        <v>2.8559414937749612E-4</v>
      </c>
      <c r="H775" s="118">
        <v>0</v>
      </c>
      <c r="I775" s="120" t="s">
        <v>2172</v>
      </c>
    </row>
    <row r="776" spans="1:9" ht="15" customHeight="1" x14ac:dyDescent="0.25">
      <c r="A776" s="119">
        <v>46287.496886574074</v>
      </c>
      <c r="B776" s="118">
        <v>1</v>
      </c>
      <c r="C776" s="118" t="s">
        <v>318</v>
      </c>
      <c r="D776" s="118" t="s">
        <v>430</v>
      </c>
      <c r="E776" s="118" t="s">
        <v>2064</v>
      </c>
      <c r="F776" s="118" t="s">
        <v>174</v>
      </c>
      <c r="G776" s="121">
        <v>4.4167998093295986E-4</v>
      </c>
      <c r="H776" s="118">
        <v>0</v>
      </c>
      <c r="I776" s="120" t="s">
        <v>2172</v>
      </c>
    </row>
    <row r="777" spans="1:9" ht="15" customHeight="1" x14ac:dyDescent="0.25">
      <c r="A777" s="119">
        <v>46287.496886574074</v>
      </c>
      <c r="B777" s="118">
        <v>1</v>
      </c>
      <c r="C777" s="118" t="s">
        <v>318</v>
      </c>
      <c r="D777" s="118" t="s">
        <v>430</v>
      </c>
      <c r="E777" s="118" t="s">
        <v>2065</v>
      </c>
      <c r="F777" s="118" t="s">
        <v>174</v>
      </c>
      <c r="G777" s="121">
        <v>-9.8526180272561653E-4</v>
      </c>
      <c r="H777" s="118">
        <v>-14.450506439975708</v>
      </c>
      <c r="I777" s="120" t="s">
        <v>268</v>
      </c>
    </row>
    <row r="778" spans="1:9" ht="15" customHeight="1" x14ac:dyDescent="0.25">
      <c r="A778" s="119">
        <v>46287.496886574074</v>
      </c>
      <c r="B778" s="118">
        <v>1</v>
      </c>
      <c r="C778" s="118" t="s">
        <v>318</v>
      </c>
      <c r="D778" s="118" t="s">
        <v>430</v>
      </c>
      <c r="E778" s="118" t="s">
        <v>2066</v>
      </c>
      <c r="F778" s="118" t="s">
        <v>174</v>
      </c>
      <c r="G778" s="121">
        <v>-8.2917597117015268E-4</v>
      </c>
      <c r="H778" s="118">
        <v>-12.161247577162239</v>
      </c>
      <c r="I778" s="120" t="s">
        <v>268</v>
      </c>
    </row>
    <row r="779" spans="1:9" ht="15" customHeight="1" x14ac:dyDescent="0.25">
      <c r="A779" s="119">
        <v>46287.496886574074</v>
      </c>
      <c r="B779" s="118">
        <v>1</v>
      </c>
      <c r="C779" s="118" t="s">
        <v>318</v>
      </c>
      <c r="D779" s="118" t="s">
        <v>430</v>
      </c>
      <c r="E779" s="118" t="s">
        <v>2067</v>
      </c>
      <c r="F779" s="118" t="s">
        <v>174</v>
      </c>
      <c r="G779" s="121">
        <v>-6.7309013961468895E-4</v>
      </c>
      <c r="H779" s="118">
        <v>-9.8719887143487721</v>
      </c>
      <c r="I779" s="120" t="s">
        <v>268</v>
      </c>
    </row>
    <row r="780" spans="1:9" ht="15" customHeight="1" x14ac:dyDescent="0.25">
      <c r="A780" s="119">
        <v>46287.496886574074</v>
      </c>
      <c r="B780" s="118">
        <v>1</v>
      </c>
      <c r="C780" s="118" t="s">
        <v>318</v>
      </c>
      <c r="D780" s="118" t="s">
        <v>430</v>
      </c>
      <c r="E780" s="118" t="s">
        <v>2068</v>
      </c>
      <c r="F780" s="118" t="s">
        <v>174</v>
      </c>
      <c r="G780" s="121">
        <v>-5.1700430805922521E-4</v>
      </c>
      <c r="H780" s="118">
        <v>-7.5827298515353032</v>
      </c>
      <c r="I780" s="120" t="s">
        <v>268</v>
      </c>
    </row>
    <row r="781" spans="1:9" ht="15" customHeight="1" x14ac:dyDescent="0.25">
      <c r="A781" s="119">
        <v>46287.496886574074</v>
      </c>
      <c r="B781" s="118">
        <v>1</v>
      </c>
      <c r="C781" s="118" t="s">
        <v>318</v>
      </c>
      <c r="D781" s="118" t="s">
        <v>430</v>
      </c>
      <c r="E781" s="118" t="s">
        <v>2069</v>
      </c>
      <c r="F781" s="118" t="s">
        <v>174</v>
      </c>
      <c r="G781" s="121">
        <v>-3.6091847650376147E-4</v>
      </c>
      <c r="H781" s="118">
        <v>-5.2934709887218352</v>
      </c>
      <c r="I781" s="120" t="s">
        <v>268</v>
      </c>
    </row>
    <row r="782" spans="1:9" ht="15" customHeight="1" x14ac:dyDescent="0.25">
      <c r="A782" s="119">
        <v>46287.496886574074</v>
      </c>
      <c r="B782" s="118">
        <v>1</v>
      </c>
      <c r="C782" s="118" t="s">
        <v>318</v>
      </c>
      <c r="D782" s="118" t="s">
        <v>430</v>
      </c>
      <c r="E782" s="118" t="s">
        <v>2070</v>
      </c>
      <c r="F782" s="118" t="s">
        <v>174</v>
      </c>
      <c r="G782" s="121">
        <v>-2.0483264494829771E-4</v>
      </c>
      <c r="H782" s="118">
        <v>-3.0042121259083667</v>
      </c>
      <c r="I782" s="120" t="s">
        <v>268</v>
      </c>
    </row>
    <row r="783" spans="1:9" ht="15" customHeight="1" x14ac:dyDescent="0.25">
      <c r="A783" s="119">
        <v>46287.496886574074</v>
      </c>
      <c r="B783" s="118">
        <v>1</v>
      </c>
      <c r="C783" s="118" t="s">
        <v>318</v>
      </c>
      <c r="D783" s="118" t="s">
        <v>430</v>
      </c>
      <c r="E783" s="118" t="s">
        <v>2071</v>
      </c>
      <c r="F783" s="118" t="s">
        <v>174</v>
      </c>
      <c r="G783" s="121">
        <v>-4.874681339283398E-5</v>
      </c>
      <c r="H783" s="118">
        <v>-0.71495326309489882</v>
      </c>
      <c r="I783" s="120" t="s">
        <v>268</v>
      </c>
    </row>
    <row r="784" spans="1:9" ht="15" customHeight="1" x14ac:dyDescent="0.25">
      <c r="A784" s="119">
        <v>46287.496886574074</v>
      </c>
      <c r="B784" s="118">
        <v>1</v>
      </c>
      <c r="C784" s="118" t="s">
        <v>318</v>
      </c>
      <c r="D784" s="118" t="s">
        <v>430</v>
      </c>
      <c r="E784" s="118" t="s">
        <v>2072</v>
      </c>
      <c r="F784" s="118" t="s">
        <v>174</v>
      </c>
      <c r="G784" s="121">
        <v>1.0733901816262976E-4</v>
      </c>
      <c r="H784" s="118">
        <v>0</v>
      </c>
      <c r="I784" s="120" t="s">
        <v>2172</v>
      </c>
    </row>
    <row r="785" spans="1:9" ht="15" customHeight="1" x14ac:dyDescent="0.25">
      <c r="A785" s="119">
        <v>46287.496886574074</v>
      </c>
      <c r="B785" s="118">
        <v>1</v>
      </c>
      <c r="C785" s="118" t="s">
        <v>318</v>
      </c>
      <c r="D785" s="118" t="s">
        <v>430</v>
      </c>
      <c r="E785" s="118" t="s">
        <v>2073</v>
      </c>
      <c r="F785" s="118" t="s">
        <v>174</v>
      </c>
      <c r="G785" s="121">
        <v>2.6342484971809353E-4</v>
      </c>
      <c r="H785" s="118">
        <v>0</v>
      </c>
      <c r="I785" s="120" t="s">
        <v>2172</v>
      </c>
    </row>
    <row r="786" spans="1:9" ht="15" customHeight="1" x14ac:dyDescent="0.25">
      <c r="A786" s="119">
        <v>46287.496886574074</v>
      </c>
      <c r="B786" s="118">
        <v>1</v>
      </c>
      <c r="C786" s="118" t="s">
        <v>318</v>
      </c>
      <c r="D786" s="118" t="s">
        <v>430</v>
      </c>
      <c r="E786" s="118" t="s">
        <v>2074</v>
      </c>
      <c r="F786" s="118" t="s">
        <v>174</v>
      </c>
      <c r="G786" s="121">
        <v>4.1951068127355726E-4</v>
      </c>
      <c r="H786" s="118">
        <v>0</v>
      </c>
      <c r="I786" s="120" t="s">
        <v>2172</v>
      </c>
    </row>
    <row r="787" spans="1:9" ht="15" customHeight="1" x14ac:dyDescent="0.25">
      <c r="A787" s="119">
        <v>46287.496886574074</v>
      </c>
      <c r="B787" s="118">
        <v>1</v>
      </c>
      <c r="C787" s="118" t="s">
        <v>318</v>
      </c>
      <c r="D787" s="118" t="s">
        <v>430</v>
      </c>
      <c r="E787" s="118" t="s">
        <v>2075</v>
      </c>
      <c r="F787" s="118" t="s">
        <v>174</v>
      </c>
      <c r="G787" s="121">
        <v>5.7559651282902094E-4</v>
      </c>
      <c r="H787" s="118">
        <v>0</v>
      </c>
      <c r="I787" s="120" t="s">
        <v>2172</v>
      </c>
    </row>
    <row r="788" spans="1:9" ht="15" customHeight="1" x14ac:dyDescent="0.25">
      <c r="A788" s="119">
        <v>46287.496886574074</v>
      </c>
      <c r="B788" s="118">
        <v>1</v>
      </c>
      <c r="C788" s="118" t="s">
        <v>318</v>
      </c>
      <c r="D788" s="118" t="s">
        <v>430</v>
      </c>
      <c r="E788" s="118" t="s">
        <v>2076</v>
      </c>
      <c r="F788" s="118" t="s">
        <v>174</v>
      </c>
      <c r="G788" s="121">
        <v>7.3168234438448479E-4</v>
      </c>
      <c r="H788" s="118">
        <v>0</v>
      </c>
      <c r="I788" s="120" t="s">
        <v>2172</v>
      </c>
    </row>
    <row r="789" spans="1:9" ht="15" customHeight="1" x14ac:dyDescent="0.25">
      <c r="A789" s="119">
        <v>46287.496886574074</v>
      </c>
      <c r="B789" s="118">
        <v>1</v>
      </c>
      <c r="C789" s="118" t="s">
        <v>318</v>
      </c>
      <c r="D789" s="118" t="s">
        <v>430</v>
      </c>
      <c r="E789" s="118" t="s">
        <v>2077</v>
      </c>
      <c r="F789" s="118" t="s">
        <v>174</v>
      </c>
      <c r="G789" s="121">
        <v>-6.9525943927409154E-4</v>
      </c>
      <c r="H789" s="118">
        <v>-10.197138442686676</v>
      </c>
      <c r="I789" s="120" t="s">
        <v>268</v>
      </c>
    </row>
    <row r="790" spans="1:9" ht="15" customHeight="1" x14ac:dyDescent="0.25">
      <c r="A790" s="119">
        <v>46287.496886574074</v>
      </c>
      <c r="B790" s="118">
        <v>1</v>
      </c>
      <c r="C790" s="118" t="s">
        <v>318</v>
      </c>
      <c r="D790" s="118" t="s">
        <v>430</v>
      </c>
      <c r="E790" s="118" t="s">
        <v>2078</v>
      </c>
      <c r="F790" s="118" t="s">
        <v>174</v>
      </c>
      <c r="G790" s="121">
        <v>-5.391736077186278E-4</v>
      </c>
      <c r="H790" s="118">
        <v>-7.9078795798732076</v>
      </c>
      <c r="I790" s="120" t="s">
        <v>268</v>
      </c>
    </row>
    <row r="791" spans="1:9" ht="15" customHeight="1" x14ac:dyDescent="0.25">
      <c r="A791" s="119">
        <v>46287.496886574074</v>
      </c>
      <c r="B791" s="118">
        <v>1</v>
      </c>
      <c r="C791" s="118" t="s">
        <v>318</v>
      </c>
      <c r="D791" s="118" t="s">
        <v>430</v>
      </c>
      <c r="E791" s="118" t="s">
        <v>2079</v>
      </c>
      <c r="F791" s="118" t="s">
        <v>174</v>
      </c>
      <c r="G791" s="121">
        <v>-3.8308777616316407E-4</v>
      </c>
      <c r="H791" s="118">
        <v>-5.6186207170597395</v>
      </c>
      <c r="I791" s="120" t="s">
        <v>268</v>
      </c>
    </row>
    <row r="792" spans="1:9" ht="15" customHeight="1" x14ac:dyDescent="0.25">
      <c r="A792" s="119">
        <v>46287.496886574074</v>
      </c>
      <c r="B792" s="118">
        <v>1</v>
      </c>
      <c r="C792" s="118" t="s">
        <v>318</v>
      </c>
      <c r="D792" s="118" t="s">
        <v>430</v>
      </c>
      <c r="E792" s="118" t="s">
        <v>2080</v>
      </c>
      <c r="F792" s="118" t="s">
        <v>174</v>
      </c>
      <c r="G792" s="121">
        <v>-2.2700194460770036E-4</v>
      </c>
      <c r="H792" s="118">
        <v>-3.3293618542462724</v>
      </c>
      <c r="I792" s="120" t="s">
        <v>268</v>
      </c>
    </row>
    <row r="793" spans="1:9" ht="15" customHeight="1" x14ac:dyDescent="0.25">
      <c r="A793" s="119">
        <v>46287.496886574074</v>
      </c>
      <c r="B793" s="118">
        <v>1</v>
      </c>
      <c r="C793" s="118" t="s">
        <v>318</v>
      </c>
      <c r="D793" s="118" t="s">
        <v>430</v>
      </c>
      <c r="E793" s="118" t="s">
        <v>2081</v>
      </c>
      <c r="F793" s="118" t="s">
        <v>174</v>
      </c>
      <c r="G793" s="121">
        <v>-7.0916113052236609E-5</v>
      </c>
      <c r="H793" s="118">
        <v>-1.0401029914328039</v>
      </c>
      <c r="I793" s="120" t="s">
        <v>268</v>
      </c>
    </row>
    <row r="794" spans="1:9" ht="15" customHeight="1" x14ac:dyDescent="0.25">
      <c r="A794" s="119">
        <v>46287.496886574074</v>
      </c>
      <c r="B794" s="118">
        <v>1</v>
      </c>
      <c r="C794" s="118" t="s">
        <v>318</v>
      </c>
      <c r="D794" s="118" t="s">
        <v>430</v>
      </c>
      <c r="E794" s="118" t="s">
        <v>2082</v>
      </c>
      <c r="F794" s="118" t="s">
        <v>174</v>
      </c>
      <c r="G794" s="121">
        <v>-4.0525707582256672E-4</v>
      </c>
      <c r="H794" s="118">
        <v>-5.9437704453976457</v>
      </c>
      <c r="I794" s="120" t="s">
        <v>268</v>
      </c>
    </row>
    <row r="795" spans="1:9" ht="15" customHeight="1" x14ac:dyDescent="0.25">
      <c r="A795" s="119">
        <v>46287.496886574074</v>
      </c>
      <c r="B795" s="118">
        <v>1</v>
      </c>
      <c r="C795" s="118" t="s">
        <v>318</v>
      </c>
      <c r="D795" s="118" t="s">
        <v>430</v>
      </c>
      <c r="E795" s="118" t="s">
        <v>2083</v>
      </c>
      <c r="F795" s="118" t="s">
        <v>174</v>
      </c>
      <c r="G795" s="121">
        <v>-2.4917124426710298E-4</v>
      </c>
      <c r="H795" s="118">
        <v>-3.6545115825841772</v>
      </c>
      <c r="I795" s="120" t="s">
        <v>268</v>
      </c>
    </row>
    <row r="796" spans="1:9" ht="15" customHeight="1" x14ac:dyDescent="0.25">
      <c r="A796" s="119">
        <v>46287.496886574074</v>
      </c>
      <c r="B796" s="118">
        <v>1</v>
      </c>
      <c r="C796" s="118" t="s">
        <v>318</v>
      </c>
      <c r="D796" s="118" t="s">
        <v>430</v>
      </c>
      <c r="E796" s="118" t="s">
        <v>2084</v>
      </c>
      <c r="F796" s="118" t="s">
        <v>174</v>
      </c>
      <c r="G796" s="121">
        <v>-9.3085412711639231E-5</v>
      </c>
      <c r="H796" s="118">
        <v>-1.3652527197707092</v>
      </c>
      <c r="I796" s="120" t="s">
        <v>268</v>
      </c>
    </row>
    <row r="797" spans="1:9" ht="15" customHeight="1" x14ac:dyDescent="0.25">
      <c r="A797" s="119">
        <v>46287.496886574074</v>
      </c>
      <c r="B797" s="118">
        <v>1</v>
      </c>
      <c r="C797" s="118" t="s">
        <v>318</v>
      </c>
      <c r="D797" s="118" t="s">
        <v>430</v>
      </c>
      <c r="E797" s="118" t="s">
        <v>2085</v>
      </c>
      <c r="F797" s="118" t="s">
        <v>174</v>
      </c>
      <c r="G797" s="121">
        <v>6.3000418843824519E-5</v>
      </c>
      <c r="H797" s="118">
        <v>0</v>
      </c>
      <c r="I797" s="120" t="s">
        <v>2172</v>
      </c>
    </row>
    <row r="798" spans="1:9" ht="15" customHeight="1" x14ac:dyDescent="0.25">
      <c r="A798" s="119">
        <v>46287.496886574074</v>
      </c>
      <c r="B798" s="118">
        <v>1</v>
      </c>
      <c r="C798" s="118" t="s">
        <v>318</v>
      </c>
      <c r="D798" s="118" t="s">
        <v>430</v>
      </c>
      <c r="E798" s="118" t="s">
        <v>2086</v>
      </c>
      <c r="F798" s="118" t="s">
        <v>174</v>
      </c>
      <c r="G798" s="121">
        <v>2.1908625039928825E-4</v>
      </c>
      <c r="H798" s="118">
        <v>0</v>
      </c>
      <c r="I798" s="120" t="s">
        <v>2172</v>
      </c>
    </row>
    <row r="799" spans="1:9" ht="15" customHeight="1" x14ac:dyDescent="0.25">
      <c r="A799" s="119">
        <v>46287.496886574074</v>
      </c>
      <c r="B799" s="118">
        <v>1</v>
      </c>
      <c r="C799" s="118" t="s">
        <v>318</v>
      </c>
      <c r="D799" s="118" t="s">
        <v>430</v>
      </c>
      <c r="E799" s="118" t="s">
        <v>2087</v>
      </c>
      <c r="F799" s="118" t="s">
        <v>174</v>
      </c>
      <c r="G799" s="121">
        <v>-1.1525471237104185E-4</v>
      </c>
      <c r="H799" s="118">
        <v>-1.6904024481086142</v>
      </c>
      <c r="I799" s="120" t="s">
        <v>268</v>
      </c>
    </row>
    <row r="800" spans="1:9" ht="15" customHeight="1" x14ac:dyDescent="0.25">
      <c r="A800" s="119">
        <v>46287.496886574074</v>
      </c>
      <c r="B800" s="118">
        <v>1</v>
      </c>
      <c r="C800" s="118" t="s">
        <v>318</v>
      </c>
      <c r="D800" s="118" t="s">
        <v>430</v>
      </c>
      <c r="E800" s="118" t="s">
        <v>2088</v>
      </c>
      <c r="F800" s="118" t="s">
        <v>174</v>
      </c>
      <c r="G800" s="121">
        <v>4.083111918442189E-5</v>
      </c>
      <c r="H800" s="118">
        <v>0</v>
      </c>
      <c r="I800" s="120" t="s">
        <v>2172</v>
      </c>
    </row>
    <row r="801" spans="1:9" ht="15" customHeight="1" x14ac:dyDescent="0.25">
      <c r="A801" s="119">
        <v>46287.496886574074</v>
      </c>
      <c r="B801" s="118">
        <v>1</v>
      </c>
      <c r="C801" s="118" t="s">
        <v>318</v>
      </c>
      <c r="D801" s="118" t="s">
        <v>430</v>
      </c>
      <c r="E801" s="118" t="s">
        <v>2089</v>
      </c>
      <c r="F801" s="118" t="s">
        <v>174</v>
      </c>
      <c r="G801" s="121">
        <v>1.9691695073988563E-4</v>
      </c>
      <c r="H801" s="118">
        <v>0</v>
      </c>
      <c r="I801" s="120" t="s">
        <v>2172</v>
      </c>
    </row>
    <row r="802" spans="1:9" ht="15" customHeight="1" x14ac:dyDescent="0.25">
      <c r="A802" s="119">
        <v>46287.496886574074</v>
      </c>
      <c r="B802" s="118">
        <v>1</v>
      </c>
      <c r="C802" s="118" t="s">
        <v>318</v>
      </c>
      <c r="D802" s="118" t="s">
        <v>430</v>
      </c>
      <c r="E802" s="118" t="s">
        <v>2090</v>
      </c>
      <c r="F802" s="118" t="s">
        <v>174</v>
      </c>
      <c r="G802" s="121">
        <v>3.5300278229534937E-4</v>
      </c>
      <c r="H802" s="118">
        <v>0</v>
      </c>
      <c r="I802" s="120" t="s">
        <v>2172</v>
      </c>
    </row>
    <row r="803" spans="1:9" ht="15" customHeight="1" x14ac:dyDescent="0.25">
      <c r="A803" s="119">
        <v>46287.496886574074</v>
      </c>
      <c r="B803" s="118">
        <v>1</v>
      </c>
      <c r="C803" s="118" t="s">
        <v>318</v>
      </c>
      <c r="D803" s="118" t="s">
        <v>430</v>
      </c>
      <c r="E803" s="118" t="s">
        <v>2091</v>
      </c>
      <c r="F803" s="118" t="s">
        <v>174</v>
      </c>
      <c r="G803" s="121">
        <v>5.0908861385081316E-4</v>
      </c>
      <c r="H803" s="118">
        <v>0</v>
      </c>
      <c r="I803" s="120" t="s">
        <v>2172</v>
      </c>
    </row>
    <row r="804" spans="1:9" ht="15" customHeight="1" x14ac:dyDescent="0.25">
      <c r="A804" s="119">
        <v>46287.496886574074</v>
      </c>
      <c r="B804" s="118">
        <v>1</v>
      </c>
      <c r="C804" s="118" t="s">
        <v>318</v>
      </c>
      <c r="D804" s="118" t="s">
        <v>430</v>
      </c>
      <c r="E804" s="118" t="s">
        <v>2092</v>
      </c>
      <c r="F804" s="118" t="s">
        <v>174</v>
      </c>
      <c r="G804" s="121">
        <v>1.7474765108048301E-4</v>
      </c>
      <c r="H804" s="118">
        <v>0</v>
      </c>
      <c r="I804" s="120" t="s">
        <v>2172</v>
      </c>
    </row>
    <row r="805" spans="1:9" ht="15" customHeight="1" x14ac:dyDescent="0.25">
      <c r="A805" s="119">
        <v>46287.496886574074</v>
      </c>
      <c r="B805" s="118">
        <v>1</v>
      </c>
      <c r="C805" s="118" t="s">
        <v>318</v>
      </c>
      <c r="D805" s="118" t="s">
        <v>430</v>
      </c>
      <c r="E805" s="118" t="s">
        <v>2093</v>
      </c>
      <c r="F805" s="118" t="s">
        <v>174</v>
      </c>
      <c r="G805" s="121">
        <v>3.3083348263594677E-4</v>
      </c>
      <c r="H805" s="118">
        <v>0</v>
      </c>
      <c r="I805" s="120" t="s">
        <v>2172</v>
      </c>
    </row>
    <row r="806" spans="1:9" ht="15" customHeight="1" x14ac:dyDescent="0.25">
      <c r="A806" s="119">
        <v>46287.496886574074</v>
      </c>
      <c r="B806" s="118">
        <v>1</v>
      </c>
      <c r="C806" s="118" t="s">
        <v>318</v>
      </c>
      <c r="D806" s="118" t="s">
        <v>430</v>
      </c>
      <c r="E806" s="118" t="s">
        <v>2094</v>
      </c>
      <c r="F806" s="118" t="s">
        <v>174</v>
      </c>
      <c r="G806" s="121">
        <v>4.8691931419141051E-4</v>
      </c>
      <c r="H806" s="118">
        <v>0</v>
      </c>
      <c r="I806" s="120" t="s">
        <v>2172</v>
      </c>
    </row>
    <row r="807" spans="1:9" ht="15" customHeight="1" x14ac:dyDescent="0.25">
      <c r="A807" s="119">
        <v>46287.496886574074</v>
      </c>
      <c r="B807" s="118">
        <v>1</v>
      </c>
      <c r="C807" s="118" t="s">
        <v>318</v>
      </c>
      <c r="D807" s="118" t="s">
        <v>430</v>
      </c>
      <c r="E807" s="118" t="s">
        <v>2095</v>
      </c>
      <c r="F807" s="118" t="s">
        <v>174</v>
      </c>
      <c r="G807" s="121">
        <v>6.4300514574687419E-4</v>
      </c>
      <c r="H807" s="118">
        <v>0</v>
      </c>
      <c r="I807" s="120" t="s">
        <v>2172</v>
      </c>
    </row>
    <row r="808" spans="1:9" ht="15" customHeight="1" x14ac:dyDescent="0.25">
      <c r="A808" s="119">
        <v>46287.496886574074</v>
      </c>
      <c r="B808" s="118">
        <v>1</v>
      </c>
      <c r="C808" s="118" t="s">
        <v>318</v>
      </c>
      <c r="D808" s="118" t="s">
        <v>430</v>
      </c>
      <c r="E808" s="118" t="s">
        <v>2096</v>
      </c>
      <c r="F808" s="118" t="s">
        <v>174</v>
      </c>
      <c r="G808" s="121">
        <v>7.9909097730233793E-4</v>
      </c>
      <c r="H808" s="118">
        <v>0</v>
      </c>
      <c r="I808" s="120" t="s">
        <v>2172</v>
      </c>
    </row>
    <row r="809" spans="1:9" ht="15" customHeight="1" x14ac:dyDescent="0.25">
      <c r="A809" s="119">
        <v>46287.496886574074</v>
      </c>
      <c r="B809" s="118">
        <v>1</v>
      </c>
      <c r="C809" s="118" t="s">
        <v>318</v>
      </c>
      <c r="D809" s="118" t="s">
        <v>430</v>
      </c>
      <c r="E809" s="118" t="s">
        <v>2097</v>
      </c>
      <c r="F809" s="118" t="s">
        <v>174</v>
      </c>
      <c r="G809" s="121">
        <v>4.6475001453200786E-4</v>
      </c>
      <c r="H809" s="118">
        <v>0</v>
      </c>
      <c r="I809" s="120" t="s">
        <v>2172</v>
      </c>
    </row>
    <row r="810" spans="1:9" ht="15" customHeight="1" x14ac:dyDescent="0.25">
      <c r="A810" s="119">
        <v>46287.496886574074</v>
      </c>
      <c r="B810" s="118">
        <v>1</v>
      </c>
      <c r="C810" s="118" t="s">
        <v>318</v>
      </c>
      <c r="D810" s="118" t="s">
        <v>430</v>
      </c>
      <c r="E810" s="118" t="s">
        <v>2098</v>
      </c>
      <c r="F810" s="118" t="s">
        <v>174</v>
      </c>
      <c r="G810" s="121">
        <v>6.208358460874716E-4</v>
      </c>
      <c r="H810" s="118">
        <v>0</v>
      </c>
      <c r="I810" s="120" t="s">
        <v>2172</v>
      </c>
    </row>
    <row r="811" spans="1:9" ht="15" customHeight="1" x14ac:dyDescent="0.25">
      <c r="A811" s="119">
        <v>46287.496886574074</v>
      </c>
      <c r="B811" s="118">
        <v>1</v>
      </c>
      <c r="C811" s="118" t="s">
        <v>318</v>
      </c>
      <c r="D811" s="118" t="s">
        <v>430</v>
      </c>
      <c r="E811" s="118" t="s">
        <v>2099</v>
      </c>
      <c r="F811" s="118" t="s">
        <v>174</v>
      </c>
      <c r="G811" s="121">
        <v>7.7692167764293533E-4</v>
      </c>
      <c r="H811" s="118">
        <v>0</v>
      </c>
      <c r="I811" s="120" t="s">
        <v>2172</v>
      </c>
    </row>
    <row r="812" spans="1:9" ht="15" customHeight="1" x14ac:dyDescent="0.25">
      <c r="A812" s="119">
        <v>46287.496886574074</v>
      </c>
      <c r="B812" s="118">
        <v>1</v>
      </c>
      <c r="C812" s="118" t="s">
        <v>318</v>
      </c>
      <c r="D812" s="118" t="s">
        <v>430</v>
      </c>
      <c r="E812" s="118" t="s">
        <v>2100</v>
      </c>
      <c r="F812" s="118" t="s">
        <v>174</v>
      </c>
      <c r="G812" s="121">
        <v>9.3300750919839907E-4</v>
      </c>
      <c r="H812" s="118">
        <v>0</v>
      </c>
      <c r="I812" s="120" t="s">
        <v>2172</v>
      </c>
    </row>
    <row r="813" spans="1:9" ht="15" customHeight="1" x14ac:dyDescent="0.25">
      <c r="A813" s="119">
        <v>46287.496886574074</v>
      </c>
      <c r="B813" s="118">
        <v>1</v>
      </c>
      <c r="C813" s="118" t="s">
        <v>318</v>
      </c>
      <c r="D813" s="118" t="s">
        <v>430</v>
      </c>
      <c r="E813" s="118" t="s">
        <v>2101</v>
      </c>
      <c r="F813" s="118" t="s">
        <v>174</v>
      </c>
      <c r="G813" s="121">
        <v>1.0890933407538628E-3</v>
      </c>
      <c r="H813" s="118">
        <v>0</v>
      </c>
      <c r="I813" s="120" t="s">
        <v>2172</v>
      </c>
    </row>
    <row r="814" spans="1:9" ht="15" customHeight="1" x14ac:dyDescent="0.25">
      <c r="A814" s="119">
        <v>46287.496886574074</v>
      </c>
      <c r="B814" s="118">
        <v>1</v>
      </c>
      <c r="C814" s="118" t="s">
        <v>318</v>
      </c>
      <c r="D814" s="118" t="s">
        <v>430</v>
      </c>
      <c r="E814" s="118" t="s">
        <v>2102</v>
      </c>
      <c r="F814" s="118" t="s">
        <v>174</v>
      </c>
      <c r="G814" s="121">
        <v>7.5475237798353274E-4</v>
      </c>
      <c r="H814" s="118">
        <v>0</v>
      </c>
      <c r="I814" s="120" t="s">
        <v>2172</v>
      </c>
    </row>
    <row r="815" spans="1:9" ht="15" customHeight="1" x14ac:dyDescent="0.25">
      <c r="A815" s="119">
        <v>46287.496886574074</v>
      </c>
      <c r="B815" s="118">
        <v>1</v>
      </c>
      <c r="C815" s="118" t="s">
        <v>318</v>
      </c>
      <c r="D815" s="118" t="s">
        <v>430</v>
      </c>
      <c r="E815" s="118" t="s">
        <v>2103</v>
      </c>
      <c r="F815" s="118" t="s">
        <v>174</v>
      </c>
      <c r="G815" s="121">
        <v>9.1083820953899647E-4</v>
      </c>
      <c r="H815" s="118">
        <v>0</v>
      </c>
      <c r="I815" s="120" t="s">
        <v>2172</v>
      </c>
    </row>
    <row r="816" spans="1:9" ht="15" customHeight="1" x14ac:dyDescent="0.25">
      <c r="A816" s="119">
        <v>46287.496886574074</v>
      </c>
      <c r="B816" s="118">
        <v>1</v>
      </c>
      <c r="C816" s="118" t="s">
        <v>318</v>
      </c>
      <c r="D816" s="118" t="s">
        <v>430</v>
      </c>
      <c r="E816" s="118" t="s">
        <v>2104</v>
      </c>
      <c r="F816" s="118" t="s">
        <v>174</v>
      </c>
      <c r="G816" s="121">
        <v>1.0669240410944602E-3</v>
      </c>
      <c r="H816" s="118">
        <v>0</v>
      </c>
      <c r="I816" s="120" t="s">
        <v>2172</v>
      </c>
    </row>
    <row r="817" spans="1:9" ht="15" customHeight="1" x14ac:dyDescent="0.25">
      <c r="A817" s="119">
        <v>46287.496886574074</v>
      </c>
      <c r="B817" s="118">
        <v>1</v>
      </c>
      <c r="C817" s="118" t="s">
        <v>318</v>
      </c>
      <c r="D817" s="118" t="s">
        <v>430</v>
      </c>
      <c r="E817" s="118" t="s">
        <v>2105</v>
      </c>
      <c r="F817" s="118" t="s">
        <v>174</v>
      </c>
      <c r="G817" s="121">
        <v>1.2230098726499241E-3</v>
      </c>
      <c r="H817" s="118">
        <v>0</v>
      </c>
      <c r="I817" s="120" t="s">
        <v>2172</v>
      </c>
    </row>
    <row r="818" spans="1:9" ht="15" customHeight="1" x14ac:dyDescent="0.25">
      <c r="A818" s="119">
        <v>46287.496886574074</v>
      </c>
      <c r="B818" s="118">
        <v>1</v>
      </c>
      <c r="C818" s="118" t="s">
        <v>318</v>
      </c>
      <c r="D818" s="118" t="s">
        <v>430</v>
      </c>
      <c r="E818" s="118" t="s">
        <v>2106</v>
      </c>
      <c r="F818" s="118" t="s">
        <v>174</v>
      </c>
      <c r="G818" s="121">
        <v>1.3790957042053877E-3</v>
      </c>
      <c r="H818" s="118">
        <v>0</v>
      </c>
      <c r="I818" s="120" t="s">
        <v>2172</v>
      </c>
    </row>
    <row r="819" spans="1:9" ht="15" customHeight="1" x14ac:dyDescent="0.25">
      <c r="A819" s="119">
        <v>46287.496886574074</v>
      </c>
      <c r="B819" s="118">
        <v>1</v>
      </c>
      <c r="C819" s="118" t="s">
        <v>318</v>
      </c>
      <c r="D819" s="118" t="s">
        <v>430</v>
      </c>
      <c r="E819" s="118" t="s">
        <v>2107</v>
      </c>
      <c r="F819" s="118" t="s">
        <v>174</v>
      </c>
      <c r="G819" s="121">
        <v>1.0447547414350576E-3</v>
      </c>
      <c r="H819" s="118">
        <v>0</v>
      </c>
      <c r="I819" s="120" t="s">
        <v>2172</v>
      </c>
    </row>
    <row r="820" spans="1:9" ht="15" customHeight="1" x14ac:dyDescent="0.25">
      <c r="A820" s="119">
        <v>46287.496886574074</v>
      </c>
      <c r="B820" s="118">
        <v>1</v>
      </c>
      <c r="C820" s="118" t="s">
        <v>318</v>
      </c>
      <c r="D820" s="118" t="s">
        <v>430</v>
      </c>
      <c r="E820" s="118" t="s">
        <v>2108</v>
      </c>
      <c r="F820" s="118" t="s">
        <v>174</v>
      </c>
      <c r="G820" s="121">
        <v>1.2008405729905212E-3</v>
      </c>
      <c r="H820" s="118">
        <v>0</v>
      </c>
      <c r="I820" s="120" t="s">
        <v>2172</v>
      </c>
    </row>
    <row r="821" spans="1:9" ht="15" customHeight="1" x14ac:dyDescent="0.25">
      <c r="A821" s="119">
        <v>46287.496886574074</v>
      </c>
      <c r="B821" s="118">
        <v>1</v>
      </c>
      <c r="C821" s="118" t="s">
        <v>318</v>
      </c>
      <c r="D821" s="118" t="s">
        <v>430</v>
      </c>
      <c r="E821" s="118" t="s">
        <v>2109</v>
      </c>
      <c r="F821" s="118" t="s">
        <v>174</v>
      </c>
      <c r="G821" s="121">
        <v>1.3569264045459851E-3</v>
      </c>
      <c r="H821" s="118">
        <v>0</v>
      </c>
      <c r="I821" s="120" t="s">
        <v>2172</v>
      </c>
    </row>
    <row r="822" spans="1:9" ht="15" customHeight="1" x14ac:dyDescent="0.25">
      <c r="A822" s="119">
        <v>46287.496886574074</v>
      </c>
      <c r="B822" s="118">
        <v>1</v>
      </c>
      <c r="C822" s="118" t="s">
        <v>318</v>
      </c>
      <c r="D822" s="118" t="s">
        <v>430</v>
      </c>
      <c r="E822" s="118" t="s">
        <v>2110</v>
      </c>
      <c r="F822" s="118" t="s">
        <v>174</v>
      </c>
      <c r="G822" s="121">
        <v>1.5130122361014487E-3</v>
      </c>
      <c r="H822" s="118">
        <v>0</v>
      </c>
      <c r="I822" s="120" t="s">
        <v>2172</v>
      </c>
    </row>
    <row r="823" spans="1:9" ht="15" customHeight="1" x14ac:dyDescent="0.25">
      <c r="A823" s="119">
        <v>46287.496886574074</v>
      </c>
      <c r="B823" s="118">
        <v>1</v>
      </c>
      <c r="C823" s="118" t="s">
        <v>318</v>
      </c>
      <c r="D823" s="118" t="s">
        <v>430</v>
      </c>
      <c r="E823" s="118" t="s">
        <v>2111</v>
      </c>
      <c r="F823" s="118" t="s">
        <v>174</v>
      </c>
      <c r="G823" s="121">
        <v>1.6690980676569126E-3</v>
      </c>
      <c r="H823" s="118">
        <v>0</v>
      </c>
      <c r="I823" s="120" t="s">
        <v>2172</v>
      </c>
    </row>
    <row r="824" spans="1:9" ht="15" customHeight="1" x14ac:dyDescent="0.25">
      <c r="A824" s="119">
        <v>46287.496886574074</v>
      </c>
      <c r="B824" s="118">
        <v>1</v>
      </c>
      <c r="C824" s="118" t="s">
        <v>318</v>
      </c>
      <c r="D824" s="118" t="s">
        <v>430</v>
      </c>
      <c r="E824" s="118" t="s">
        <v>2112</v>
      </c>
      <c r="F824" s="118" t="s">
        <v>174</v>
      </c>
      <c r="G824" s="121">
        <v>1.3347571048865825E-3</v>
      </c>
      <c r="H824" s="118">
        <v>0</v>
      </c>
      <c r="I824" s="120" t="s">
        <v>2172</v>
      </c>
    </row>
    <row r="825" spans="1:9" ht="15" customHeight="1" x14ac:dyDescent="0.25">
      <c r="A825" s="119">
        <v>46287.496886574074</v>
      </c>
      <c r="B825" s="118">
        <v>1</v>
      </c>
      <c r="C825" s="118" t="s">
        <v>318</v>
      </c>
      <c r="D825" s="118" t="s">
        <v>430</v>
      </c>
      <c r="E825" s="118" t="s">
        <v>2113</v>
      </c>
      <c r="F825" s="118" t="s">
        <v>174</v>
      </c>
      <c r="G825" s="121">
        <v>1.4908429364420461E-3</v>
      </c>
      <c r="H825" s="118">
        <v>0</v>
      </c>
      <c r="I825" s="120" t="s">
        <v>2172</v>
      </c>
    </row>
    <row r="826" spans="1:9" ht="15" customHeight="1" x14ac:dyDescent="0.25">
      <c r="A826" s="119">
        <v>46287.496886574074</v>
      </c>
      <c r="B826" s="118">
        <v>1</v>
      </c>
      <c r="C826" s="118" t="s">
        <v>318</v>
      </c>
      <c r="D826" s="118" t="s">
        <v>430</v>
      </c>
      <c r="E826" s="118" t="s">
        <v>2114</v>
      </c>
      <c r="F826" s="118" t="s">
        <v>174</v>
      </c>
      <c r="G826" s="121">
        <v>1.64692876799751E-3</v>
      </c>
      <c r="H826" s="118">
        <v>0</v>
      </c>
      <c r="I826" s="120" t="s">
        <v>2172</v>
      </c>
    </row>
    <row r="827" spans="1:9" ht="15" customHeight="1" x14ac:dyDescent="0.25">
      <c r="A827" s="119">
        <v>46287.496886574074</v>
      </c>
      <c r="B827" s="118">
        <v>1</v>
      </c>
      <c r="C827" s="118" t="s">
        <v>318</v>
      </c>
      <c r="D827" s="118" t="s">
        <v>430</v>
      </c>
      <c r="E827" s="118" t="s">
        <v>2115</v>
      </c>
      <c r="F827" s="118" t="s">
        <v>174</v>
      </c>
      <c r="G827" s="121">
        <v>1.8030145995529736E-3</v>
      </c>
      <c r="H827" s="118">
        <v>0</v>
      </c>
      <c r="I827" s="120" t="s">
        <v>2172</v>
      </c>
    </row>
    <row r="828" spans="1:9" ht="15" customHeight="1" x14ac:dyDescent="0.25">
      <c r="A828" s="119">
        <v>46287.496886574074</v>
      </c>
      <c r="B828" s="118">
        <v>1</v>
      </c>
      <c r="C828" s="118" t="s">
        <v>318</v>
      </c>
      <c r="D828" s="118" t="s">
        <v>430</v>
      </c>
      <c r="E828" s="118" t="s">
        <v>2116</v>
      </c>
      <c r="F828" s="118" t="s">
        <v>174</v>
      </c>
      <c r="G828" s="121">
        <v>1.9591004311084372E-3</v>
      </c>
      <c r="H828" s="118">
        <v>0</v>
      </c>
      <c r="I828" s="120" t="s">
        <v>2172</v>
      </c>
    </row>
    <row r="829" spans="1:9" ht="15" customHeight="1" x14ac:dyDescent="0.25">
      <c r="A829" s="119">
        <v>46287.496886574074</v>
      </c>
      <c r="B829" s="118">
        <v>1</v>
      </c>
      <c r="C829" s="118" t="s">
        <v>318</v>
      </c>
      <c r="D829" s="118" t="s">
        <v>430</v>
      </c>
      <c r="E829" s="118" t="s">
        <v>2117</v>
      </c>
      <c r="F829" s="118" t="s">
        <v>174</v>
      </c>
      <c r="G829" s="121">
        <v>1.6247594683381074E-3</v>
      </c>
      <c r="H829" s="118">
        <v>0</v>
      </c>
      <c r="I829" s="120" t="s">
        <v>2172</v>
      </c>
    </row>
    <row r="830" spans="1:9" ht="15" customHeight="1" x14ac:dyDescent="0.25">
      <c r="A830" s="119">
        <v>46287.496886574074</v>
      </c>
      <c r="B830" s="118">
        <v>1</v>
      </c>
      <c r="C830" s="118" t="s">
        <v>318</v>
      </c>
      <c r="D830" s="118" t="s">
        <v>430</v>
      </c>
      <c r="E830" s="118" t="s">
        <v>2118</v>
      </c>
      <c r="F830" s="118" t="s">
        <v>174</v>
      </c>
      <c r="G830" s="121">
        <v>1.780845299893571E-3</v>
      </c>
      <c r="H830" s="118">
        <v>0</v>
      </c>
      <c r="I830" s="120" t="s">
        <v>2172</v>
      </c>
    </row>
    <row r="831" spans="1:9" ht="15" customHeight="1" x14ac:dyDescent="0.25">
      <c r="A831" s="119">
        <v>46287.496886574074</v>
      </c>
      <c r="B831" s="118">
        <v>1</v>
      </c>
      <c r="C831" s="118" t="s">
        <v>318</v>
      </c>
      <c r="D831" s="118" t="s">
        <v>430</v>
      </c>
      <c r="E831" s="118" t="s">
        <v>2119</v>
      </c>
      <c r="F831" s="118" t="s">
        <v>174</v>
      </c>
      <c r="G831" s="121">
        <v>1.9369311314490348E-3</v>
      </c>
      <c r="H831" s="118">
        <v>0</v>
      </c>
      <c r="I831" s="120" t="s">
        <v>2172</v>
      </c>
    </row>
    <row r="832" spans="1:9" ht="15" customHeight="1" x14ac:dyDescent="0.25">
      <c r="A832" s="119">
        <v>46287.496886574074</v>
      </c>
      <c r="B832" s="118">
        <v>1</v>
      </c>
      <c r="C832" s="118" t="s">
        <v>318</v>
      </c>
      <c r="D832" s="118" t="s">
        <v>430</v>
      </c>
      <c r="E832" s="118" t="s">
        <v>2120</v>
      </c>
      <c r="F832" s="118" t="s">
        <v>174</v>
      </c>
      <c r="G832" s="121">
        <v>2.0930169630044987E-3</v>
      </c>
      <c r="H832" s="118">
        <v>0</v>
      </c>
      <c r="I832" s="120" t="s">
        <v>2172</v>
      </c>
    </row>
    <row r="833" spans="1:9" ht="15" customHeight="1" x14ac:dyDescent="0.25">
      <c r="A833" s="119">
        <v>46287.496886574074</v>
      </c>
      <c r="B833" s="118">
        <v>1</v>
      </c>
      <c r="C833" s="118" t="s">
        <v>318</v>
      </c>
      <c r="D833" s="118" t="s">
        <v>430</v>
      </c>
      <c r="E833" s="118" t="s">
        <v>2121</v>
      </c>
      <c r="F833" s="118" t="s">
        <v>174</v>
      </c>
      <c r="G833" s="121">
        <v>2.2491027945599623E-3</v>
      </c>
      <c r="H833" s="118">
        <v>0</v>
      </c>
      <c r="I833" s="120" t="s">
        <v>2172</v>
      </c>
    </row>
    <row r="834" spans="1:9" ht="15" customHeight="1" x14ac:dyDescent="0.25">
      <c r="A834" s="119">
        <v>46287.496886574074</v>
      </c>
      <c r="B834" s="118">
        <v>1</v>
      </c>
      <c r="C834" s="118" t="s">
        <v>318</v>
      </c>
      <c r="D834" s="118" t="s">
        <v>430</v>
      </c>
      <c r="E834" s="118" t="s">
        <v>2122</v>
      </c>
      <c r="F834" s="118" t="s">
        <v>174</v>
      </c>
      <c r="G834" s="121">
        <v>1.9147618317896322E-3</v>
      </c>
      <c r="H834" s="118">
        <v>0</v>
      </c>
      <c r="I834" s="120" t="s">
        <v>2172</v>
      </c>
    </row>
    <row r="835" spans="1:9" ht="15" customHeight="1" x14ac:dyDescent="0.25">
      <c r="A835" s="119">
        <v>46287.496886574074</v>
      </c>
      <c r="B835" s="118">
        <v>1</v>
      </c>
      <c r="C835" s="118" t="s">
        <v>318</v>
      </c>
      <c r="D835" s="118" t="s">
        <v>430</v>
      </c>
      <c r="E835" s="118" t="s">
        <v>2123</v>
      </c>
      <c r="F835" s="118" t="s">
        <v>174</v>
      </c>
      <c r="G835" s="121">
        <v>2.0708476633450961E-3</v>
      </c>
      <c r="H835" s="118">
        <v>0</v>
      </c>
      <c r="I835" s="120" t="s">
        <v>2172</v>
      </c>
    </row>
    <row r="836" spans="1:9" ht="15" customHeight="1" x14ac:dyDescent="0.25">
      <c r="A836" s="119">
        <v>46287.496886574074</v>
      </c>
      <c r="B836" s="118">
        <v>1</v>
      </c>
      <c r="C836" s="118" t="s">
        <v>318</v>
      </c>
      <c r="D836" s="118" t="s">
        <v>430</v>
      </c>
      <c r="E836" s="118" t="s">
        <v>2124</v>
      </c>
      <c r="F836" s="118" t="s">
        <v>174</v>
      </c>
      <c r="G836" s="121">
        <v>2.2269334949005597E-3</v>
      </c>
      <c r="H836" s="118">
        <v>0</v>
      </c>
      <c r="I836" s="120" t="s">
        <v>2172</v>
      </c>
    </row>
    <row r="837" spans="1:9" ht="15" customHeight="1" x14ac:dyDescent="0.25">
      <c r="A837" s="119">
        <v>46287.496886574074</v>
      </c>
      <c r="B837" s="118">
        <v>1</v>
      </c>
      <c r="C837" s="118" t="s">
        <v>318</v>
      </c>
      <c r="D837" s="118" t="s">
        <v>430</v>
      </c>
      <c r="E837" s="118" t="s">
        <v>2125</v>
      </c>
      <c r="F837" s="118" t="s">
        <v>174</v>
      </c>
      <c r="G837" s="121">
        <v>2.3830193264560233E-3</v>
      </c>
      <c r="H837" s="118">
        <v>0</v>
      </c>
      <c r="I837" s="120" t="s">
        <v>2172</v>
      </c>
    </row>
    <row r="838" spans="1:9" ht="15" customHeight="1" x14ac:dyDescent="0.25">
      <c r="A838" s="119">
        <v>46287.496886574074</v>
      </c>
      <c r="B838" s="118">
        <v>1</v>
      </c>
      <c r="C838" s="118" t="s">
        <v>318</v>
      </c>
      <c r="D838" s="118" t="s">
        <v>430</v>
      </c>
      <c r="E838" s="118" t="s">
        <v>2126</v>
      </c>
      <c r="F838" s="118" t="s">
        <v>174</v>
      </c>
      <c r="G838" s="121">
        <v>2.539105158011487E-3</v>
      </c>
      <c r="H838" s="118">
        <v>0</v>
      </c>
      <c r="I838" s="120" t="s">
        <v>2172</v>
      </c>
    </row>
    <row r="839" spans="1:9" ht="15" customHeight="1" x14ac:dyDescent="0.25">
      <c r="A839" s="119">
        <v>46287.496886574074</v>
      </c>
      <c r="B839" s="118">
        <v>1</v>
      </c>
      <c r="C839" s="118" t="s">
        <v>318</v>
      </c>
      <c r="D839" s="118" t="s">
        <v>430</v>
      </c>
      <c r="E839" s="118" t="s">
        <v>2127</v>
      </c>
      <c r="F839" s="118" t="s">
        <v>174</v>
      </c>
      <c r="G839" s="121">
        <v>2.2047641952411571E-3</v>
      </c>
      <c r="H839" s="118">
        <v>0</v>
      </c>
      <c r="I839" s="120" t="s">
        <v>2172</v>
      </c>
    </row>
    <row r="840" spans="1:9" ht="15" customHeight="1" x14ac:dyDescent="0.25">
      <c r="A840" s="119">
        <v>46287.496886574074</v>
      </c>
      <c r="B840" s="118">
        <v>1</v>
      </c>
      <c r="C840" s="118" t="s">
        <v>318</v>
      </c>
      <c r="D840" s="118" t="s">
        <v>430</v>
      </c>
      <c r="E840" s="118" t="s">
        <v>2128</v>
      </c>
      <c r="F840" s="118" t="s">
        <v>174</v>
      </c>
      <c r="G840" s="121">
        <v>2.3608500267966208E-3</v>
      </c>
      <c r="H840" s="118">
        <v>0</v>
      </c>
      <c r="I840" s="120" t="s">
        <v>2172</v>
      </c>
    </row>
    <row r="841" spans="1:9" ht="15" customHeight="1" x14ac:dyDescent="0.25">
      <c r="A841" s="119">
        <v>46287.496886574074</v>
      </c>
      <c r="B841" s="118">
        <v>1</v>
      </c>
      <c r="C841" s="118" t="s">
        <v>318</v>
      </c>
      <c r="D841" s="118" t="s">
        <v>430</v>
      </c>
      <c r="E841" s="118" t="s">
        <v>2129</v>
      </c>
      <c r="F841" s="118" t="s">
        <v>174</v>
      </c>
      <c r="G841" s="121">
        <v>2.5169358583520844E-3</v>
      </c>
      <c r="H841" s="118">
        <v>0</v>
      </c>
      <c r="I841" s="120" t="s">
        <v>2172</v>
      </c>
    </row>
    <row r="842" spans="1:9" ht="15" customHeight="1" x14ac:dyDescent="0.25">
      <c r="A842" s="119">
        <v>46287.496886574074</v>
      </c>
      <c r="B842" s="118">
        <v>1</v>
      </c>
      <c r="C842" s="118" t="s">
        <v>318</v>
      </c>
      <c r="D842" s="118" t="s">
        <v>430</v>
      </c>
      <c r="E842" s="118" t="s">
        <v>2130</v>
      </c>
      <c r="F842" s="118" t="s">
        <v>174</v>
      </c>
      <c r="G842" s="121">
        <v>2.6730216899075484E-3</v>
      </c>
      <c r="H842" s="118">
        <v>0</v>
      </c>
      <c r="I842" s="120" t="s">
        <v>2172</v>
      </c>
    </row>
    <row r="843" spans="1:9" ht="15" customHeight="1" x14ac:dyDescent="0.25">
      <c r="A843" s="119">
        <v>46287.496886574074</v>
      </c>
      <c r="B843" s="118">
        <v>1</v>
      </c>
      <c r="C843" s="118" t="s">
        <v>318</v>
      </c>
      <c r="D843" s="118" t="s">
        <v>430</v>
      </c>
      <c r="E843" s="118" t="s">
        <v>2131</v>
      </c>
      <c r="F843" s="118" t="s">
        <v>174</v>
      </c>
      <c r="G843" s="121">
        <v>2.8291075214630121E-3</v>
      </c>
      <c r="H843" s="118">
        <v>0</v>
      </c>
      <c r="I843" s="120" t="s">
        <v>2172</v>
      </c>
    </row>
    <row r="844" spans="1:9" ht="15" customHeight="1" x14ac:dyDescent="0.25">
      <c r="A844" s="119">
        <v>46287.496886574074</v>
      </c>
      <c r="B844" s="118">
        <v>1</v>
      </c>
      <c r="C844" s="118" t="s">
        <v>318</v>
      </c>
      <c r="D844" s="118" t="s">
        <v>430</v>
      </c>
      <c r="E844" s="118" t="s">
        <v>557</v>
      </c>
      <c r="F844" s="118" t="s">
        <v>2132</v>
      </c>
      <c r="G844" s="121">
        <v>8.0157812745017189E-4</v>
      </c>
      <c r="H844" s="118">
        <v>160.31562549003439</v>
      </c>
      <c r="I844" s="120" t="s">
        <v>270</v>
      </c>
    </row>
    <row r="845" spans="1:9" ht="15" customHeight="1" x14ac:dyDescent="0.25">
      <c r="A845" s="119">
        <v>46287.496886574074</v>
      </c>
      <c r="B845" s="118">
        <v>1</v>
      </c>
      <c r="C845" s="118" t="s">
        <v>318</v>
      </c>
      <c r="D845" s="118" t="s">
        <v>430</v>
      </c>
      <c r="E845" s="118" t="s">
        <v>559</v>
      </c>
      <c r="F845" s="118" t="s">
        <v>2132</v>
      </c>
      <c r="G845" s="121">
        <v>2.3607351871969838E-4</v>
      </c>
      <c r="H845" s="118">
        <v>47.214703743939673</v>
      </c>
      <c r="I845" s="120" t="s">
        <v>270</v>
      </c>
    </row>
    <row r="846" spans="1:9" ht="15" customHeight="1" x14ac:dyDescent="0.25">
      <c r="A846" s="119">
        <v>46287.496886574074</v>
      </c>
      <c r="B846" s="118">
        <v>1</v>
      </c>
      <c r="C846" s="118" t="s">
        <v>318</v>
      </c>
      <c r="D846" s="118" t="s">
        <v>430</v>
      </c>
      <c r="E846" s="118" t="s">
        <v>2134</v>
      </c>
      <c r="F846" s="118" t="s">
        <v>2132</v>
      </c>
      <c r="G846" s="121">
        <v>1.3670827361806452E-3</v>
      </c>
      <c r="H846" s="118">
        <v>273.41654723612902</v>
      </c>
      <c r="I846" s="120" t="s">
        <v>270</v>
      </c>
    </row>
    <row r="847" spans="1:9" ht="15" customHeight="1" x14ac:dyDescent="0.25">
      <c r="A847" s="119">
        <v>46287.496886574074</v>
      </c>
      <c r="B847" s="118">
        <v>1</v>
      </c>
      <c r="C847" s="118" t="s">
        <v>318</v>
      </c>
      <c r="D847" s="118" t="s">
        <v>430</v>
      </c>
      <c r="E847" s="118" t="s">
        <v>2135</v>
      </c>
      <c r="F847" s="118" t="s">
        <v>2132</v>
      </c>
      <c r="G847" s="121">
        <v>-3.2943109001077513E-4</v>
      </c>
      <c r="H847" s="118">
        <v>-65.886218002155047</v>
      </c>
      <c r="I847" s="120" t="s">
        <v>268</v>
      </c>
    </row>
    <row r="848" spans="1:9" ht="15" customHeight="1" x14ac:dyDescent="0.25">
      <c r="A848" s="119">
        <v>46287.496886574074</v>
      </c>
      <c r="B848" s="118">
        <v>1</v>
      </c>
      <c r="C848" s="118" t="s">
        <v>318</v>
      </c>
      <c r="D848" s="118" t="s">
        <v>430</v>
      </c>
      <c r="E848" s="118" t="s">
        <v>2136</v>
      </c>
      <c r="F848" s="118" t="s">
        <v>2132</v>
      </c>
      <c r="G848" s="121">
        <v>1.9325873449111187E-3</v>
      </c>
      <c r="H848" s="118">
        <v>386.51746898222376</v>
      </c>
      <c r="I848" s="120" t="s">
        <v>270</v>
      </c>
    </row>
    <row r="849" spans="1:9" ht="15" customHeight="1" x14ac:dyDescent="0.25">
      <c r="A849" s="119">
        <v>46287.496886574074</v>
      </c>
      <c r="B849" s="118">
        <v>1</v>
      </c>
      <c r="C849" s="118" t="s">
        <v>318</v>
      </c>
      <c r="D849" s="118" t="s">
        <v>430</v>
      </c>
      <c r="E849" s="118" t="s">
        <v>2137</v>
      </c>
      <c r="F849" s="118" t="s">
        <v>2132</v>
      </c>
      <c r="G849" s="121">
        <v>1.3322699547387486E-3</v>
      </c>
      <c r="H849" s="118">
        <v>266.45399094774973</v>
      </c>
      <c r="I849" s="120" t="s">
        <v>270</v>
      </c>
    </row>
    <row r="850" spans="1:9" ht="15" customHeight="1" x14ac:dyDescent="0.25">
      <c r="A850" s="119">
        <v>46287.496886574074</v>
      </c>
      <c r="B850" s="118">
        <v>1</v>
      </c>
      <c r="C850" s="118" t="s">
        <v>318</v>
      </c>
      <c r="D850" s="118" t="s">
        <v>430</v>
      </c>
      <c r="E850" s="118" t="s">
        <v>2139</v>
      </c>
      <c r="F850" s="118" t="s">
        <v>2132</v>
      </c>
      <c r="G850" s="121">
        <v>1.8977745634692221E-3</v>
      </c>
      <c r="H850" s="118">
        <v>379.55491269384441</v>
      </c>
      <c r="I850" s="120" t="s">
        <v>270</v>
      </c>
    </row>
    <row r="851" spans="1:9" ht="15" customHeight="1" x14ac:dyDescent="0.25">
      <c r="A851" s="119">
        <v>46287.496886574074</v>
      </c>
      <c r="B851" s="118">
        <v>1</v>
      </c>
      <c r="C851" s="118" t="s">
        <v>318</v>
      </c>
      <c r="D851" s="118" t="s">
        <v>430</v>
      </c>
      <c r="E851" s="118" t="s">
        <v>2140</v>
      </c>
      <c r="F851" s="118" t="s">
        <v>2132</v>
      </c>
      <c r="G851" s="121">
        <v>7.6676534600827507E-4</v>
      </c>
      <c r="H851" s="118">
        <v>153.35306920165502</v>
      </c>
      <c r="I851" s="120" t="s">
        <v>270</v>
      </c>
    </row>
    <row r="852" spans="1:9" ht="15" customHeight="1" x14ac:dyDescent="0.25">
      <c r="A852" s="119">
        <v>46287.496886574074</v>
      </c>
      <c r="B852" s="118">
        <v>1</v>
      </c>
      <c r="C852" s="118" t="s">
        <v>318</v>
      </c>
      <c r="D852" s="118" t="s">
        <v>430</v>
      </c>
      <c r="E852" s="118" t="s">
        <v>2141</v>
      </c>
      <c r="F852" s="118" t="s">
        <v>2132</v>
      </c>
      <c r="G852" s="121">
        <v>2.4632791721996956E-3</v>
      </c>
      <c r="H852" s="118">
        <v>390</v>
      </c>
      <c r="I852" s="120" t="s">
        <v>270</v>
      </c>
    </row>
    <row r="853" spans="1:9" ht="15" customHeight="1" x14ac:dyDescent="0.25">
      <c r="A853" s="119">
        <v>46287.496886574074</v>
      </c>
      <c r="B853" s="118">
        <v>1</v>
      </c>
      <c r="C853" s="118" t="s">
        <v>318</v>
      </c>
      <c r="D853" s="118" t="s">
        <v>430</v>
      </c>
      <c r="E853" s="118" t="s">
        <v>2142</v>
      </c>
      <c r="F853" s="118" t="s">
        <v>2132</v>
      </c>
      <c r="G853" s="121">
        <v>2.0126073727780162E-4</v>
      </c>
      <c r="H853" s="118">
        <v>40.252147455560326</v>
      </c>
      <c r="I853" s="120" t="s">
        <v>270</v>
      </c>
    </row>
    <row r="854" spans="1:9" ht="15" customHeight="1" x14ac:dyDescent="0.25">
      <c r="A854" s="119">
        <v>46287.496886574074</v>
      </c>
      <c r="B854" s="118">
        <v>1</v>
      </c>
      <c r="C854" s="118" t="s">
        <v>318</v>
      </c>
      <c r="D854" s="118" t="s">
        <v>430</v>
      </c>
      <c r="E854" s="118" t="s">
        <v>2143</v>
      </c>
      <c r="F854" s="118" t="s">
        <v>2132</v>
      </c>
      <c r="G854" s="121">
        <v>2.2894579009167097E-3</v>
      </c>
      <c r="H854" s="118">
        <v>390</v>
      </c>
      <c r="I854" s="120" t="s">
        <v>270</v>
      </c>
    </row>
    <row r="855" spans="1:9" ht="15" customHeight="1" x14ac:dyDescent="0.25">
      <c r="A855" s="119">
        <v>46287.496886574074</v>
      </c>
      <c r="B855" s="118">
        <v>1</v>
      </c>
      <c r="C855" s="118" t="s">
        <v>318</v>
      </c>
      <c r="D855" s="118" t="s">
        <v>430</v>
      </c>
      <c r="E855" s="118" t="s">
        <v>2145</v>
      </c>
      <c r="F855" s="118" t="s">
        <v>2132</v>
      </c>
      <c r="G855" s="121">
        <v>2.5704123977165444E-3</v>
      </c>
      <c r="H855" s="118">
        <v>390</v>
      </c>
      <c r="I855" s="120" t="s">
        <v>270</v>
      </c>
    </row>
    <row r="856" spans="1:9" ht="15" customHeight="1" x14ac:dyDescent="0.25">
      <c r="A856" s="119">
        <v>46287.496886574074</v>
      </c>
      <c r="B856" s="118">
        <v>1</v>
      </c>
      <c r="C856" s="118" t="s">
        <v>318</v>
      </c>
      <c r="D856" s="118" t="s">
        <v>430</v>
      </c>
      <c r="E856" s="118" t="s">
        <v>2146</v>
      </c>
      <c r="F856" s="118" t="s">
        <v>2132</v>
      </c>
      <c r="G856" s="121">
        <v>-1.5560981872778925E-4</v>
      </c>
      <c r="H856" s="118">
        <v>-31.121963745557867</v>
      </c>
      <c r="I856" s="120" t="s">
        <v>268</v>
      </c>
    </row>
    <row r="857" spans="1:9" ht="15" customHeight="1" x14ac:dyDescent="0.25">
      <c r="A857" s="119">
        <v>46287.496886574074</v>
      </c>
      <c r="B857" s="118">
        <v>1</v>
      </c>
      <c r="C857" s="118" t="s">
        <v>318</v>
      </c>
      <c r="D857" s="118" t="s">
        <v>430</v>
      </c>
      <c r="E857" s="118" t="s">
        <v>2148</v>
      </c>
      <c r="F857" s="118" t="s">
        <v>2132</v>
      </c>
      <c r="G857" s="121">
        <v>-4.3656431552762406E-4</v>
      </c>
      <c r="H857" s="118">
        <v>-87.312863105524826</v>
      </c>
      <c r="I857" s="120" t="s">
        <v>268</v>
      </c>
    </row>
    <row r="858" spans="1:9" ht="15" customHeight="1" x14ac:dyDescent="0.25">
      <c r="A858" s="119">
        <v>46287.496886574074</v>
      </c>
      <c r="B858" s="118">
        <v>1</v>
      </c>
      <c r="C858" s="118" t="s">
        <v>318</v>
      </c>
      <c r="D858" s="118" t="s">
        <v>430</v>
      </c>
      <c r="E858" s="118" t="s">
        <v>2149</v>
      </c>
      <c r="F858" s="118" t="s">
        <v>2132</v>
      </c>
      <c r="G858" s="121">
        <v>-1.7794429072683993E-3</v>
      </c>
      <c r="H858" s="118">
        <v>-355.88858145367988</v>
      </c>
      <c r="I858" s="120" t="s">
        <v>268</v>
      </c>
    </row>
    <row r="859" spans="1:9" ht="15" customHeight="1" x14ac:dyDescent="0.25">
      <c r="A859" s="119">
        <v>46287.496886574074</v>
      </c>
      <c r="B859" s="118">
        <v>1</v>
      </c>
      <c r="C859" s="118" t="s">
        <v>318</v>
      </c>
      <c r="D859" s="118" t="s">
        <v>430</v>
      </c>
      <c r="E859" s="118" t="s">
        <v>2151</v>
      </c>
      <c r="F859" s="118" t="s">
        <v>2132</v>
      </c>
      <c r="G859" s="121">
        <v>-1.2574386530556547E-3</v>
      </c>
      <c r="H859" s="118">
        <v>-251.48773061113096</v>
      </c>
      <c r="I859" s="120" t="s">
        <v>268</v>
      </c>
    </row>
    <row r="860" spans="1:9" ht="15" customHeight="1" x14ac:dyDescent="0.25">
      <c r="A860" s="119">
        <v>46287.496886574074</v>
      </c>
      <c r="B860" s="118">
        <v>1</v>
      </c>
      <c r="C860" s="118" t="s">
        <v>318</v>
      </c>
      <c r="D860" s="118" t="s">
        <v>430</v>
      </c>
      <c r="E860" s="118" t="s">
        <v>2152</v>
      </c>
      <c r="F860" s="118" t="s">
        <v>2132</v>
      </c>
      <c r="G860" s="121">
        <v>3.6585399512116827E-4</v>
      </c>
      <c r="H860" s="118">
        <v>73.170799024233659</v>
      </c>
      <c r="I860" s="120" t="s">
        <v>270</v>
      </c>
    </row>
    <row r="861" spans="1:9" ht="15" customHeight="1" x14ac:dyDescent="0.25">
      <c r="A861" s="119">
        <v>46287.496886574074</v>
      </c>
      <c r="B861" s="118">
        <v>1</v>
      </c>
      <c r="C861" s="118" t="s">
        <v>318</v>
      </c>
      <c r="D861" s="118" t="s">
        <v>430</v>
      </c>
      <c r="E861" s="118" t="s">
        <v>2154</v>
      </c>
      <c r="F861" s="118" t="s">
        <v>2132</v>
      </c>
      <c r="G861" s="121">
        <v>-1.5615025909157656E-4</v>
      </c>
      <c r="H861" s="118">
        <v>-31.230051818315332</v>
      </c>
      <c r="I861" s="120" t="s">
        <v>268</v>
      </c>
    </row>
    <row r="862" spans="1:9" ht="15" customHeight="1" x14ac:dyDescent="0.25">
      <c r="A862" s="119">
        <v>46287.496886574074</v>
      </c>
      <c r="B862" s="118">
        <v>1</v>
      </c>
      <c r="C862" s="118" t="s">
        <v>318</v>
      </c>
      <c r="D862" s="118" t="s">
        <v>430</v>
      </c>
      <c r="E862" s="118" t="s">
        <v>2155</v>
      </c>
      <c r="F862" s="118" t="s">
        <v>2132</v>
      </c>
      <c r="G862" s="121">
        <v>-2.137904382060233E-4</v>
      </c>
      <c r="H862" s="118">
        <v>-42.758087641204682</v>
      </c>
      <c r="I862" s="120" t="s">
        <v>268</v>
      </c>
    </row>
    <row r="863" spans="1:9" ht="15" customHeight="1" x14ac:dyDescent="0.25">
      <c r="A863" s="119">
        <v>46287.496886574074</v>
      </c>
      <c r="B863" s="118">
        <v>1</v>
      </c>
      <c r="C863" s="118" t="s">
        <v>318</v>
      </c>
      <c r="D863" s="118" t="s">
        <v>430</v>
      </c>
      <c r="E863" s="118" t="s">
        <v>2157</v>
      </c>
      <c r="F863" s="118" t="s">
        <v>2132</v>
      </c>
      <c r="G863" s="121">
        <v>-5.5717926762804352E-4</v>
      </c>
      <c r="H863" s="118">
        <v>-111.43585352560872</v>
      </c>
      <c r="I863" s="120" t="s">
        <v>268</v>
      </c>
    </row>
    <row r="864" spans="1:9" ht="15" customHeight="1" x14ac:dyDescent="0.25">
      <c r="A864" s="119">
        <v>46287.496886574074</v>
      </c>
      <c r="B864" s="118">
        <v>1</v>
      </c>
      <c r="C864" s="118" t="s">
        <v>318</v>
      </c>
      <c r="D864" s="118" t="s">
        <v>430</v>
      </c>
      <c r="E864" s="118" t="s">
        <v>2158</v>
      </c>
      <c r="F864" s="118" t="s">
        <v>2132</v>
      </c>
      <c r="G864" s="121">
        <v>1.2959839121599694E-4</v>
      </c>
      <c r="H864" s="118">
        <v>25.919678243199389</v>
      </c>
      <c r="I864" s="120" t="s">
        <v>270</v>
      </c>
    </row>
    <row r="865" spans="1:9" ht="15" customHeight="1" x14ac:dyDescent="0.25">
      <c r="A865" s="119">
        <v>46287.496886574074</v>
      </c>
      <c r="B865" s="118">
        <v>1</v>
      </c>
      <c r="C865" s="118" t="s">
        <v>318</v>
      </c>
      <c r="D865" s="118" t="s">
        <v>430</v>
      </c>
      <c r="E865" s="118" t="s">
        <v>2159</v>
      </c>
      <c r="F865" s="118" t="s">
        <v>2132</v>
      </c>
      <c r="G865" s="121">
        <v>-9.0056809705006376E-4</v>
      </c>
      <c r="H865" s="118">
        <v>-180.11361941001277</v>
      </c>
      <c r="I865" s="120" t="s">
        <v>268</v>
      </c>
    </row>
    <row r="866" spans="1:9" ht="15" customHeight="1" x14ac:dyDescent="0.25">
      <c r="A866" s="119">
        <v>46287.496886574074</v>
      </c>
      <c r="B866" s="118">
        <v>1</v>
      </c>
      <c r="C866" s="118" t="s">
        <v>318</v>
      </c>
      <c r="D866" s="118" t="s">
        <v>430</v>
      </c>
      <c r="E866" s="118" t="s">
        <v>2160</v>
      </c>
      <c r="F866" s="118" t="s">
        <v>2132</v>
      </c>
      <c r="G866" s="121">
        <v>4.7298722063801715E-4</v>
      </c>
      <c r="H866" s="118">
        <v>94.597444127603424</v>
      </c>
      <c r="I866" s="120" t="s">
        <v>270</v>
      </c>
    </row>
    <row r="867" spans="1:9" ht="15" customHeight="1" x14ac:dyDescent="0.25">
      <c r="A867" s="119">
        <v>46287.496886574074</v>
      </c>
      <c r="B867" s="118">
        <v>1</v>
      </c>
      <c r="C867" s="118" t="s">
        <v>318</v>
      </c>
      <c r="D867" s="118" t="s">
        <v>430</v>
      </c>
      <c r="E867" s="118" t="s">
        <v>2161</v>
      </c>
      <c r="F867" s="118" t="s">
        <v>2132</v>
      </c>
      <c r="G867" s="121">
        <v>-1.1997984739412079E-3</v>
      </c>
      <c r="H867" s="118">
        <v>-239.95969478824159</v>
      </c>
      <c r="I867" s="120" t="s">
        <v>268</v>
      </c>
    </row>
    <row r="868" spans="1:9" ht="15" customHeight="1" x14ac:dyDescent="0.25">
      <c r="A868" s="119">
        <v>46287.496886574074</v>
      </c>
      <c r="B868" s="118">
        <v>1</v>
      </c>
      <c r="C868" s="118" t="s">
        <v>318</v>
      </c>
      <c r="D868" s="118" t="s">
        <v>430</v>
      </c>
      <c r="E868" s="118" t="s">
        <v>2163</v>
      </c>
      <c r="F868" s="118" t="s">
        <v>2132</v>
      </c>
      <c r="G868" s="121">
        <v>-8.5640964451918762E-4</v>
      </c>
      <c r="H868" s="118">
        <v>-171.28192890383755</v>
      </c>
      <c r="I868" s="120" t="s">
        <v>268</v>
      </c>
    </row>
    <row r="869" spans="1:9" ht="15" customHeight="1" x14ac:dyDescent="0.25">
      <c r="A869" s="119">
        <v>46287.496886574074</v>
      </c>
      <c r="B869" s="118">
        <v>1</v>
      </c>
      <c r="C869" s="118" t="s">
        <v>318</v>
      </c>
      <c r="D869" s="118" t="s">
        <v>430</v>
      </c>
      <c r="E869" s="118" t="s">
        <v>2164</v>
      </c>
      <c r="F869" s="118" t="s">
        <v>2132</v>
      </c>
      <c r="G869" s="121">
        <v>-1.5431873033632281E-3</v>
      </c>
      <c r="H869" s="118">
        <v>-308.63746067264566</v>
      </c>
      <c r="I869" s="120" t="s">
        <v>268</v>
      </c>
    </row>
    <row r="870" spans="1:9" ht="15" customHeight="1" x14ac:dyDescent="0.25">
      <c r="A870" s="119">
        <v>46287.496886574074</v>
      </c>
      <c r="B870" s="118">
        <v>1</v>
      </c>
      <c r="C870" s="118" t="s">
        <v>318</v>
      </c>
      <c r="D870" s="118" t="s">
        <v>430</v>
      </c>
      <c r="E870" s="118" t="s">
        <v>2165</v>
      </c>
      <c r="F870" s="118" t="s">
        <v>2132</v>
      </c>
      <c r="G870" s="121">
        <v>-5.1302081509716738E-4</v>
      </c>
      <c r="H870" s="118">
        <v>-102.6041630194335</v>
      </c>
      <c r="I870" s="120" t="s">
        <v>268</v>
      </c>
    </row>
    <row r="871" spans="1:9" ht="15" customHeight="1" x14ac:dyDescent="0.25">
      <c r="A871" s="119">
        <v>46287.496886574074</v>
      </c>
      <c r="B871" s="118">
        <v>1</v>
      </c>
      <c r="C871" s="118" t="s">
        <v>318</v>
      </c>
      <c r="D871" s="118" t="s">
        <v>430</v>
      </c>
      <c r="E871" s="118" t="s">
        <v>2166</v>
      </c>
      <c r="F871" s="118" t="s">
        <v>2132</v>
      </c>
      <c r="G871" s="121">
        <v>-1.8865761327852483E-3</v>
      </c>
      <c r="H871" s="118">
        <v>-377.3152265570497</v>
      </c>
      <c r="I871" s="120" t="s">
        <v>268</v>
      </c>
    </row>
  </sheetData>
  <mergeCells count="92">
    <mergeCell ref="F8:F10"/>
    <mergeCell ref="L155:Z155"/>
    <mergeCell ref="A155:I155"/>
    <mergeCell ref="AC155:AH155"/>
    <mergeCell ref="AK155:AU155"/>
    <mergeCell ref="AX155:BJ155"/>
    <mergeCell ref="A6:A10"/>
    <mergeCell ref="B6:B10"/>
    <mergeCell ref="C6:C10"/>
    <mergeCell ref="E6:N6"/>
    <mergeCell ref="E8:E10"/>
    <mergeCell ref="AL119:AQ119"/>
    <mergeCell ref="AR118:BF118"/>
    <mergeCell ref="AR119:AT119"/>
    <mergeCell ref="AU119:AZ119"/>
    <mergeCell ref="BA119:BF119"/>
    <mergeCell ref="BH117:CE117"/>
    <mergeCell ref="BH118:BS119"/>
    <mergeCell ref="BT118:CE119"/>
    <mergeCell ref="O117:Z117"/>
    <mergeCell ref="O118:T118"/>
    <mergeCell ref="O119:Q119"/>
    <mergeCell ref="R119:T119"/>
    <mergeCell ref="U118:Z119"/>
    <mergeCell ref="AB117:BF117"/>
    <mergeCell ref="AB118:AB120"/>
    <mergeCell ref="AC118:AQ118"/>
    <mergeCell ref="AC119:AE119"/>
    <mergeCell ref="AF119:AK119"/>
    <mergeCell ref="A117:M117"/>
    <mergeCell ref="A118:A121"/>
    <mergeCell ref="B118:B121"/>
    <mergeCell ref="C118:G119"/>
    <mergeCell ref="H118:J119"/>
    <mergeCell ref="K118:M119"/>
    <mergeCell ref="J82:M82"/>
    <mergeCell ref="N82:Q82"/>
    <mergeCell ref="R82:R83"/>
    <mergeCell ref="S81:AQ81"/>
    <mergeCell ref="S82:X82"/>
    <mergeCell ref="Y82:AA82"/>
    <mergeCell ref="AB82:AE82"/>
    <mergeCell ref="AF82:AI82"/>
    <mergeCell ref="AJ82:AM82"/>
    <mergeCell ref="AN82:AQ82"/>
    <mergeCell ref="AB45:AP45"/>
    <mergeCell ref="AB46:AD46"/>
    <mergeCell ref="AE46:AH46"/>
    <mergeCell ref="AI46:AL46"/>
    <mergeCell ref="AM46:AP46"/>
    <mergeCell ref="A81:A84"/>
    <mergeCell ref="B81:B84"/>
    <mergeCell ref="C81:E82"/>
    <mergeCell ref="F81:H82"/>
    <mergeCell ref="J81:R81"/>
    <mergeCell ref="AA6:AB6"/>
    <mergeCell ref="A45:A48"/>
    <mergeCell ref="B45:B48"/>
    <mergeCell ref="C45:E46"/>
    <mergeCell ref="F45:H46"/>
    <mergeCell ref="J45:M46"/>
    <mergeCell ref="N45:Z45"/>
    <mergeCell ref="N46:Q46"/>
    <mergeCell ref="R46:U46"/>
    <mergeCell ref="V46:Z46"/>
    <mergeCell ref="T8:U8"/>
    <mergeCell ref="V8:W8"/>
    <mergeCell ref="M8:M9"/>
    <mergeCell ref="N8:N9"/>
    <mergeCell ref="X8:X9"/>
    <mergeCell ref="Y8:Y9"/>
    <mergeCell ref="G8:G10"/>
    <mergeCell ref="H8:H10"/>
    <mergeCell ref="P8:P10"/>
    <mergeCell ref="Q8:Q10"/>
    <mergeCell ref="R8:R10"/>
    <mergeCell ref="S8:S10"/>
    <mergeCell ref="I8:J8"/>
    <mergeCell ref="K8:L8"/>
    <mergeCell ref="P6:Y6"/>
    <mergeCell ref="E7:F7"/>
    <mergeCell ref="G7:H7"/>
    <mergeCell ref="I7:L7"/>
    <mergeCell ref="M7:N7"/>
    <mergeCell ref="P7:Q7"/>
    <mergeCell ref="R7:S7"/>
    <mergeCell ref="T7:W7"/>
    <mergeCell ref="X7:Y7"/>
    <mergeCell ref="B1:E1"/>
    <mergeCell ref="B2:E2"/>
    <mergeCell ref="B3:E3"/>
    <mergeCell ref="B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2026-09-22T08:13:33Z</dcterms:created>
  <dcterms:modified xsi:type="dcterms:W3CDTF">2026-09-22T08:56:37Z</dcterms:modified>
</cp:coreProperties>
</file>