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kubilayagi/Documents/UCLA/physics4al/experiment2/"/>
    </mc:Choice>
  </mc:AlternateContent>
  <xr:revisionPtr revIDLastSave="0" documentId="13_ncr:1_{EA9792EE-7C1B-F84F-800E-E6BD43821297}" xr6:coauthVersionLast="34" xr6:coauthVersionMax="34" xr10:uidLastSave="{00000000-0000-0000-0000-000000000000}"/>
  <bookViews>
    <workbookView xWindow="1260" yWindow="1020" windowWidth="29320" windowHeight="18360" activeTab="7" xr2:uid="{00000000-000D-0000-FFFF-FFFF00000000}"/>
  </bookViews>
  <sheets>
    <sheet name="balldropregr" sheetId="4" r:id="rId1"/>
    <sheet name="Ball Drop" sheetId="1" r:id="rId2"/>
    <sheet name="Sheet2" sheetId="6" r:id="rId3"/>
    <sheet name="Sheet3" sheetId="7" r:id="rId4"/>
    <sheet name="Sheet4" sheetId="8" r:id="rId5"/>
    <sheet name="Sheet5" sheetId="9" r:id="rId6"/>
    <sheet name="Sheet6" sheetId="10" r:id="rId7"/>
    <sheet name="Comb with rod guides" sheetId="2" r:id="rId8"/>
    <sheet name="Sheet8" sheetId="12" r:id="rId9"/>
    <sheet name="Sheet9" sheetId="13" r:id="rId10"/>
    <sheet name="Sheet10" sheetId="14" r:id="rId11"/>
    <sheet name="Sheet11" sheetId="15" r:id="rId12"/>
    <sheet name="Sheet12" sheetId="16" r:id="rId13"/>
    <sheet name="Comb without guides (EC)" sheetId="3" r:id="rId1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K49" i="3"/>
  <c r="F49" i="3"/>
  <c r="C22" i="16"/>
  <c r="B22" i="16"/>
  <c r="C22" i="15"/>
  <c r="B22" i="15"/>
  <c r="C21" i="14"/>
  <c r="B21" i="14"/>
  <c r="C21" i="13"/>
  <c r="B21" i="13"/>
  <c r="C22" i="12"/>
  <c r="B22" i="12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8" i="3"/>
  <c r="S9" i="2"/>
  <c r="C21" i="10"/>
  <c r="C21" i="9"/>
  <c r="C21" i="8"/>
  <c r="C22" i="7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9" i="2"/>
  <c r="K75" i="1" l="1"/>
  <c r="K74" i="1"/>
  <c r="K60" i="1"/>
  <c r="K59" i="1"/>
  <c r="K44" i="1"/>
  <c r="K43" i="1"/>
  <c r="K31" i="1"/>
  <c r="K30" i="1"/>
  <c r="K12" i="1"/>
  <c r="K11" i="1"/>
  <c r="K73" i="1" l="1"/>
  <c r="K58" i="1"/>
  <c r="K42" i="1"/>
  <c r="K29" i="1"/>
  <c r="K10" i="1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H15" i="1"/>
  <c r="I15" i="1"/>
  <c r="G15" i="1"/>
  <c r="H33" i="1"/>
  <c r="I33" i="1"/>
  <c r="G33" i="1"/>
  <c r="H49" i="1"/>
  <c r="I49" i="1"/>
  <c r="G49" i="1"/>
  <c r="H82" i="1"/>
  <c r="I82" i="1"/>
  <c r="G82" i="1"/>
  <c r="H66" i="1"/>
  <c r="I66" i="1"/>
  <c r="G66" i="1"/>
  <c r="I73" i="1"/>
  <c r="I74" i="1"/>
  <c r="I75" i="1"/>
  <c r="I76" i="1"/>
  <c r="I77" i="1"/>
  <c r="I78" i="1"/>
  <c r="I79" i="1"/>
  <c r="I80" i="1"/>
  <c r="I81" i="1"/>
  <c r="I72" i="1"/>
  <c r="H73" i="1"/>
  <c r="H74" i="1"/>
  <c r="H75" i="1"/>
  <c r="H76" i="1"/>
  <c r="H77" i="1"/>
  <c r="H78" i="1"/>
  <c r="H79" i="1"/>
  <c r="H80" i="1"/>
  <c r="H81" i="1"/>
  <c r="H72" i="1"/>
  <c r="G81" i="1"/>
  <c r="G80" i="1"/>
  <c r="G79" i="1"/>
  <c r="G78" i="1"/>
  <c r="G77" i="1"/>
  <c r="G76" i="1"/>
  <c r="G75" i="1"/>
  <c r="G74" i="1"/>
  <c r="G73" i="1"/>
  <c r="G72" i="1"/>
  <c r="G56" i="1"/>
  <c r="I57" i="1"/>
  <c r="I58" i="1"/>
  <c r="I59" i="1"/>
  <c r="I60" i="1"/>
  <c r="I61" i="1"/>
  <c r="I62" i="1"/>
  <c r="I63" i="1"/>
  <c r="I64" i="1"/>
  <c r="I65" i="1"/>
  <c r="I56" i="1"/>
  <c r="H57" i="1"/>
  <c r="H58" i="1"/>
  <c r="H59" i="1"/>
  <c r="H60" i="1"/>
  <c r="H61" i="1"/>
  <c r="H62" i="1"/>
  <c r="H63" i="1"/>
  <c r="H64" i="1"/>
  <c r="H65" i="1"/>
  <c r="H56" i="1"/>
  <c r="G57" i="1"/>
  <c r="G58" i="1"/>
  <c r="G59" i="1"/>
  <c r="G60" i="1"/>
  <c r="G61" i="1"/>
  <c r="G62" i="1"/>
  <c r="G63" i="1"/>
  <c r="G64" i="1"/>
  <c r="G65" i="1"/>
  <c r="G39" i="1"/>
  <c r="I40" i="1"/>
  <c r="I41" i="1"/>
  <c r="I42" i="1"/>
  <c r="I43" i="1"/>
  <c r="I44" i="1"/>
  <c r="I45" i="1"/>
  <c r="I46" i="1"/>
  <c r="I47" i="1"/>
  <c r="I48" i="1"/>
  <c r="I39" i="1"/>
  <c r="H40" i="1"/>
  <c r="H41" i="1"/>
  <c r="H42" i="1"/>
  <c r="H43" i="1"/>
  <c r="H44" i="1"/>
  <c r="H45" i="1"/>
  <c r="H46" i="1"/>
  <c r="H47" i="1"/>
  <c r="H48" i="1"/>
  <c r="H39" i="1"/>
  <c r="G40" i="1"/>
  <c r="G41" i="1"/>
  <c r="G42" i="1"/>
  <c r="G43" i="1"/>
  <c r="G44" i="1"/>
  <c r="G45" i="1"/>
  <c r="G46" i="1"/>
  <c r="G47" i="1"/>
  <c r="G48" i="1"/>
  <c r="I24" i="1"/>
  <c r="I25" i="1"/>
  <c r="I26" i="1"/>
  <c r="I27" i="1"/>
  <c r="I28" i="1"/>
  <c r="I29" i="1"/>
  <c r="I30" i="1"/>
  <c r="I31" i="1"/>
  <c r="I32" i="1"/>
  <c r="I23" i="1"/>
  <c r="H23" i="1"/>
  <c r="H24" i="1"/>
  <c r="H25" i="1"/>
  <c r="H26" i="1"/>
  <c r="H27" i="1"/>
  <c r="H28" i="1"/>
  <c r="H29" i="1"/>
  <c r="H30" i="1"/>
  <c r="H31" i="1"/>
  <c r="H32" i="1"/>
  <c r="G23" i="1"/>
  <c r="G24" i="1"/>
  <c r="G25" i="1"/>
  <c r="G26" i="1"/>
  <c r="G27" i="1"/>
  <c r="G28" i="1"/>
  <c r="G29" i="1"/>
  <c r="G30" i="1"/>
  <c r="G31" i="1"/>
  <c r="G32" i="1"/>
  <c r="G5" i="1"/>
  <c r="I6" i="1"/>
  <c r="I7" i="1"/>
  <c r="I8" i="1"/>
  <c r="I9" i="1"/>
  <c r="I10" i="1"/>
  <c r="I11" i="1"/>
  <c r="I12" i="1"/>
  <c r="I13" i="1"/>
  <c r="I14" i="1"/>
  <c r="I5" i="1"/>
  <c r="H6" i="1"/>
  <c r="H7" i="1"/>
  <c r="H8" i="1"/>
  <c r="H9" i="1"/>
  <c r="H10" i="1"/>
  <c r="H11" i="1"/>
  <c r="H12" i="1"/>
  <c r="H13" i="1"/>
  <c r="H14" i="1"/>
  <c r="H5" i="1"/>
  <c r="G6" i="1"/>
  <c r="G7" i="1"/>
  <c r="G8" i="1"/>
  <c r="G9" i="1"/>
  <c r="G10" i="1"/>
  <c r="G11" i="1"/>
  <c r="G12" i="1"/>
  <c r="G13" i="1"/>
  <c r="G14" i="1"/>
</calcChain>
</file>

<file path=xl/sharedStrings.xml><?xml version="1.0" encoding="utf-8"?>
<sst xmlns="http://schemas.openxmlformats.org/spreadsheetml/2006/main" count="399" uniqueCount="67">
  <si>
    <t>measurements</t>
  </si>
  <si>
    <t>55.4-46.5 cm</t>
  </si>
  <si>
    <t>D1</t>
  </si>
  <si>
    <t>15.2 cm + .2</t>
  </si>
  <si>
    <t>Run #1</t>
  </si>
  <si>
    <t>Photogates (s)</t>
  </si>
  <si>
    <t>Pad (s)</t>
  </si>
  <si>
    <t>D2</t>
  </si>
  <si>
    <t>23.0 cm + .2</t>
  </si>
  <si>
    <t>D3</t>
  </si>
  <si>
    <t>37.3 + .2 cm</t>
  </si>
  <si>
    <t>D4</t>
  </si>
  <si>
    <t>52.2 cm + .2</t>
  </si>
  <si>
    <t>D5</t>
  </si>
  <si>
    <t>67.6 + .2 cm</t>
  </si>
  <si>
    <t>Run #2</t>
  </si>
  <si>
    <t>comb length: 29.6 + .1 cm</t>
  </si>
  <si>
    <t>full length: 30.3</t>
  </si>
  <si>
    <t>holes: 35</t>
  </si>
  <si>
    <t>timing: from blocked to unblocked</t>
  </si>
  <si>
    <t>Block Event Times (s)</t>
  </si>
  <si>
    <t>EC</t>
  </si>
  <si>
    <t>free drop</t>
  </si>
  <si>
    <t>drop with metal rods to stabilize</t>
  </si>
  <si>
    <t>Run #4</t>
  </si>
  <si>
    <t>drop method: long piece on top</t>
  </si>
  <si>
    <t>measurement bewteen sensors d= 8.9 cm + .2</t>
  </si>
  <si>
    <t>gmax</t>
  </si>
  <si>
    <t>gmin</t>
  </si>
  <si>
    <t>subtract uncertainty from both d's</t>
  </si>
  <si>
    <t>add uncertainty to both d's</t>
  </si>
  <si>
    <t>gactual</t>
  </si>
  <si>
    <t>no changes</t>
  </si>
  <si>
    <t>Average:</t>
  </si>
  <si>
    <t>Distance</t>
  </si>
  <si>
    <t>Gravity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</si>
  <si>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</si>
  <si>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</si>
  <si>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</si>
  <si>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</si>
  <si>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</si>
  <si>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</si>
  <si>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</si>
  <si>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</si>
  <si>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</si>
  <si>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</si>
  <si>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</si>
  <si>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</si>
  <si>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</si>
  <si>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</si>
  <si>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</si>
  <si>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</si>
  <si>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</si>
  <si>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</si>
  <si>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</si>
  <si>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</si>
  <si>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</si>
  <si>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</si>
  <si>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</si>
  <si>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</si>
  <si>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</si>
  <si>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distance (m)</t>
  </si>
  <si>
    <t>mini report</t>
  </si>
  <si>
    <t>stat</t>
  </si>
  <si>
    <t>sys</t>
  </si>
  <si>
    <t>tot</t>
  </si>
  <si>
    <t>X Variable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</si>
</sst>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  <xf numFmtId="0" fontId="2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due to Gravity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'Ball Drop'!$M$3</c:f>
              <c:strCache>
                <c:ptCount val="1"/>
                <c:pt idx="0">
                  <c:v>Gravity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1491949700317311E-2"/>
                  <c:y val="-0.400293781064785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'Ball Drop'!$L$4:$L$8</c:f>
              <c:numCache>
                <c:formatCode>General</c:formatCode>
                <c:ptCount val="5"/>
                <c:pt idx="0">
                  <c:v>0.152</c:v>
                </c:pt>
                <c:pt idx="1">
                  <c:v>0.23</c:v>
                </c:pt>
                <c:pt idx="2">
                  <c:v>0.373</c:v>
                </c:pt>
                <c:pt idx="3">
                  <c:v>0.52200000000000002</c:v>
                </c:pt>
                <c:pt idx="4">
                  <c:v>0.67600000000000005</c:v>
                </c:pt>
              </c:numCache>
            </c:numRef>
          </c:xVal>
          <c:yVal>
            <c:numRef>
              <c:f>'Ball Drop'!$M$4:$M$8</c:f>
              <c:numCache>
                <c:formatCode>General</c:formatCode>
                <c:ptCount val="5"/>
                <c:pt idx="0">
                  <c:v>10.111000000000001</c:v>
                </c:pt>
                <c:pt idx="1">
                  <c:v>9.8981999999999992</c:v>
                </c:pt>
                <c:pt idx="2">
                  <c:v>9.8452999999999999</c:v>
                </c:pt>
                <c:pt idx="3">
                  <c:v>9.7746999999999993</c:v>
                </c:pt>
                <c:pt idx="4">
                  <c:v>9.7667999999999999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76-6D46-B03E-F5D88963B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152352"/>
        <c:axId val="44316144"/>
      </c:scatterChart>
      <c:valAx>
        <c:axId val="2415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between</a:t>
                </a:r>
                <a:r>
                  <a:rPr lang="en-US" baseline="0"/>
                  <a:t> bottom photogate and impact sensor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6144"/>
        <c:crosses val="autoZero"/>
        <c:crossBetween val="midCat"/>
      </c:valAx>
      <c:valAx>
        <c:axId val="4431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Acceleration due</a:t>
                </a:r>
                <a:r>
                  <a:rPr lang="en-US" baseline="0"/>
                  <a:t> to Gravity </a:t>
                </a:r>
                <a:r>
                  <a:rPr lang="en-US" i="1" baseline="0"/>
                  <a:t>g</a:t>
                </a:r>
                <a:r>
                  <a:rPr lang="en-US" i="0" baseline="0"/>
                  <a:t> (m/s^2)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5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'Ball Drop'!$M$3</c:f>
              <c:strCache>
                <c:ptCount val="1"/>
                <c:pt idx="0">
                  <c:v>Gravity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'Ball Drop'!$L$4:$L$8</c:f>
              <c:numCache>
                <c:formatCode>General</c:formatCode>
                <c:ptCount val="5"/>
                <c:pt idx="0">
                  <c:v>0.152</c:v>
                </c:pt>
                <c:pt idx="1">
                  <c:v>0.23</c:v>
                </c:pt>
                <c:pt idx="2">
                  <c:v>0.373</c:v>
                </c:pt>
                <c:pt idx="3">
                  <c:v>0.52200000000000002</c:v>
                </c:pt>
                <c:pt idx="4">
                  <c:v>0.67600000000000005</c:v>
                </c:pt>
              </c:numCache>
            </c:numRef>
          </c:xVal>
          <c:yVal>
            <c:numRef>
              <c:f>'Ball Drop'!$M$4:$M$8</c:f>
              <c:numCache>
                <c:formatCode>General</c:formatCode>
                <c:ptCount val="5"/>
                <c:pt idx="0">
                  <c:v>10.111000000000001</c:v>
                </c:pt>
                <c:pt idx="1">
                  <c:v>9.8981999999999992</c:v>
                </c:pt>
                <c:pt idx="2">
                  <c:v>9.8452999999999999</c:v>
                </c:pt>
                <c:pt idx="3">
                  <c:v>9.7746999999999993</c:v>
                </c:pt>
                <c:pt idx="4">
                  <c:v>9.7667999999999999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26-B647-8B11-FFAAF1643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9054095"/>
        <c:axId val="2066680575"/>
      </c:scatterChart>
      <c:valAx>
        <c:axId val="2069054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680575"/>
        <c:crosses val="autoZero"/>
        <c:crossBetween val="midCat"/>
      </c:valAx>
      <c:valAx>
        <c:axId val="206668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905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Acceleration due to Gravity</a:t>
            </a:r>
            <a:r>
              <a:rPr lang="en-US" baseline="0"/>
              <a:t> with Photogate Comb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7343804217269451"/>
                  <c:y val="0.3310948156796855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guides'!$M$9:$M$44</c:f>
              <c:numCache>
                <c:formatCode>General</c:formatCode>
                <c:ptCount val="36"/>
                <c:pt idx="0">
                  <c:v>3.053925</c:v>
                </c:pt>
                <c:pt idx="1">
                  <c:v>3.0661119999999999</c:v>
                </c:pt>
                <c:pt idx="2">
                  <c:v>3.0767540000000002</c:v>
                </c:pt>
                <c:pt idx="3">
                  <c:v>3.0862150000000002</c:v>
                </c:pt>
                <c:pt idx="4">
                  <c:v>3.094827</c:v>
                </c:pt>
                <c:pt idx="5">
                  <c:v>3.1027870000000002</c:v>
                </c:pt>
                <c:pt idx="6">
                  <c:v>3.1102189999999998</c:v>
                </c:pt>
                <c:pt idx="7">
                  <c:v>3.1172059999999999</c:v>
                </c:pt>
                <c:pt idx="8">
                  <c:v>3.1238320000000002</c:v>
                </c:pt>
                <c:pt idx="9">
                  <c:v>3.1301429999999999</c:v>
                </c:pt>
                <c:pt idx="10">
                  <c:v>3.1361810000000001</c:v>
                </c:pt>
                <c:pt idx="11">
                  <c:v>3.1419800000000002</c:v>
                </c:pt>
                <c:pt idx="12">
                  <c:v>3.1475680000000001</c:v>
                </c:pt>
                <c:pt idx="13">
                  <c:v>3.152946</c:v>
                </c:pt>
                <c:pt idx="14">
                  <c:v>3.1581570000000001</c:v>
                </c:pt>
                <c:pt idx="15">
                  <c:v>3.1632220000000002</c:v>
                </c:pt>
                <c:pt idx="16">
                  <c:v>3.168145</c:v>
                </c:pt>
                <c:pt idx="17">
                  <c:v>3.1729440000000002</c:v>
                </c:pt>
                <c:pt idx="18">
                  <c:v>3.1776089999999999</c:v>
                </c:pt>
                <c:pt idx="19">
                  <c:v>3.1821670000000002</c:v>
                </c:pt>
                <c:pt idx="20">
                  <c:v>3.1866249999999998</c:v>
                </c:pt>
                <c:pt idx="21">
                  <c:v>3.1909770000000002</c:v>
                </c:pt>
                <c:pt idx="22">
                  <c:v>3.1952199999999999</c:v>
                </c:pt>
                <c:pt idx="23">
                  <c:v>3.1993870000000002</c:v>
                </c:pt>
                <c:pt idx="24">
                  <c:v>3.2034750000000001</c:v>
                </c:pt>
                <c:pt idx="25">
                  <c:v>3.2074739999999999</c:v>
                </c:pt>
                <c:pt idx="26">
                  <c:v>3.2114210000000001</c:v>
                </c:pt>
                <c:pt idx="27">
                  <c:v>3.2152949999999998</c:v>
                </c:pt>
                <c:pt idx="28">
                  <c:v>3.2190919999999998</c:v>
                </c:pt>
                <c:pt idx="29">
                  <c:v>3.2228330000000001</c:v>
                </c:pt>
                <c:pt idx="30">
                  <c:v>3.2265239999999999</c:v>
                </c:pt>
                <c:pt idx="31">
                  <c:v>3.2301510000000002</c:v>
                </c:pt>
                <c:pt idx="32">
                  <c:v>3.2337210000000001</c:v>
                </c:pt>
                <c:pt idx="33">
                  <c:v>3.2372529999999999</c:v>
                </c:pt>
                <c:pt idx="34">
                  <c:v>3.24072</c:v>
                </c:pt>
                <c:pt idx="35">
                  <c:v>3.2441610000000001</c:v>
                </c:pt>
              </c:numCache>
            </c:numRef>
          </c:xVal>
          <c:yVal>
            <c:numRef>
              <c:f>'Comb with rod guides'!$S$9:$S$44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A5-5D46-A14F-A3F2C76D890D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8147537701855064"/>
                  <c:y val="0.10122424570346428"/>
                </c:manualLayout>
              </c:layout>
              <c:numFmt formatCode="General" sourceLinked="0"/>
              <c:spPr>
                <a:noFill/>
                <a:ln>
                  <a:solidFill>
                    <a:schemeClr val="bg1">
                      <a:lumMod val="5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guides'!$J$9:$J$44</c:f>
              <c:numCache>
                <c:formatCode>General</c:formatCode>
                <c:ptCount val="36"/>
                <c:pt idx="0">
                  <c:v>5.2368329999999998</c:v>
                </c:pt>
                <c:pt idx="1">
                  <c:v>5.2473530000000004</c:v>
                </c:pt>
                <c:pt idx="2">
                  <c:v>5.2568720000000004</c:v>
                </c:pt>
                <c:pt idx="3">
                  <c:v>5.2655019999999997</c:v>
                </c:pt>
                <c:pt idx="4">
                  <c:v>5.2734709999999998</c:v>
                </c:pt>
                <c:pt idx="5">
                  <c:v>5.2809480000000004</c:v>
                </c:pt>
                <c:pt idx="6">
                  <c:v>5.2879750000000003</c:v>
                </c:pt>
                <c:pt idx="7">
                  <c:v>5.2946200000000001</c:v>
                </c:pt>
                <c:pt idx="8">
                  <c:v>5.3009339999999998</c:v>
                </c:pt>
                <c:pt idx="9">
                  <c:v>5.3069420000000003</c:v>
                </c:pt>
                <c:pt idx="10">
                  <c:v>5.3127880000000003</c:v>
                </c:pt>
                <c:pt idx="11">
                  <c:v>5.3183769999999999</c:v>
                </c:pt>
                <c:pt idx="12">
                  <c:v>5.323766</c:v>
                </c:pt>
                <c:pt idx="13">
                  <c:v>5.3289720000000003</c:v>
                </c:pt>
                <c:pt idx="14">
                  <c:v>5.3340079999999999</c:v>
                </c:pt>
                <c:pt idx="15">
                  <c:v>5.3389230000000003</c:v>
                </c:pt>
                <c:pt idx="16">
                  <c:v>5.3437000000000001</c:v>
                </c:pt>
                <c:pt idx="17">
                  <c:v>5.3483599999999996</c:v>
                </c:pt>
                <c:pt idx="18">
                  <c:v>5.3528969999999996</c:v>
                </c:pt>
                <c:pt idx="19">
                  <c:v>5.3573380000000004</c:v>
                </c:pt>
                <c:pt idx="20">
                  <c:v>5.3616840000000003</c:v>
                </c:pt>
                <c:pt idx="21">
                  <c:v>5.3659280000000003</c:v>
                </c:pt>
                <c:pt idx="22">
                  <c:v>5.370069</c:v>
                </c:pt>
                <c:pt idx="23">
                  <c:v>5.3741329999999996</c:v>
                </c:pt>
                <c:pt idx="24">
                  <c:v>5.3781160000000003</c:v>
                </c:pt>
                <c:pt idx="25">
                  <c:v>5.3820139999999999</c:v>
                </c:pt>
                <c:pt idx="26">
                  <c:v>5.3858600000000001</c:v>
                </c:pt>
                <c:pt idx="27">
                  <c:v>5.3896369999999996</c:v>
                </c:pt>
                <c:pt idx="28">
                  <c:v>5.393351</c:v>
                </c:pt>
                <c:pt idx="29">
                  <c:v>5.3970120000000001</c:v>
                </c:pt>
                <c:pt idx="30">
                  <c:v>5.4007120000000004</c:v>
                </c:pt>
                <c:pt idx="31">
                  <c:v>5.4043570000000001</c:v>
                </c:pt>
                <c:pt idx="32">
                  <c:v>5.4079769999999998</c:v>
                </c:pt>
                <c:pt idx="33">
                  <c:v>5.411556</c:v>
                </c:pt>
                <c:pt idx="34">
                  <c:v>5.4150419999999997</c:v>
                </c:pt>
                <c:pt idx="35">
                  <c:v>5.418558</c:v>
                </c:pt>
              </c:numCache>
            </c:numRef>
          </c:xVal>
          <c:yVal>
            <c:numRef>
              <c:f>'Comb with rod guides'!$S$9:$S$44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5-5D46-A14F-A3F2C76D890D}"/>
            </c:ext>
          </c:extLst>
        </c:ser>
        <c:ser>
          <c:idx val="3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2.4055952222073934E-2"/>
                  <c:y val="0.42874713445629425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>
                      <a:lumMod val="60000"/>
                      <a:lumOff val="40000"/>
                    </a:schemeClr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guides'!$G$9:$G$44</c:f>
              <c:numCache>
                <c:formatCode>General</c:formatCode>
                <c:ptCount val="36"/>
                <c:pt idx="0">
                  <c:v>1.9587410000000001</c:v>
                </c:pt>
                <c:pt idx="1">
                  <c:v>1.968701</c:v>
                </c:pt>
                <c:pt idx="2">
                  <c:v>1.977773</c:v>
                </c:pt>
                <c:pt idx="3">
                  <c:v>1.9860819999999999</c:v>
                </c:pt>
                <c:pt idx="4">
                  <c:v>1.993798</c:v>
                </c:pt>
                <c:pt idx="5">
                  <c:v>2.001036</c:v>
                </c:pt>
                <c:pt idx="6">
                  <c:v>2.007863</c:v>
                </c:pt>
                <c:pt idx="7">
                  <c:v>2.0143520000000001</c:v>
                </c:pt>
                <c:pt idx="8">
                  <c:v>2.0205329999999999</c:v>
                </c:pt>
                <c:pt idx="9">
                  <c:v>2.0264709999999999</c:v>
                </c:pt>
                <c:pt idx="10">
                  <c:v>2.0321729999999998</c:v>
                </c:pt>
                <c:pt idx="11">
                  <c:v>2.0376729999999998</c:v>
                </c:pt>
                <c:pt idx="12">
                  <c:v>2.0429930000000001</c:v>
                </c:pt>
                <c:pt idx="13">
                  <c:v>2.0481259999999999</c:v>
                </c:pt>
                <c:pt idx="14">
                  <c:v>2.053118</c:v>
                </c:pt>
                <c:pt idx="15">
                  <c:v>2.0579779999999999</c:v>
                </c:pt>
                <c:pt idx="16">
                  <c:v>2.062719</c:v>
                </c:pt>
                <c:pt idx="17">
                  <c:v>2.0673430000000002</c:v>
                </c:pt>
                <c:pt idx="18">
                  <c:v>2.0718459999999999</c:v>
                </c:pt>
                <c:pt idx="19">
                  <c:v>2.0762559999999999</c:v>
                </c:pt>
                <c:pt idx="20">
                  <c:v>2.0805709999999999</c:v>
                </c:pt>
                <c:pt idx="21">
                  <c:v>2.0847920000000002</c:v>
                </c:pt>
                <c:pt idx="22">
                  <c:v>2.0889120000000001</c:v>
                </c:pt>
                <c:pt idx="23">
                  <c:v>2.0929630000000001</c:v>
                </c:pt>
                <c:pt idx="24">
                  <c:v>2.0969440000000001</c:v>
                </c:pt>
                <c:pt idx="25">
                  <c:v>2.100841</c:v>
                </c:pt>
                <c:pt idx="26">
                  <c:v>2.1046909999999999</c:v>
                </c:pt>
                <c:pt idx="27">
                  <c:v>2.1084700000000001</c:v>
                </c:pt>
                <c:pt idx="28">
                  <c:v>2.1121799999999999</c:v>
                </c:pt>
                <c:pt idx="29">
                  <c:v>2.115837</c:v>
                </c:pt>
                <c:pt idx="30">
                  <c:v>2.1194459999999999</c:v>
                </c:pt>
                <c:pt idx="31">
                  <c:v>2.1229960000000001</c:v>
                </c:pt>
                <c:pt idx="32">
                  <c:v>2.1264940000000001</c:v>
                </c:pt>
                <c:pt idx="33">
                  <c:v>2.129956</c:v>
                </c:pt>
                <c:pt idx="34">
                  <c:v>2.1333519999999999</c:v>
                </c:pt>
                <c:pt idx="35">
                  <c:v>2.1367289999999999</c:v>
                </c:pt>
              </c:numCache>
            </c:numRef>
          </c:xVal>
          <c:yVal>
            <c:numRef>
              <c:f>'Comb with rod guides'!$S$9:$S$44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A5-5D46-A14F-A3F2C76D890D}"/>
            </c:ext>
          </c:extLst>
        </c:ser>
        <c:ser>
          <c:idx val="0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2080108100894167"/>
                  <c:y val="0.21528441856160385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guides'!$W$9:$W$44</c:f>
              <c:numCache>
                <c:formatCode>General</c:formatCode>
                <c:ptCount val="36"/>
                <c:pt idx="0">
                  <c:v>4.0736589999999993</c:v>
                </c:pt>
                <c:pt idx="1">
                  <c:v>4.0871790000000008</c:v>
                </c:pt>
                <c:pt idx="2">
                  <c:v>4.0986720000000005</c:v>
                </c:pt>
                <c:pt idx="3">
                  <c:v>4.1086860000000005</c:v>
                </c:pt>
                <c:pt idx="4">
                  <c:v>4.1177039999999998</c:v>
                </c:pt>
                <c:pt idx="5">
                  <c:v>4.1260499999999993</c:v>
                </c:pt>
                <c:pt idx="6">
                  <c:v>4.1337869999999999</c:v>
                </c:pt>
                <c:pt idx="7">
                  <c:v>4.1410459999999993</c:v>
                </c:pt>
                <c:pt idx="8">
                  <c:v>4.1478839999999995</c:v>
                </c:pt>
                <c:pt idx="9">
                  <c:v>4.1543840000000003</c:v>
                </c:pt>
                <c:pt idx="10">
                  <c:v>4.1605819999999998</c:v>
                </c:pt>
                <c:pt idx="11">
                  <c:v>4.1665329999999994</c:v>
                </c:pt>
                <c:pt idx="12">
                  <c:v>4.1722560000000009</c:v>
                </c:pt>
                <c:pt idx="13">
                  <c:v>4.1777549999999994</c:v>
                </c:pt>
                <c:pt idx="14">
                  <c:v>4.1830689999999997</c:v>
                </c:pt>
                <c:pt idx="15">
                  <c:v>4.1882359999999998</c:v>
                </c:pt>
                <c:pt idx="16">
                  <c:v>4.1932580000000002</c:v>
                </c:pt>
                <c:pt idx="17">
                  <c:v>4.1981350000000006</c:v>
                </c:pt>
                <c:pt idx="18">
                  <c:v>4.2028770000000009</c:v>
                </c:pt>
                <c:pt idx="19">
                  <c:v>4.2075130000000005</c:v>
                </c:pt>
                <c:pt idx="20">
                  <c:v>4.2120390000000008</c:v>
                </c:pt>
                <c:pt idx="21">
                  <c:v>4.2164509999999993</c:v>
                </c:pt>
                <c:pt idx="22">
                  <c:v>4.2207570000000008</c:v>
                </c:pt>
                <c:pt idx="23">
                  <c:v>4.2249809999999997</c:v>
                </c:pt>
                <c:pt idx="24">
                  <c:v>4.2291209999999992</c:v>
                </c:pt>
                <c:pt idx="25">
                  <c:v>4.2331819999999993</c:v>
                </c:pt>
                <c:pt idx="26">
                  <c:v>4.2371630000000007</c:v>
                </c:pt>
                <c:pt idx="27">
                  <c:v>4.2410870000000003</c:v>
                </c:pt>
                <c:pt idx="28">
                  <c:v>4.2449300000000001</c:v>
                </c:pt>
                <c:pt idx="29">
                  <c:v>4.2487189999999995</c:v>
                </c:pt>
                <c:pt idx="30">
                  <c:v>4.2524510000000006</c:v>
                </c:pt>
                <c:pt idx="31">
                  <c:v>4.2561169999999997</c:v>
                </c:pt>
                <c:pt idx="32">
                  <c:v>4.2597249999999995</c:v>
                </c:pt>
                <c:pt idx="33">
                  <c:v>4.2632849999999998</c:v>
                </c:pt>
                <c:pt idx="34">
                  <c:v>4.2667990000000007</c:v>
                </c:pt>
                <c:pt idx="35">
                  <c:v>4.2702629999999999</c:v>
                </c:pt>
              </c:numCache>
            </c:numRef>
          </c:xVal>
          <c:yVal>
            <c:numRef>
              <c:f>'Comb with rod guides'!$S$9:$S$44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5-5D46-A14F-A3F2C76D8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38560"/>
        <c:axId val="44284800"/>
      </c:scatterChart>
      <c:valAx>
        <c:axId val="4473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4800"/>
        <c:crosses val="autoZero"/>
        <c:crossBetween val="midCat"/>
      </c:valAx>
      <c:valAx>
        <c:axId val="442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traveled along photogate comb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73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'Comb with rod guides'!$D$8</c:f>
              <c:strCache>
                <c:ptCount val="1"/>
                <c:pt idx="0">
                  <c:v>Block Event Times (s)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alpha val="43000"/>
                  </a:schemeClr>
                </a:solidFill>
                <a:prstDash val="solid"/>
              </a:ln>
              <a:effectLst/>
            </c:spPr>
            <c:trendlineType val="poly"/>
            <c:order val="2"/>
            <c:forward val="1.0000000000000002E-2"/>
            <c:dispRSqr val="0"/>
            <c:dispEq val="1"/>
            <c:trendlineLbl>
              <c:layout>
                <c:manualLayout>
                  <c:x val="-0.17959208223972004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 with rod guides'!$D$9:$D$44</c:f>
              <c:numCache>
                <c:formatCode>General</c:formatCode>
                <c:ptCount val="36"/>
                <c:pt idx="0">
                  <c:v>2.5587819999999999</c:v>
                </c:pt>
                <c:pt idx="1">
                  <c:v>2.5689160000000002</c:v>
                </c:pt>
                <c:pt idx="2">
                  <c:v>2.5781079999999998</c:v>
                </c:pt>
                <c:pt idx="3">
                  <c:v>2.5865170000000002</c:v>
                </c:pt>
                <c:pt idx="4">
                  <c:v>2.5943160000000001</c:v>
                </c:pt>
                <c:pt idx="5">
                  <c:v>2.601623</c:v>
                </c:pt>
                <c:pt idx="6">
                  <c:v>2.6085020000000001</c:v>
                </c:pt>
                <c:pt idx="7">
                  <c:v>2.615046</c:v>
                </c:pt>
                <c:pt idx="8">
                  <c:v>2.6212849999999999</c:v>
                </c:pt>
                <c:pt idx="9">
                  <c:v>2.6272600000000002</c:v>
                </c:pt>
                <c:pt idx="10">
                  <c:v>2.6329920000000002</c:v>
                </c:pt>
                <c:pt idx="11">
                  <c:v>2.6385130000000001</c:v>
                </c:pt>
                <c:pt idx="12">
                  <c:v>2.6438540000000001</c:v>
                </c:pt>
                <c:pt idx="13">
                  <c:v>2.6490369999999999</c:v>
                </c:pt>
                <c:pt idx="14">
                  <c:v>2.6540680000000001</c:v>
                </c:pt>
                <c:pt idx="15">
                  <c:v>2.6589510000000001</c:v>
                </c:pt>
                <c:pt idx="16">
                  <c:v>2.6636950000000001</c:v>
                </c:pt>
                <c:pt idx="17">
                  <c:v>2.6683219999999999</c:v>
                </c:pt>
                <c:pt idx="18">
                  <c:v>2.6728429999999999</c:v>
                </c:pt>
                <c:pt idx="19">
                  <c:v>2.6772619999999998</c:v>
                </c:pt>
                <c:pt idx="20">
                  <c:v>2.6815660000000001</c:v>
                </c:pt>
                <c:pt idx="21">
                  <c:v>2.685794</c:v>
                </c:pt>
                <c:pt idx="22">
                  <c:v>2.689956</c:v>
                </c:pt>
                <c:pt idx="23">
                  <c:v>2.6940189999999999</c:v>
                </c:pt>
                <c:pt idx="24">
                  <c:v>2.6980140000000001</c:v>
                </c:pt>
                <c:pt idx="25">
                  <c:v>2.70194</c:v>
                </c:pt>
                <c:pt idx="26">
                  <c:v>2.7057880000000001</c:v>
                </c:pt>
                <c:pt idx="27">
                  <c:v>2.7095660000000001</c:v>
                </c:pt>
                <c:pt idx="28">
                  <c:v>2.713282</c:v>
                </c:pt>
                <c:pt idx="29">
                  <c:v>2.716955</c:v>
                </c:pt>
                <c:pt idx="30">
                  <c:v>2.7205689999999998</c:v>
                </c:pt>
                <c:pt idx="31">
                  <c:v>2.7241279999999999</c:v>
                </c:pt>
                <c:pt idx="32">
                  <c:v>2.727633</c:v>
                </c:pt>
                <c:pt idx="33">
                  <c:v>2.7310819999999998</c:v>
                </c:pt>
                <c:pt idx="34">
                  <c:v>2.7345039999999998</c:v>
                </c:pt>
                <c:pt idx="35">
                  <c:v>2.7378870000000002</c:v>
                </c:pt>
              </c:numCache>
            </c:numRef>
          </c:xVal>
          <c:yVal>
            <c:numRef>
              <c:f>'Comb with rod guides'!$S$9:$S$44</c:f>
              <c:numCache>
                <c:formatCode>General</c:formatCode>
                <c:ptCount val="36"/>
                <c:pt idx="0">
                  <c:v>8.4569999999999992E-3</c:v>
                </c:pt>
                <c:pt idx="1">
                  <c:v>1.6913999999999998E-2</c:v>
                </c:pt>
                <c:pt idx="2">
                  <c:v>2.5370999999999998E-2</c:v>
                </c:pt>
                <c:pt idx="3">
                  <c:v>3.3827999999999997E-2</c:v>
                </c:pt>
                <c:pt idx="4">
                  <c:v>4.2284999999999996E-2</c:v>
                </c:pt>
                <c:pt idx="5">
                  <c:v>5.0741999999999995E-2</c:v>
                </c:pt>
                <c:pt idx="6">
                  <c:v>5.9198999999999995E-2</c:v>
                </c:pt>
                <c:pt idx="7">
                  <c:v>6.7655999999999994E-2</c:v>
                </c:pt>
                <c:pt idx="8">
                  <c:v>7.6112999999999986E-2</c:v>
                </c:pt>
                <c:pt idx="9">
                  <c:v>8.4569999999999992E-2</c:v>
                </c:pt>
                <c:pt idx="10">
                  <c:v>9.3026999999999999E-2</c:v>
                </c:pt>
                <c:pt idx="11">
                  <c:v>0.10148399999999999</c:v>
                </c:pt>
                <c:pt idx="12">
                  <c:v>0.10994099999999998</c:v>
                </c:pt>
                <c:pt idx="13">
                  <c:v>0.11839799999999999</c:v>
                </c:pt>
                <c:pt idx="14">
                  <c:v>0.126855</c:v>
                </c:pt>
                <c:pt idx="15">
                  <c:v>0.13531199999999999</c:v>
                </c:pt>
                <c:pt idx="16">
                  <c:v>0.14376899999999998</c:v>
                </c:pt>
                <c:pt idx="17">
                  <c:v>0.15222599999999997</c:v>
                </c:pt>
                <c:pt idx="18">
                  <c:v>0.16068299999999999</c:v>
                </c:pt>
                <c:pt idx="19">
                  <c:v>0.16913999999999998</c:v>
                </c:pt>
                <c:pt idx="20">
                  <c:v>0.17759699999999998</c:v>
                </c:pt>
                <c:pt idx="21">
                  <c:v>0.186054</c:v>
                </c:pt>
                <c:pt idx="22">
                  <c:v>0.19451099999999999</c:v>
                </c:pt>
                <c:pt idx="23">
                  <c:v>0.20296799999999998</c:v>
                </c:pt>
                <c:pt idx="24">
                  <c:v>0.21142499999999997</c:v>
                </c:pt>
                <c:pt idx="25">
                  <c:v>0.21988199999999997</c:v>
                </c:pt>
                <c:pt idx="26">
                  <c:v>0.22833899999999999</c:v>
                </c:pt>
                <c:pt idx="27">
                  <c:v>0.23679599999999998</c:v>
                </c:pt>
                <c:pt idx="28">
                  <c:v>0.24525299999999997</c:v>
                </c:pt>
                <c:pt idx="29">
                  <c:v>0.25370999999999999</c:v>
                </c:pt>
                <c:pt idx="30">
                  <c:v>0.26216699999999998</c:v>
                </c:pt>
                <c:pt idx="31">
                  <c:v>0.27062399999999998</c:v>
                </c:pt>
                <c:pt idx="32">
                  <c:v>0.27908099999999997</c:v>
                </c:pt>
                <c:pt idx="33">
                  <c:v>0.28753799999999996</c:v>
                </c:pt>
                <c:pt idx="34">
                  <c:v>0.29599499999999995</c:v>
                </c:pt>
                <c:pt idx="35">
                  <c:v>0.30445199999999994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0-9841-BC13-A9C4097C5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23632"/>
        <c:axId val="59289008"/>
      </c:scatterChart>
      <c:valAx>
        <c:axId val="6462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89008"/>
        <c:crosses val="autoZero"/>
        <c:crossBetween val="midCat"/>
      </c:valAx>
      <c:valAx>
        <c:axId val="5928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2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558800</xdr:colOff>
      <xdr:row>10</xdr:row>
      <xdr:rowOff>31750</xdr:rowOff>
    </xdr:from>
    <xdr:to>
      <xdr:col>21</xdr:col>
      <xdr:colOff>279400</xdr:colOff>
      <xdr:row>25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2FCEF3-D022-BA40-A8C1-CE08923E41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533400</xdr:colOff>
      <xdr:row>27</xdr:row>
      <xdr:rowOff>146050</xdr:rowOff>
    </xdr:from>
    <xdr:to>
      <xdr:col>18</xdr:col>
      <xdr:colOff>393700</xdr:colOff>
      <xdr:row>42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7016EE-EA09-4A44-910F-316D8EB83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254000</xdr:colOff>
      <xdr:row>3</xdr:row>
      <xdr:rowOff>158750</xdr:rowOff>
    </xdr:from>
    <xdr:to>
      <xdr:col>32</xdr:col>
      <xdr:colOff>190500</xdr:colOff>
      <xdr:row>22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656281-79B4-BF47-910D-B5E16BCC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571500</xdr:colOff>
      <xdr:row>25</xdr:row>
      <xdr:rowOff>95250</xdr:rowOff>
    </xdr:from>
    <xdr:to>
      <xdr:col>30</xdr:col>
      <xdr:colOff>431800</xdr:colOff>
      <xdr:row>39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E870E8-C849-D04D-BF56-488252E9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D45BE-CFD7-2140-885F-89DBD3F45B96}">
  <dimension ref="A1:I18"/>
  <sheetViews>
    <sheetView workbookViewId="0">
      <selection activeCell="C18" sqref="C18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0.86547637650855369</v>
      </c>
    </row>
    <row r="5" spans="1:9" x14ac:dyDescent="0.2">
      <c r="A5" s="2" t="s">
        <v>39</v>
      </c>
      <c r="B5" s="2">
        <v>0.7490493582943758</v>
      </c>
    </row>
    <row r="6" spans="1:9" x14ac:dyDescent="0.2">
      <c r="A6" s="2" t="s">
        <v>40</v>
      </c>
      <c r="B6" s="2">
        <v>0.66539914439250103</v>
      </c>
    </row>
    <row r="7" spans="1:9" x14ac:dyDescent="0.2">
      <c r="A7" s="2" t="s">
        <v>41</v>
      </c>
      <c r="B7" s="2">
        <v>8.1186557283189756E-2</v>
      </c>
    </row>
    <row r="8" spans="1:9" ht="16" thickBot="1" x14ac:dyDescent="0.25">
      <c r="A8" s="3" t="s">
        <v>42</v>
      </c>
      <c r="B8" s="3">
        <v>5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1</v>
      </c>
      <c r="C12" s="2">
        <v>5.9021688749510498E-2</v>
      </c>
      <c r="D12" s="2">
        <v>5.9021688749510498E-2</v>
      </c>
      <c r="E12" s="2">
        <v>8.9545420550035022</v>
      </c>
      <c r="F12" s="2">
        <v>5.80187393364687E-2</v>
      </c>
    </row>
    <row r="13" spans="1:9" x14ac:dyDescent="0.2">
      <c r="A13" s="2" t="s">
        <v>45</v>
      </c>
      <c r="B13" s="2">
        <v>3</v>
      </c>
      <c r="C13" s="2">
        <v>1.9773771250489954E-2</v>
      </c>
      <c r="D13" s="2">
        <v>6.5912570834966511E-3</v>
      </c>
      <c r="E13" s="2"/>
      <c r="F13" s="2"/>
    </row>
    <row r="14" spans="1:9" ht="16" thickBot="1" x14ac:dyDescent="0.25">
      <c r="A14" s="3" t="s">
        <v>46</v>
      </c>
      <c r="B14" s="3">
        <v>4</v>
      </c>
      <c r="C14" s="3">
        <v>7.8795460000000456E-2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10.101786802728126</v>
      </c>
      <c r="C17" s="2">
        <v>8.2771884169578466E-2</v>
      </c>
      <c r="D17" s="2">
        <v>122.04369761635658</v>
      </c>
      <c r="E17" s="2">
        <v>1.2128852555080843E-6</v>
      </c>
      <c r="F17" s="2">
        <v>9.8383697257712797</v>
      </c>
      <c r="G17" s="2">
        <v>10.365203879684973</v>
      </c>
      <c r="H17" s="2">
        <v>9.8383697257712797</v>
      </c>
      <c r="I17" s="2">
        <v>10.365203879684973</v>
      </c>
    </row>
    <row r="18" spans="1:9" ht="16" thickBot="1" x14ac:dyDescent="0.25">
      <c r="A18" s="3" t="s">
        <v>60</v>
      </c>
      <c r="B18" s="3">
        <v>-0.56985868593990097</v>
      </c>
      <c r="C18" s="3">
        <v>0.19043443513767389</v>
      </c>
      <c r="D18" s="3">
        <v>-2.9924140848157199</v>
      </c>
      <c r="E18" s="3">
        <v>5.8018739336468728E-2</v>
      </c>
      <c r="F18" s="3">
        <v>-1.1759060504425813</v>
      </c>
      <c r="G18" s="3">
        <v>3.6188678562779408E-2</v>
      </c>
      <c r="H18" s="3">
        <v>-1.1759060504425813</v>
      </c>
      <c r="I18" s="3">
        <v>3.6188678562779408E-2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3C38A-2D29-1443-8CAD-48A417BC6BB2}">
  <dimension ref="A1:I21"/>
  <sheetViews>
    <sheetView workbookViewId="0">
      <selection activeCell="C22" sqref="C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0.99999997796901741</v>
      </c>
    </row>
    <row r="5" spans="1:9" x14ac:dyDescent="0.2">
      <c r="A5" s="2" t="s">
        <v>39</v>
      </c>
      <c r="B5" s="2">
        <v>0.99999995593803537</v>
      </c>
    </row>
    <row r="6" spans="1:9" x14ac:dyDescent="0.2">
      <c r="A6" s="2" t="s">
        <v>40</v>
      </c>
      <c r="B6" s="2">
        <v>0.99999995326761326</v>
      </c>
    </row>
    <row r="7" spans="1:9" x14ac:dyDescent="0.2">
      <c r="A7" s="2" t="s">
        <v>41</v>
      </c>
      <c r="B7" s="2">
        <v>1.9261353483434625E-5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0.27785848612200859</v>
      </c>
      <c r="D12" s="2">
        <v>0.13892924306100429</v>
      </c>
      <c r="E12" s="2">
        <v>374472617.70257473</v>
      </c>
      <c r="F12" s="2">
        <v>4.2369531819422868E-122</v>
      </c>
    </row>
    <row r="13" spans="1:9" x14ac:dyDescent="0.2">
      <c r="A13" s="2" t="s">
        <v>45</v>
      </c>
      <c r="B13" s="2">
        <v>33</v>
      </c>
      <c r="C13" s="2">
        <v>1.2242991354456034E-8</v>
      </c>
      <c r="D13" s="2">
        <v>3.7099973801381919E-10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7.7149379413417307</v>
      </c>
      <c r="C17" s="2">
        <v>5.9822327335489582E-3</v>
      </c>
      <c r="D17" s="2">
        <v>1289.6418920774495</v>
      </c>
      <c r="E17" s="2">
        <v>3.5420445209268026E-79</v>
      </c>
      <c r="F17" s="2">
        <v>7.7027669973324233</v>
      </c>
      <c r="G17" s="2">
        <v>7.7271088853510381</v>
      </c>
      <c r="H17" s="2">
        <v>7.7027669973324233</v>
      </c>
      <c r="I17" s="2">
        <v>7.7271088853510381</v>
      </c>
    </row>
    <row r="18" spans="1:9" x14ac:dyDescent="0.2">
      <c r="A18" s="2" t="s">
        <v>60</v>
      </c>
      <c r="B18" s="2">
        <v>-12.391221685075932</v>
      </c>
      <c r="C18" s="2">
        <v>7.9106722886668774E-3</v>
      </c>
      <c r="D18" s="2">
        <v>-1566.3929983331575</v>
      </c>
      <c r="E18" s="2">
        <v>5.7950297915754407E-82</v>
      </c>
      <c r="F18" s="2">
        <v>-12.407316068860332</v>
      </c>
      <c r="G18" s="2">
        <v>-12.375127301291531</v>
      </c>
      <c r="H18" s="2">
        <v>-12.407316068860332</v>
      </c>
      <c r="I18" s="2">
        <v>-12.375127301291531</v>
      </c>
    </row>
    <row r="19" spans="1:9" ht="16" thickBot="1" x14ac:dyDescent="0.25">
      <c r="A19" s="3" t="s">
        <v>66</v>
      </c>
      <c r="B19" s="3">
        <v>4.8814806174418885</v>
      </c>
      <c r="C19" s="3">
        <v>2.6139516948482347E-3</v>
      </c>
      <c r="D19" s="3">
        <v>1867.4716243083849</v>
      </c>
      <c r="E19" s="3">
        <v>1.7515609007557718E-84</v>
      </c>
      <c r="F19" s="3">
        <v>4.8761624927319263</v>
      </c>
      <c r="G19" s="3">
        <v>4.8867987421518508</v>
      </c>
      <c r="H19" s="3">
        <v>4.8761624927319263</v>
      </c>
      <c r="I19" s="3">
        <v>4.8867987421518508</v>
      </c>
    </row>
    <row r="21" spans="1:9" x14ac:dyDescent="0.2">
      <c r="B21">
        <f>B19*2</f>
        <v>9.7629612348837771</v>
      </c>
      <c r="C21">
        <f>SUM(C17:C19)</f>
        <v>1.6506856717064072E-2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AB6A1-3E7F-AD46-B516-E2705B2EE6CB}">
  <dimension ref="A1:I21"/>
  <sheetViews>
    <sheetView workbookViewId="0">
      <selection activeCell="C22" sqref="C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0.99999997436747512</v>
      </c>
    </row>
    <row r="5" spans="1:9" x14ac:dyDescent="0.2">
      <c r="A5" s="2" t="s">
        <v>39</v>
      </c>
      <c r="B5" s="2">
        <v>0.99999994873495079</v>
      </c>
    </row>
    <row r="6" spans="1:9" x14ac:dyDescent="0.2">
      <c r="A6" s="2" t="s">
        <v>40</v>
      </c>
      <c r="B6" s="2">
        <v>0.99999994562797823</v>
      </c>
    </row>
    <row r="7" spans="1:9" x14ac:dyDescent="0.2">
      <c r="A7" s="2" t="s">
        <v>41</v>
      </c>
      <c r="B7" s="2">
        <v>2.0776173396293006E-5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0.27785848412057035</v>
      </c>
      <c r="D12" s="2">
        <v>0.13892924206028517</v>
      </c>
      <c r="E12" s="2">
        <v>321856692.44036704</v>
      </c>
      <c r="F12" s="2">
        <v>5.1529121344275782E-121</v>
      </c>
    </row>
    <row r="13" spans="1:9" x14ac:dyDescent="0.2">
      <c r="A13" s="2" t="s">
        <v>45</v>
      </c>
      <c r="B13" s="2">
        <v>33</v>
      </c>
      <c r="C13" s="2">
        <v>1.42444295727635E-8</v>
      </c>
      <c r="D13" s="2">
        <v>4.3164938099283333E-10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37.483649746815985</v>
      </c>
      <c r="C17" s="2">
        <v>2.0302344288626591E-2</v>
      </c>
      <c r="D17" s="2">
        <v>1846.2719976537089</v>
      </c>
      <c r="E17" s="2">
        <v>2.5529868005422189E-84</v>
      </c>
      <c r="F17" s="2">
        <v>37.442344316786688</v>
      </c>
      <c r="G17" s="2">
        <v>37.524955176845282</v>
      </c>
      <c r="H17" s="2">
        <v>37.442344316786688</v>
      </c>
      <c r="I17" s="2">
        <v>37.524955176845282</v>
      </c>
    </row>
    <row r="18" spans="1:9" x14ac:dyDescent="0.2">
      <c r="A18" s="2" t="s">
        <v>60</v>
      </c>
      <c r="B18" s="2">
        <v>-27.145738269687943</v>
      </c>
      <c r="C18" s="2">
        <v>1.3593468168359029E-2</v>
      </c>
      <c r="D18" s="2">
        <v>-1996.9692747634479</v>
      </c>
      <c r="E18" s="2">
        <v>1.9167269699508241E-85</v>
      </c>
      <c r="F18" s="2">
        <v>-27.173394388621858</v>
      </c>
      <c r="G18" s="2">
        <v>-27.118082150754027</v>
      </c>
      <c r="H18" s="2">
        <v>-27.173394388621858</v>
      </c>
      <c r="I18" s="2">
        <v>-27.118082150754027</v>
      </c>
    </row>
    <row r="19" spans="1:9" ht="16" thickBot="1" x14ac:dyDescent="0.25">
      <c r="A19" s="3" t="s">
        <v>66</v>
      </c>
      <c r="B19" s="3">
        <v>4.9021496213212599</v>
      </c>
      <c r="C19" s="3">
        <v>2.2750410055950203E-3</v>
      </c>
      <c r="D19" s="3">
        <v>2154.7522041428606</v>
      </c>
      <c r="E19" s="3">
        <v>1.5585186608552313E-86</v>
      </c>
      <c r="F19" s="3">
        <v>4.8975210155930524</v>
      </c>
      <c r="G19" s="3">
        <v>4.9067782270494673</v>
      </c>
      <c r="H19" s="3">
        <v>4.8975210155930524</v>
      </c>
      <c r="I19" s="3">
        <v>4.9067782270494673</v>
      </c>
    </row>
    <row r="21" spans="1:9" x14ac:dyDescent="0.2">
      <c r="B21">
        <f>B19*2</f>
        <v>9.8042992426425197</v>
      </c>
      <c r="C21">
        <f>SUM(C17:C19)</f>
        <v>3.6170853462580643E-2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82DC-5C12-DA4F-B0BD-879B79D4E97A}">
  <dimension ref="A1:I22"/>
  <sheetViews>
    <sheetView workbookViewId="0">
      <selection activeCell="C23" sqref="C23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0.999999931027026</v>
      </c>
    </row>
    <row r="5" spans="1:9" x14ac:dyDescent="0.2">
      <c r="A5" s="2" t="s">
        <v>39</v>
      </c>
      <c r="B5" s="2">
        <v>0.99999986205405667</v>
      </c>
    </row>
    <row r="6" spans="1:9" x14ac:dyDescent="0.2">
      <c r="A6" s="2" t="s">
        <v>40</v>
      </c>
      <c r="B6" s="2">
        <v>0.99999985369369637</v>
      </c>
    </row>
    <row r="7" spans="1:9" x14ac:dyDescent="0.2">
      <c r="A7" s="2" t="s">
        <v>41</v>
      </c>
      <c r="B7" s="2">
        <v>3.4080765336529414E-5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0.27785846003554726</v>
      </c>
      <c r="D12" s="2">
        <v>0.13892923001777363</v>
      </c>
      <c r="E12" s="2">
        <v>119612054.71424904</v>
      </c>
      <c r="F12" s="2">
        <v>6.385536658139389E-114</v>
      </c>
    </row>
    <row r="13" spans="1:9" x14ac:dyDescent="0.2">
      <c r="A13" s="2" t="s">
        <v>45</v>
      </c>
      <c r="B13" s="2">
        <v>33</v>
      </c>
      <c r="C13" s="2">
        <v>3.8329452675478299E-8</v>
      </c>
      <c r="D13" s="2">
        <v>1.1614985659235849E-9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90.815526131712886</v>
      </c>
      <c r="C17" s="2">
        <v>7.7728694462669168E-2</v>
      </c>
      <c r="D17" s="2">
        <v>1168.3655149428625</v>
      </c>
      <c r="E17" s="2">
        <v>9.2173721682964424E-78</v>
      </c>
      <c r="F17" s="2">
        <v>90.657385913777816</v>
      </c>
      <c r="G17" s="2">
        <v>90.973666349647957</v>
      </c>
      <c r="H17" s="2">
        <v>90.657385913777816</v>
      </c>
      <c r="I17" s="2">
        <v>90.973666349647957</v>
      </c>
    </row>
    <row r="18" spans="1:9" x14ac:dyDescent="0.2">
      <c r="A18" s="2" t="s">
        <v>60</v>
      </c>
      <c r="B18" s="2">
        <v>-41.866537496253947</v>
      </c>
      <c r="C18" s="2">
        <v>3.4053329615988247E-2</v>
      </c>
      <c r="D18" s="2">
        <v>-1229.4403504260374</v>
      </c>
      <c r="E18" s="2">
        <v>1.7154388858219524E-78</v>
      </c>
      <c r="F18" s="2">
        <v>-41.935819516286763</v>
      </c>
      <c r="G18" s="2">
        <v>-41.797255476221132</v>
      </c>
      <c r="H18" s="2">
        <v>-41.935819516286763</v>
      </c>
      <c r="I18" s="2">
        <v>-41.797255476221132</v>
      </c>
    </row>
    <row r="19" spans="1:9" ht="16" thickBot="1" x14ac:dyDescent="0.25">
      <c r="A19" s="3" t="s">
        <v>66</v>
      </c>
      <c r="B19" s="3">
        <v>4.8198934385707712</v>
      </c>
      <c r="C19" s="3">
        <v>3.7294933716556476E-3</v>
      </c>
      <c r="D19" s="3">
        <v>1292.3721691536505</v>
      </c>
      <c r="E19" s="3">
        <v>3.3032789907455218E-79</v>
      </c>
      <c r="F19" s="3">
        <v>4.8123057272544019</v>
      </c>
      <c r="G19" s="3">
        <v>4.8274811498871406</v>
      </c>
      <c r="H19" s="3">
        <v>4.8123057272544019</v>
      </c>
      <c r="I19" s="3">
        <v>4.8274811498871406</v>
      </c>
    </row>
    <row r="22" spans="1:9" x14ac:dyDescent="0.2">
      <c r="B22">
        <f>B19*2</f>
        <v>9.6397868771415425</v>
      </c>
      <c r="C22">
        <f>SUM(C17:C19)</f>
        <v>0.11551151745031307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750D2-1A21-4447-8C25-76F24607D585}">
  <dimension ref="A1:I22"/>
  <sheetViews>
    <sheetView workbookViewId="0">
      <selection activeCell="C23" sqref="C23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0.99999995935894093</v>
      </c>
    </row>
    <row r="5" spans="1:9" x14ac:dyDescent="0.2">
      <c r="A5" s="2" t="s">
        <v>39</v>
      </c>
      <c r="B5" s="2">
        <v>0.99999991871788352</v>
      </c>
    </row>
    <row r="6" spans="1:9" x14ac:dyDescent="0.2">
      <c r="A6" s="2" t="s">
        <v>40</v>
      </c>
      <c r="B6" s="2">
        <v>0.99999991379169473</v>
      </c>
    </row>
    <row r="7" spans="1:9" x14ac:dyDescent="0.2">
      <c r="A7" s="2" t="s">
        <v>41</v>
      </c>
      <c r="B7" s="2">
        <v>2.616088151193951E-5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0.27785847578007311</v>
      </c>
      <c r="D12" s="2">
        <v>0.13892923789003656</v>
      </c>
      <c r="E12" s="2">
        <v>202996666.2794351</v>
      </c>
      <c r="F12" s="2">
        <v>1.0349456706006009E-117</v>
      </c>
    </row>
    <row r="13" spans="1:9" x14ac:dyDescent="0.2">
      <c r="A13" s="2" t="s">
        <v>45</v>
      </c>
      <c r="B13" s="2">
        <v>33</v>
      </c>
      <c r="C13" s="2">
        <v>2.2584926808897366E-8</v>
      </c>
      <c r="D13" s="2">
        <v>6.8439172148173841E-10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89.077767919885133</v>
      </c>
      <c r="C17" s="2">
        <v>5.9768148099133687E-2</v>
      </c>
      <c r="D17" s="2">
        <v>1490.3886225843473</v>
      </c>
      <c r="E17" s="2">
        <v>2.9914772172401433E-81</v>
      </c>
      <c r="F17" s="2">
        <v>88.956168708277232</v>
      </c>
      <c r="G17" s="2">
        <v>89.199367131493034</v>
      </c>
      <c r="H17" s="2">
        <v>88.956168708277232</v>
      </c>
      <c r="I17" s="2">
        <v>89.199367131493034</v>
      </c>
    </row>
    <row r="18" spans="1:9" x14ac:dyDescent="0.2">
      <c r="A18" s="2" t="s">
        <v>60</v>
      </c>
      <c r="B18" s="2">
        <v>-41.758647057628231</v>
      </c>
      <c r="C18" s="2">
        <v>2.6599854378572936E-2</v>
      </c>
      <c r="D18" s="2">
        <v>-1569.8825438407739</v>
      </c>
      <c r="E18" s="2">
        <v>5.3847307375147549E-82</v>
      </c>
      <c r="F18" s="2">
        <v>-41.812764868271366</v>
      </c>
      <c r="G18" s="2">
        <v>-41.704529246985096</v>
      </c>
      <c r="H18" s="2">
        <v>-41.812764868271366</v>
      </c>
      <c r="I18" s="2">
        <v>-41.704529246985096</v>
      </c>
    </row>
    <row r="19" spans="1:9" ht="16" thickBot="1" x14ac:dyDescent="0.25">
      <c r="A19" s="3" t="s">
        <v>66</v>
      </c>
      <c r="B19" s="3">
        <v>4.8882905965804504</v>
      </c>
      <c r="C19" s="3">
        <v>2.9593805825631017E-3</v>
      </c>
      <c r="D19" s="3">
        <v>1651.7951849054614</v>
      </c>
      <c r="E19" s="3">
        <v>1.0051591690222628E-82</v>
      </c>
      <c r="F19" s="3">
        <v>4.8822696915142512</v>
      </c>
      <c r="G19" s="3">
        <v>4.8943115016466496</v>
      </c>
      <c r="H19" s="3">
        <v>4.8822696915142512</v>
      </c>
      <c r="I19" s="3">
        <v>4.8943115016466496</v>
      </c>
    </row>
    <row r="22" spans="1:9" x14ac:dyDescent="0.2">
      <c r="B22">
        <f>B19*2</f>
        <v>9.7765811931609008</v>
      </c>
      <c r="C22">
        <f>SUM(C17:C19)</f>
        <v>8.932738306026973E-2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53"/>
  <sheetViews>
    <sheetView workbookViewId="0">
      <selection activeCell="K50" sqref="K50"/>
    </sheetView>
  </sheetViews>
  <sheetFormatPr baseColWidth="10" defaultColWidth="8.83203125" defaultRowHeight="15" x14ac:dyDescent="0.2"/>
  <sheetData>
    <row r="1" spans="1:20" x14ac:dyDescent="0.2">
      <c r="A1" t="s">
        <v>21</v>
      </c>
    </row>
    <row r="2" spans="1:20" x14ac:dyDescent="0.2">
      <c r="A2" t="s">
        <v>22</v>
      </c>
    </row>
    <row r="6" spans="1:20" x14ac:dyDescent="0.2">
      <c r="A6">
        <v>2</v>
      </c>
      <c r="C6" t="s">
        <v>4</v>
      </c>
      <c r="F6" t="s">
        <v>4</v>
      </c>
      <c r="I6" t="s">
        <v>4</v>
      </c>
      <c r="L6" t="s">
        <v>15</v>
      </c>
      <c r="O6" t="s">
        <v>24</v>
      </c>
    </row>
    <row r="7" spans="1:20" x14ac:dyDescent="0.2">
      <c r="C7" t="s">
        <v>20</v>
      </c>
      <c r="F7" t="s">
        <v>20</v>
      </c>
      <c r="I7" t="s">
        <v>20</v>
      </c>
      <c r="L7" t="s">
        <v>20</v>
      </c>
      <c r="O7" t="s">
        <v>20</v>
      </c>
    </row>
    <row r="8" spans="1:20" x14ac:dyDescent="0.2">
      <c r="C8">
        <v>3.035037</v>
      </c>
      <c r="D8">
        <f>C8^2</f>
        <v>9.211449591369</v>
      </c>
      <c r="F8">
        <v>1.4485859999999999</v>
      </c>
      <c r="G8">
        <f>F8^2</f>
        <v>2.0984013993959998</v>
      </c>
      <c r="I8">
        <v>2.9150109999999998</v>
      </c>
      <c r="J8">
        <f>I8^2</f>
        <v>8.4972891301209987</v>
      </c>
      <c r="L8">
        <v>4.4929629999999996</v>
      </c>
      <c r="M8">
        <f>L8^2</f>
        <v>20.186716519368996</v>
      </c>
      <c r="O8">
        <v>4.4229500000000002</v>
      </c>
      <c r="P8">
        <f>O8^2</f>
        <v>19.562486702500003</v>
      </c>
      <c r="S8">
        <f>0.008457*T8</f>
        <v>8.4569999999999992E-3</v>
      </c>
      <c r="T8">
        <v>1</v>
      </c>
    </row>
    <row r="9" spans="1:20" x14ac:dyDescent="0.2">
      <c r="C9">
        <v>3.039984</v>
      </c>
      <c r="D9">
        <f t="shared" ref="D9:D43" si="0">C9^2</f>
        <v>9.2415027202559994</v>
      </c>
      <c r="F9">
        <v>1.4532989999999999</v>
      </c>
      <c r="G9">
        <f t="shared" ref="G9:G43" si="1">F9^2</f>
        <v>2.1120779834009995</v>
      </c>
      <c r="I9">
        <v>2.9207269999999999</v>
      </c>
      <c r="J9">
        <f t="shared" ref="J9:J43" si="2">I9^2</f>
        <v>8.5306462085289994</v>
      </c>
      <c r="L9">
        <v>4.4986220000000001</v>
      </c>
      <c r="M9">
        <f t="shared" ref="M9:M43" si="3">L9^2</f>
        <v>20.237599898884</v>
      </c>
      <c r="O9">
        <v>4.4284949999999998</v>
      </c>
      <c r="P9">
        <f t="shared" ref="P9:P43" si="4">O9^2</f>
        <v>19.611567965024999</v>
      </c>
      <c r="S9">
        <f t="shared" ref="S9:S43" si="5">0.008457*T9</f>
        <v>1.6913999999999998E-2</v>
      </c>
      <c r="T9">
        <v>2</v>
      </c>
    </row>
    <row r="10" spans="1:20" x14ac:dyDescent="0.2">
      <c r="C10">
        <v>3.0448439999999999</v>
      </c>
      <c r="D10">
        <f t="shared" si="0"/>
        <v>9.2710749843359999</v>
      </c>
      <c r="F10">
        <v>1.4579679999999999</v>
      </c>
      <c r="G10">
        <f t="shared" si="1"/>
        <v>2.1256706890239996</v>
      </c>
      <c r="I10">
        <v>2.9263210000000002</v>
      </c>
      <c r="J10">
        <f t="shared" si="2"/>
        <v>8.5633545950410017</v>
      </c>
      <c r="L10">
        <v>4.5041609999999999</v>
      </c>
      <c r="M10">
        <f t="shared" si="3"/>
        <v>20.287466313920998</v>
      </c>
      <c r="O10">
        <v>4.4339259999999996</v>
      </c>
      <c r="P10">
        <f t="shared" si="4"/>
        <v>19.659699773475996</v>
      </c>
      <c r="S10">
        <f t="shared" si="5"/>
        <v>2.5370999999999998E-2</v>
      </c>
      <c r="T10">
        <v>3</v>
      </c>
    </row>
    <row r="11" spans="1:20" x14ac:dyDescent="0.2">
      <c r="C11">
        <v>3.0495770000000002</v>
      </c>
      <c r="D11">
        <f t="shared" si="0"/>
        <v>9.2999198789290016</v>
      </c>
      <c r="F11">
        <v>1.4625079999999999</v>
      </c>
      <c r="G11">
        <f t="shared" si="1"/>
        <v>2.1389296500639996</v>
      </c>
      <c r="I11">
        <v>2.9317069999999998</v>
      </c>
      <c r="J11">
        <f t="shared" si="2"/>
        <v>8.5949059338489988</v>
      </c>
      <c r="L11">
        <v>4.5095349999999996</v>
      </c>
      <c r="M11">
        <f t="shared" si="3"/>
        <v>20.335905916224995</v>
      </c>
      <c r="O11">
        <v>4.439171</v>
      </c>
      <c r="P11">
        <f t="shared" si="4"/>
        <v>19.706239167241002</v>
      </c>
      <c r="S11">
        <f t="shared" si="5"/>
        <v>3.3827999999999997E-2</v>
      </c>
      <c r="T11">
        <v>4</v>
      </c>
    </row>
    <row r="12" spans="1:20" x14ac:dyDescent="0.2">
      <c r="C12">
        <v>3.0541939999999999</v>
      </c>
      <c r="D12">
        <f t="shared" si="0"/>
        <v>9.328100989635999</v>
      </c>
      <c r="F12">
        <v>1.4669380000000001</v>
      </c>
      <c r="G12">
        <f t="shared" si="1"/>
        <v>2.1519070958440003</v>
      </c>
      <c r="I12">
        <v>2.9369190000000001</v>
      </c>
      <c r="J12">
        <f t="shared" si="2"/>
        <v>8.6254932125610004</v>
      </c>
      <c r="L12">
        <v>4.5147370000000002</v>
      </c>
      <c r="M12">
        <f t="shared" si="3"/>
        <v>20.382850179169001</v>
      </c>
      <c r="O12">
        <v>4.4442490000000001</v>
      </c>
      <c r="P12">
        <f t="shared" si="4"/>
        <v>19.751349174001</v>
      </c>
      <c r="S12">
        <f t="shared" si="5"/>
        <v>4.2284999999999996E-2</v>
      </c>
      <c r="T12">
        <v>5</v>
      </c>
    </row>
    <row r="13" spans="1:20" x14ac:dyDescent="0.2">
      <c r="C13">
        <v>3.0587029999999999</v>
      </c>
      <c r="D13">
        <f t="shared" si="0"/>
        <v>9.3556640422089998</v>
      </c>
      <c r="F13">
        <v>1.471279</v>
      </c>
      <c r="G13">
        <f t="shared" si="1"/>
        <v>2.1646618958410002</v>
      </c>
      <c r="I13">
        <v>2.9419789999999999</v>
      </c>
      <c r="J13">
        <f t="shared" si="2"/>
        <v>8.6552404364409998</v>
      </c>
      <c r="L13">
        <v>4.519781</v>
      </c>
      <c r="M13">
        <f t="shared" si="3"/>
        <v>20.428420287961</v>
      </c>
      <c r="O13">
        <v>4.4491940000000003</v>
      </c>
      <c r="P13">
        <f t="shared" si="4"/>
        <v>19.795327249636003</v>
      </c>
      <c r="S13">
        <f t="shared" si="5"/>
        <v>5.0741999999999995E-2</v>
      </c>
      <c r="T13">
        <v>6</v>
      </c>
    </row>
    <row r="14" spans="1:20" x14ac:dyDescent="0.2">
      <c r="C14">
        <v>3.063104</v>
      </c>
      <c r="D14">
        <f t="shared" si="0"/>
        <v>9.3826061148160012</v>
      </c>
      <c r="F14">
        <v>1.475527</v>
      </c>
      <c r="G14">
        <f t="shared" si="1"/>
        <v>2.177179927729</v>
      </c>
      <c r="I14">
        <v>2.9468999999999999</v>
      </c>
      <c r="J14">
        <f t="shared" si="2"/>
        <v>8.6842196099999995</v>
      </c>
      <c r="L14">
        <v>4.5246740000000001</v>
      </c>
      <c r="M14">
        <f t="shared" si="3"/>
        <v>20.472674806276</v>
      </c>
      <c r="O14">
        <v>4.4539989999999996</v>
      </c>
      <c r="P14">
        <f t="shared" si="4"/>
        <v>19.838107092000996</v>
      </c>
      <c r="S14">
        <f t="shared" si="5"/>
        <v>5.9198999999999995E-2</v>
      </c>
      <c r="T14">
        <v>7</v>
      </c>
    </row>
    <row r="15" spans="1:20" x14ac:dyDescent="0.2">
      <c r="C15">
        <v>3.067418</v>
      </c>
      <c r="D15">
        <f t="shared" si="0"/>
        <v>9.4090531867239999</v>
      </c>
      <c r="F15">
        <v>1.4796849999999999</v>
      </c>
      <c r="G15">
        <f t="shared" si="1"/>
        <v>2.1894676992249997</v>
      </c>
      <c r="I15">
        <v>2.9516800000000001</v>
      </c>
      <c r="J15">
        <f t="shared" si="2"/>
        <v>8.7124148224000013</v>
      </c>
      <c r="L15">
        <v>4.5294549999999996</v>
      </c>
      <c r="M15">
        <f t="shared" si="3"/>
        <v>20.515962597024995</v>
      </c>
      <c r="O15">
        <v>4.4586829999999997</v>
      </c>
      <c r="P15">
        <f t="shared" si="4"/>
        <v>19.879854094488998</v>
      </c>
      <c r="S15">
        <f t="shared" si="5"/>
        <v>6.7655999999999994E-2</v>
      </c>
      <c r="T15">
        <v>8</v>
      </c>
    </row>
    <row r="16" spans="1:20" x14ac:dyDescent="0.2">
      <c r="C16">
        <v>3.071628</v>
      </c>
      <c r="D16">
        <f t="shared" si="0"/>
        <v>9.434898570384</v>
      </c>
      <c r="F16">
        <v>1.48376</v>
      </c>
      <c r="G16">
        <f t="shared" si="1"/>
        <v>2.2015437375999998</v>
      </c>
      <c r="I16">
        <v>2.9563380000000001</v>
      </c>
      <c r="J16">
        <f t="shared" si="2"/>
        <v>8.7399343702440007</v>
      </c>
      <c r="L16">
        <v>4.5341040000000001</v>
      </c>
      <c r="M16">
        <f t="shared" si="3"/>
        <v>20.558099082816</v>
      </c>
      <c r="O16">
        <v>4.4632389999999997</v>
      </c>
      <c r="P16">
        <f t="shared" si="4"/>
        <v>19.920502371120996</v>
      </c>
      <c r="S16">
        <f t="shared" si="5"/>
        <v>7.6112999999999986E-2</v>
      </c>
      <c r="T16">
        <v>9</v>
      </c>
    </row>
    <row r="17" spans="3:20" x14ac:dyDescent="0.2">
      <c r="C17">
        <v>3.0757699999999999</v>
      </c>
      <c r="D17">
        <f t="shared" si="0"/>
        <v>9.4603610928999995</v>
      </c>
      <c r="F17">
        <v>1.4877609999999999</v>
      </c>
      <c r="G17">
        <f t="shared" si="1"/>
        <v>2.2134327931209996</v>
      </c>
      <c r="I17">
        <v>2.9608669999999999</v>
      </c>
      <c r="J17">
        <f t="shared" si="2"/>
        <v>8.7667333916889998</v>
      </c>
      <c r="L17">
        <v>4.5386309999999996</v>
      </c>
      <c r="M17">
        <f t="shared" si="3"/>
        <v>20.599171354160998</v>
      </c>
      <c r="O17">
        <v>4.4676859999999996</v>
      </c>
      <c r="P17">
        <f t="shared" si="4"/>
        <v>19.960218194595996</v>
      </c>
      <c r="S17">
        <f t="shared" si="5"/>
        <v>8.4569999999999992E-2</v>
      </c>
      <c r="T17">
        <v>10</v>
      </c>
    </row>
    <row r="18" spans="3:20" x14ac:dyDescent="0.2">
      <c r="C18">
        <v>3.0798199999999998</v>
      </c>
      <c r="D18">
        <f t="shared" si="0"/>
        <v>9.4852912323999981</v>
      </c>
      <c r="F18">
        <v>1.4916849999999999</v>
      </c>
      <c r="G18">
        <f t="shared" si="1"/>
        <v>2.2251241392249996</v>
      </c>
      <c r="I18">
        <v>2.9653149999999999</v>
      </c>
      <c r="J18">
        <f t="shared" si="2"/>
        <v>8.7930930492249999</v>
      </c>
      <c r="L18">
        <v>4.5430510000000002</v>
      </c>
      <c r="M18">
        <f t="shared" si="3"/>
        <v>20.639312388601002</v>
      </c>
      <c r="O18">
        <v>4.4720399999999998</v>
      </c>
      <c r="P18">
        <f t="shared" si="4"/>
        <v>19.999141761599997</v>
      </c>
      <c r="S18">
        <f t="shared" si="5"/>
        <v>9.3026999999999999E-2</v>
      </c>
      <c r="T18">
        <v>11</v>
      </c>
    </row>
    <row r="19" spans="3:20" x14ac:dyDescent="0.2">
      <c r="C19">
        <v>3.0838019999999999</v>
      </c>
      <c r="D19">
        <f t="shared" si="0"/>
        <v>9.5098347752040002</v>
      </c>
      <c r="F19">
        <v>1.495544</v>
      </c>
      <c r="G19">
        <f t="shared" si="1"/>
        <v>2.236651855936</v>
      </c>
      <c r="I19">
        <v>2.9696539999999998</v>
      </c>
      <c r="J19">
        <f t="shared" si="2"/>
        <v>8.8188448797159982</v>
      </c>
      <c r="L19">
        <v>4.5473970000000001</v>
      </c>
      <c r="M19">
        <f t="shared" si="3"/>
        <v>20.678819475609</v>
      </c>
      <c r="O19">
        <v>4.4763089999999996</v>
      </c>
      <c r="P19">
        <f t="shared" si="4"/>
        <v>20.037342263480998</v>
      </c>
      <c r="S19">
        <f t="shared" si="5"/>
        <v>0.10148399999999999</v>
      </c>
      <c r="T19">
        <v>12</v>
      </c>
    </row>
    <row r="20" spans="3:20" x14ac:dyDescent="0.2">
      <c r="C20">
        <v>3.087717</v>
      </c>
      <c r="D20">
        <f t="shared" si="0"/>
        <v>9.5339962720890004</v>
      </c>
      <c r="F20">
        <v>1.499341</v>
      </c>
      <c r="G20">
        <f t="shared" si="1"/>
        <v>2.2480234342809999</v>
      </c>
      <c r="I20">
        <v>2.973903</v>
      </c>
      <c r="J20">
        <f t="shared" si="2"/>
        <v>8.8440990534089998</v>
      </c>
      <c r="L20">
        <v>4.5516399999999999</v>
      </c>
      <c r="M20">
        <f t="shared" si="3"/>
        <v>20.7174266896</v>
      </c>
      <c r="O20">
        <v>4.4804839999999997</v>
      </c>
      <c r="P20">
        <f t="shared" si="4"/>
        <v>20.074736874255997</v>
      </c>
      <c r="S20">
        <f t="shared" si="5"/>
        <v>0.10994099999999998</v>
      </c>
      <c r="T20">
        <v>13</v>
      </c>
    </row>
    <row r="21" spans="3:20" x14ac:dyDescent="0.2">
      <c r="C21">
        <v>3.0915499999999998</v>
      </c>
      <c r="D21">
        <f t="shared" si="0"/>
        <v>9.5576814024999983</v>
      </c>
      <c r="F21">
        <v>1.503064</v>
      </c>
      <c r="G21">
        <f t="shared" si="1"/>
        <v>2.2592013880959998</v>
      </c>
      <c r="I21">
        <v>2.9780540000000002</v>
      </c>
      <c r="J21">
        <f t="shared" si="2"/>
        <v>8.8688056269160018</v>
      </c>
      <c r="L21">
        <v>4.5558110000000003</v>
      </c>
      <c r="M21">
        <f t="shared" si="3"/>
        <v>20.755413867721003</v>
      </c>
      <c r="O21">
        <v>4.4845649999999999</v>
      </c>
      <c r="P21">
        <f t="shared" si="4"/>
        <v>20.111323239224998</v>
      </c>
      <c r="S21">
        <f t="shared" si="5"/>
        <v>0.11839799999999999</v>
      </c>
      <c r="T21">
        <v>14</v>
      </c>
    </row>
    <row r="22" spans="3:20" x14ac:dyDescent="0.2">
      <c r="C22">
        <v>3.0953200000000001</v>
      </c>
      <c r="D22">
        <f t="shared" si="0"/>
        <v>9.5810059024000012</v>
      </c>
      <c r="F22">
        <v>1.5067330000000001</v>
      </c>
      <c r="G22">
        <f t="shared" si="1"/>
        <v>2.2702443332890003</v>
      </c>
      <c r="I22">
        <v>2.9821270000000002</v>
      </c>
      <c r="J22">
        <f t="shared" si="2"/>
        <v>8.8930814441290007</v>
      </c>
      <c r="L22">
        <v>4.5599049999999997</v>
      </c>
      <c r="M22">
        <f t="shared" si="3"/>
        <v>20.792733609024996</v>
      </c>
      <c r="O22">
        <v>4.4885710000000003</v>
      </c>
      <c r="P22">
        <f t="shared" si="4"/>
        <v>20.147269622041001</v>
      </c>
      <c r="S22">
        <f t="shared" si="5"/>
        <v>0.126855</v>
      </c>
      <c r="T22">
        <v>15</v>
      </c>
    </row>
    <row r="23" spans="3:20" x14ac:dyDescent="0.2">
      <c r="C23">
        <v>3.099037</v>
      </c>
      <c r="D23">
        <f t="shared" si="0"/>
        <v>9.6040303273690011</v>
      </c>
      <c r="F23">
        <v>1.5103500000000001</v>
      </c>
      <c r="G23">
        <f t="shared" si="1"/>
        <v>2.2811571225000002</v>
      </c>
      <c r="I23">
        <v>2.9861390000000001</v>
      </c>
      <c r="J23">
        <f t="shared" si="2"/>
        <v>8.9170261273209999</v>
      </c>
      <c r="L23">
        <v>4.5639209999999997</v>
      </c>
      <c r="M23">
        <f t="shared" si="3"/>
        <v>20.829374894240996</v>
      </c>
      <c r="O23">
        <v>4.4925160000000002</v>
      </c>
      <c r="P23">
        <f t="shared" si="4"/>
        <v>20.182700010256003</v>
      </c>
      <c r="S23">
        <f t="shared" si="5"/>
        <v>0.13531199999999999</v>
      </c>
      <c r="T23">
        <v>16</v>
      </c>
    </row>
    <row r="24" spans="3:20" x14ac:dyDescent="0.2">
      <c r="C24">
        <v>3.1027119999999999</v>
      </c>
      <c r="D24">
        <f t="shared" si="0"/>
        <v>9.6268217549440003</v>
      </c>
      <c r="F24">
        <v>1.51393</v>
      </c>
      <c r="G24">
        <f t="shared" si="1"/>
        <v>2.2919840449</v>
      </c>
      <c r="I24">
        <v>2.9900669999999998</v>
      </c>
      <c r="J24">
        <f t="shared" si="2"/>
        <v>8.940500664488999</v>
      </c>
      <c r="L24">
        <v>4.5678520000000002</v>
      </c>
      <c r="M24">
        <f t="shared" si="3"/>
        <v>20.865271893904001</v>
      </c>
      <c r="O24">
        <v>4.4963889999999997</v>
      </c>
      <c r="P24">
        <f t="shared" si="4"/>
        <v>20.217514039320999</v>
      </c>
      <c r="S24">
        <f t="shared" si="5"/>
        <v>0.14376899999999998</v>
      </c>
      <c r="T24">
        <v>17</v>
      </c>
    </row>
    <row r="25" spans="3:20" x14ac:dyDescent="0.2">
      <c r="C25">
        <v>3.1063149999999999</v>
      </c>
      <c r="D25">
        <f t="shared" si="0"/>
        <v>9.6491928792249997</v>
      </c>
      <c r="F25">
        <v>1.517441</v>
      </c>
      <c r="G25">
        <f t="shared" si="1"/>
        <v>2.3026271884810003</v>
      </c>
      <c r="I25">
        <v>2.9939339999999999</v>
      </c>
      <c r="J25">
        <f t="shared" si="2"/>
        <v>8.9636407963559996</v>
      </c>
      <c r="L25">
        <v>4.5717140000000001</v>
      </c>
      <c r="M25">
        <f t="shared" si="3"/>
        <v>20.900568897795999</v>
      </c>
      <c r="O25">
        <v>4.5002000000000004</v>
      </c>
      <c r="P25">
        <f t="shared" si="4"/>
        <v>20.251800040000003</v>
      </c>
      <c r="S25">
        <f t="shared" si="5"/>
        <v>0.15222599999999997</v>
      </c>
      <c r="T25">
        <v>18</v>
      </c>
    </row>
    <row r="26" spans="3:20" x14ac:dyDescent="0.2">
      <c r="C26">
        <v>3.1098690000000002</v>
      </c>
      <c r="D26">
        <f t="shared" si="0"/>
        <v>9.6712851971610014</v>
      </c>
      <c r="F26">
        <v>1.520912</v>
      </c>
      <c r="G26">
        <f t="shared" si="1"/>
        <v>2.3131733117440003</v>
      </c>
      <c r="I26">
        <v>2.997735</v>
      </c>
      <c r="J26">
        <f t="shared" si="2"/>
        <v>8.9864151302249997</v>
      </c>
      <c r="L26">
        <v>4.5755299999999997</v>
      </c>
      <c r="M26">
        <f t="shared" si="3"/>
        <v>20.935474780899998</v>
      </c>
      <c r="O26">
        <v>4.5039550000000004</v>
      </c>
      <c r="P26">
        <f t="shared" si="4"/>
        <v>20.285610642025002</v>
      </c>
      <c r="S26">
        <f t="shared" si="5"/>
        <v>0.16068299999999999</v>
      </c>
      <c r="T26">
        <v>19</v>
      </c>
    </row>
    <row r="27" spans="3:20" x14ac:dyDescent="0.2">
      <c r="C27">
        <v>3.1133760000000001</v>
      </c>
      <c r="D27">
        <f t="shared" si="0"/>
        <v>9.6931101173760013</v>
      </c>
      <c r="F27">
        <v>1.524332</v>
      </c>
      <c r="G27">
        <f t="shared" si="1"/>
        <v>2.3235880462240002</v>
      </c>
      <c r="I27">
        <v>3.0014810000000001</v>
      </c>
      <c r="J27">
        <f t="shared" si="2"/>
        <v>9.0088881933610008</v>
      </c>
      <c r="L27">
        <v>4.5792650000000004</v>
      </c>
      <c r="M27">
        <f t="shared" si="3"/>
        <v>20.969667940225005</v>
      </c>
      <c r="O27">
        <v>4.5076530000000004</v>
      </c>
      <c r="P27">
        <f t="shared" si="4"/>
        <v>20.318935568409003</v>
      </c>
      <c r="S27">
        <f t="shared" si="5"/>
        <v>0.16913999999999998</v>
      </c>
      <c r="T27">
        <v>20</v>
      </c>
    </row>
    <row r="28" spans="3:20" x14ac:dyDescent="0.2">
      <c r="C28">
        <v>3.116835</v>
      </c>
      <c r="D28">
        <f t="shared" si="0"/>
        <v>9.7146604172249997</v>
      </c>
      <c r="F28">
        <v>1.527706</v>
      </c>
      <c r="G28">
        <f t="shared" si="1"/>
        <v>2.3338856224360001</v>
      </c>
      <c r="I28">
        <v>3.005166</v>
      </c>
      <c r="J28">
        <f t="shared" si="2"/>
        <v>9.0310226875559998</v>
      </c>
      <c r="L28">
        <v>4.5829490000000002</v>
      </c>
      <c r="M28">
        <f t="shared" si="3"/>
        <v>21.003421536601003</v>
      </c>
      <c r="O28">
        <v>4.5112909999999999</v>
      </c>
      <c r="P28">
        <f t="shared" si="4"/>
        <v>20.351746486680998</v>
      </c>
      <c r="S28">
        <f t="shared" si="5"/>
        <v>0.17759699999999998</v>
      </c>
      <c r="T28">
        <v>21</v>
      </c>
    </row>
    <row r="29" spans="3:20" x14ac:dyDescent="0.2">
      <c r="C29">
        <v>3.1202399999999999</v>
      </c>
      <c r="D29">
        <f t="shared" si="0"/>
        <v>9.7358976575999989</v>
      </c>
      <c r="F29">
        <v>1.531034</v>
      </c>
      <c r="G29">
        <f t="shared" si="1"/>
        <v>2.3440651091559999</v>
      </c>
      <c r="I29">
        <v>3.008788</v>
      </c>
      <c r="J29">
        <f t="shared" si="2"/>
        <v>9.0528052289440009</v>
      </c>
      <c r="L29">
        <v>4.5865739999999997</v>
      </c>
      <c r="M29">
        <f t="shared" si="3"/>
        <v>21.036661057475996</v>
      </c>
      <c r="O29">
        <v>4.5148739999999998</v>
      </c>
      <c r="P29">
        <f t="shared" si="4"/>
        <v>20.384087235875999</v>
      </c>
      <c r="S29">
        <f t="shared" si="5"/>
        <v>0.186054</v>
      </c>
      <c r="T29">
        <v>22</v>
      </c>
    </row>
    <row r="30" spans="3:20" x14ac:dyDescent="0.2">
      <c r="C30">
        <v>3.1235919999999999</v>
      </c>
      <c r="D30">
        <f t="shared" si="0"/>
        <v>9.7568269824640002</v>
      </c>
      <c r="F30">
        <v>1.534316</v>
      </c>
      <c r="G30">
        <f t="shared" si="1"/>
        <v>2.3541255878560001</v>
      </c>
      <c r="I30">
        <v>3.0123440000000001</v>
      </c>
      <c r="J30">
        <f t="shared" si="2"/>
        <v>9.0742163743360003</v>
      </c>
      <c r="L30">
        <v>4.5901569999999996</v>
      </c>
      <c r="M30">
        <f t="shared" si="3"/>
        <v>21.069541284648995</v>
      </c>
      <c r="O30">
        <v>4.518389</v>
      </c>
      <c r="P30">
        <f t="shared" si="4"/>
        <v>20.415839155320999</v>
      </c>
      <c r="S30">
        <f t="shared" si="5"/>
        <v>0.19451099999999999</v>
      </c>
      <c r="T30">
        <v>23</v>
      </c>
    </row>
    <row r="31" spans="3:20" x14ac:dyDescent="0.2">
      <c r="C31">
        <v>3.126906</v>
      </c>
      <c r="D31">
        <f t="shared" si="0"/>
        <v>9.7775411328359993</v>
      </c>
      <c r="F31">
        <v>1.5375620000000001</v>
      </c>
      <c r="G31">
        <f t="shared" si="1"/>
        <v>2.3640969038440005</v>
      </c>
      <c r="I31">
        <v>3.01586</v>
      </c>
      <c r="J31">
        <f t="shared" si="2"/>
        <v>9.0954115396000006</v>
      </c>
      <c r="L31">
        <v>4.5936940000000002</v>
      </c>
      <c r="M31">
        <f t="shared" si="3"/>
        <v>21.102024565636</v>
      </c>
      <c r="O31">
        <v>4.5218660000000002</v>
      </c>
      <c r="P31">
        <f t="shared" si="4"/>
        <v>20.447272121956001</v>
      </c>
      <c r="S31">
        <f t="shared" si="5"/>
        <v>0.20296799999999998</v>
      </c>
      <c r="T31">
        <v>24</v>
      </c>
    </row>
    <row r="32" spans="3:20" x14ac:dyDescent="0.2">
      <c r="C32">
        <v>3.1302680000000001</v>
      </c>
      <c r="D32">
        <f t="shared" si="0"/>
        <v>9.7985777518240003</v>
      </c>
      <c r="F32">
        <v>1.5407729999999999</v>
      </c>
      <c r="G32">
        <f t="shared" si="1"/>
        <v>2.3739814375289998</v>
      </c>
      <c r="I32">
        <v>3.0193279999999998</v>
      </c>
      <c r="J32">
        <f t="shared" si="2"/>
        <v>9.1163415715839982</v>
      </c>
      <c r="L32">
        <v>4.5971830000000002</v>
      </c>
      <c r="M32">
        <f t="shared" si="3"/>
        <v>21.134091535489002</v>
      </c>
      <c r="O32">
        <v>4.525296</v>
      </c>
      <c r="P32">
        <f t="shared" si="4"/>
        <v>20.478303887616001</v>
      </c>
      <c r="S32">
        <f t="shared" si="5"/>
        <v>0.21142499999999997</v>
      </c>
      <c r="T32">
        <v>25</v>
      </c>
    </row>
    <row r="33" spans="3:20" x14ac:dyDescent="0.2">
      <c r="C33">
        <v>3.133632</v>
      </c>
      <c r="D33">
        <f t="shared" si="0"/>
        <v>9.8196495114240001</v>
      </c>
      <c r="F33">
        <v>1.5439419999999999</v>
      </c>
      <c r="G33">
        <f t="shared" si="1"/>
        <v>2.3837568993639997</v>
      </c>
      <c r="I33">
        <v>3.0227360000000001</v>
      </c>
      <c r="J33">
        <f t="shared" si="2"/>
        <v>9.1369329256959997</v>
      </c>
      <c r="L33">
        <v>4.6006210000000003</v>
      </c>
      <c r="M33">
        <f t="shared" si="3"/>
        <v>21.165713585641004</v>
      </c>
      <c r="O33">
        <v>4.5286679999999997</v>
      </c>
      <c r="P33">
        <f t="shared" si="4"/>
        <v>20.508833854223997</v>
      </c>
      <c r="S33">
        <f t="shared" si="5"/>
        <v>0.21988199999999997</v>
      </c>
      <c r="T33">
        <v>26</v>
      </c>
    </row>
    <row r="34" spans="3:20" x14ac:dyDescent="0.2">
      <c r="C34">
        <v>3.1369020000000001</v>
      </c>
      <c r="D34">
        <f t="shared" si="0"/>
        <v>9.840154157604001</v>
      </c>
      <c r="F34">
        <v>1.547078</v>
      </c>
      <c r="G34">
        <f t="shared" si="1"/>
        <v>2.393450338084</v>
      </c>
      <c r="I34">
        <v>3.026116</v>
      </c>
      <c r="J34">
        <f t="shared" si="2"/>
        <v>9.1573780454559994</v>
      </c>
      <c r="L34">
        <v>4.6040089999999996</v>
      </c>
      <c r="M34">
        <f t="shared" si="3"/>
        <v>21.196898872080997</v>
      </c>
      <c r="O34">
        <v>4.5320130000000001</v>
      </c>
      <c r="P34">
        <f t="shared" si="4"/>
        <v>20.539141832169001</v>
      </c>
      <c r="S34">
        <f t="shared" si="5"/>
        <v>0.22833899999999999</v>
      </c>
      <c r="T34">
        <v>27</v>
      </c>
    </row>
    <row r="35" spans="3:20" x14ac:dyDescent="0.2">
      <c r="C35">
        <v>3.1400670000000002</v>
      </c>
      <c r="D35">
        <f t="shared" si="0"/>
        <v>9.8600207644890006</v>
      </c>
      <c r="F35">
        <v>1.5501769999999999</v>
      </c>
      <c r="G35">
        <f t="shared" si="1"/>
        <v>2.4030487313289997</v>
      </c>
      <c r="I35">
        <v>3.0294479999999999</v>
      </c>
      <c r="J35">
        <f t="shared" si="2"/>
        <v>9.1775551847039996</v>
      </c>
      <c r="L35">
        <v>4.6073409999999999</v>
      </c>
      <c r="M35">
        <f t="shared" si="3"/>
        <v>21.227591090280999</v>
      </c>
      <c r="O35">
        <v>4.5353120000000002</v>
      </c>
      <c r="P35">
        <f t="shared" si="4"/>
        <v>20.569054937344003</v>
      </c>
      <c r="S35">
        <f t="shared" si="5"/>
        <v>0.23679599999999998</v>
      </c>
      <c r="T35">
        <v>28</v>
      </c>
    </row>
    <row r="36" spans="3:20" x14ac:dyDescent="0.2">
      <c r="C36">
        <v>3.1431309999999999</v>
      </c>
      <c r="D36">
        <f t="shared" si="0"/>
        <v>9.8792724831609995</v>
      </c>
      <c r="F36">
        <v>1.55324</v>
      </c>
      <c r="G36">
        <f t="shared" si="1"/>
        <v>2.4125544976</v>
      </c>
      <c r="I36">
        <v>3.0327329999999999</v>
      </c>
      <c r="J36">
        <f t="shared" si="2"/>
        <v>9.1974694492889988</v>
      </c>
      <c r="L36">
        <v>4.6106389999999999</v>
      </c>
      <c r="M36">
        <f t="shared" si="3"/>
        <v>21.257991988320999</v>
      </c>
      <c r="O36">
        <v>4.5385669999999996</v>
      </c>
      <c r="P36">
        <f t="shared" si="4"/>
        <v>20.598590413488996</v>
      </c>
      <c r="S36">
        <f t="shared" si="5"/>
        <v>0.24525299999999997</v>
      </c>
      <c r="T36">
        <v>29</v>
      </c>
    </row>
    <row r="37" spans="3:20" x14ac:dyDescent="0.2">
      <c r="C37">
        <v>3.14622</v>
      </c>
      <c r="D37">
        <f t="shared" si="0"/>
        <v>9.8987002884000006</v>
      </c>
      <c r="F37">
        <v>1.5562769999999999</v>
      </c>
      <c r="G37">
        <f t="shared" si="1"/>
        <v>2.4219981007289997</v>
      </c>
      <c r="I37">
        <v>3.0359829999999999</v>
      </c>
      <c r="J37">
        <f t="shared" si="2"/>
        <v>9.217192776289</v>
      </c>
      <c r="L37">
        <v>4.6138979999999998</v>
      </c>
      <c r="M37">
        <f t="shared" si="3"/>
        <v>21.288054754403998</v>
      </c>
      <c r="O37">
        <v>4.5417870000000002</v>
      </c>
      <c r="P37">
        <f t="shared" si="4"/>
        <v>20.627829153369003</v>
      </c>
      <c r="S37">
        <f t="shared" si="5"/>
        <v>0.25370999999999999</v>
      </c>
      <c r="T37">
        <v>30</v>
      </c>
    </row>
    <row r="38" spans="3:20" x14ac:dyDescent="0.2">
      <c r="C38">
        <v>3.149257</v>
      </c>
      <c r="D38">
        <f t="shared" si="0"/>
        <v>9.9178196520489994</v>
      </c>
      <c r="F38">
        <v>1.55928</v>
      </c>
      <c r="G38">
        <f t="shared" si="1"/>
        <v>2.4313541183999998</v>
      </c>
      <c r="I38">
        <v>3.039193</v>
      </c>
      <c r="J38">
        <f t="shared" si="2"/>
        <v>9.2366940912489994</v>
      </c>
      <c r="L38">
        <v>4.6171090000000001</v>
      </c>
      <c r="M38">
        <f t="shared" si="3"/>
        <v>21.317695517881003</v>
      </c>
      <c r="O38">
        <v>4.5449679999999999</v>
      </c>
      <c r="P38">
        <f t="shared" si="4"/>
        <v>20.656734121023998</v>
      </c>
      <c r="S38">
        <f t="shared" si="5"/>
        <v>0.26216699999999998</v>
      </c>
      <c r="T38">
        <v>31</v>
      </c>
    </row>
    <row r="39" spans="3:20" x14ac:dyDescent="0.2">
      <c r="C39">
        <v>3.152339</v>
      </c>
      <c r="D39">
        <f t="shared" si="0"/>
        <v>9.9372411709210002</v>
      </c>
      <c r="F39">
        <v>1.562252</v>
      </c>
      <c r="G39">
        <f t="shared" si="1"/>
        <v>2.4406313115039997</v>
      </c>
      <c r="I39">
        <v>3.0423580000000001</v>
      </c>
      <c r="J39">
        <f t="shared" si="2"/>
        <v>9.2559422001640002</v>
      </c>
      <c r="L39">
        <v>4.620285</v>
      </c>
      <c r="M39">
        <f t="shared" si="3"/>
        <v>21.347033481225001</v>
      </c>
      <c r="O39">
        <v>4.5481040000000004</v>
      </c>
      <c r="P39">
        <f t="shared" si="4"/>
        <v>20.685249994816004</v>
      </c>
      <c r="S39">
        <f t="shared" si="5"/>
        <v>0.27062399999999998</v>
      </c>
      <c r="T39">
        <v>32</v>
      </c>
    </row>
    <row r="40" spans="3:20" x14ac:dyDescent="0.2">
      <c r="C40">
        <v>3.1554169999999999</v>
      </c>
      <c r="D40">
        <f t="shared" si="0"/>
        <v>9.9566564438889991</v>
      </c>
      <c r="F40">
        <v>1.5651919999999999</v>
      </c>
      <c r="G40">
        <f t="shared" si="1"/>
        <v>2.4498259968639999</v>
      </c>
      <c r="I40">
        <v>3.0454940000000001</v>
      </c>
      <c r="J40">
        <f t="shared" si="2"/>
        <v>9.2750337040360016</v>
      </c>
      <c r="L40">
        <v>4.6234310000000001</v>
      </c>
      <c r="M40">
        <f t="shared" si="3"/>
        <v>21.376114211760999</v>
      </c>
      <c r="O40">
        <v>4.5512139999999999</v>
      </c>
      <c r="P40">
        <f t="shared" si="4"/>
        <v>20.713548873796</v>
      </c>
      <c r="S40">
        <f t="shared" si="5"/>
        <v>0.27908099999999997</v>
      </c>
      <c r="T40">
        <v>33</v>
      </c>
    </row>
    <row r="41" spans="3:20" x14ac:dyDescent="0.2">
      <c r="C41">
        <v>3.1584989999999999</v>
      </c>
      <c r="D41">
        <f t="shared" si="0"/>
        <v>9.9761159330009992</v>
      </c>
      <c r="F41">
        <v>1.5681050000000001</v>
      </c>
      <c r="G41">
        <f t="shared" si="1"/>
        <v>2.4589532910250003</v>
      </c>
      <c r="I41">
        <v>3.048597</v>
      </c>
      <c r="J41">
        <f t="shared" si="2"/>
        <v>9.2939436684089998</v>
      </c>
      <c r="L41">
        <v>4.626538</v>
      </c>
      <c r="M41">
        <f t="shared" si="3"/>
        <v>21.404853865444</v>
      </c>
      <c r="O41">
        <v>4.5542949999999998</v>
      </c>
      <c r="P41">
        <f t="shared" si="4"/>
        <v>20.741602947024997</v>
      </c>
      <c r="S41">
        <f t="shared" si="5"/>
        <v>0.28753799999999996</v>
      </c>
      <c r="T41">
        <v>34</v>
      </c>
    </row>
    <row r="42" spans="3:20" x14ac:dyDescent="0.2">
      <c r="C42">
        <v>3.1615289999999998</v>
      </c>
      <c r="D42">
        <f t="shared" si="0"/>
        <v>9.9952656178409995</v>
      </c>
      <c r="F42">
        <v>1.570991</v>
      </c>
      <c r="G42">
        <f t="shared" si="1"/>
        <v>2.4680127220810002</v>
      </c>
      <c r="I42">
        <v>3.0516589999999999</v>
      </c>
      <c r="J42">
        <f t="shared" si="2"/>
        <v>9.3126226522810001</v>
      </c>
      <c r="L42">
        <v>4.629607</v>
      </c>
      <c r="M42">
        <f t="shared" si="3"/>
        <v>21.433260974448999</v>
      </c>
      <c r="O42">
        <v>4.5573220000000001</v>
      </c>
      <c r="P42">
        <f t="shared" si="4"/>
        <v>20.769183811684002</v>
      </c>
      <c r="S42">
        <f t="shared" si="5"/>
        <v>0.29599499999999995</v>
      </c>
      <c r="T42">
        <v>35</v>
      </c>
    </row>
    <row r="43" spans="3:20" x14ac:dyDescent="0.2">
      <c r="C43">
        <v>3.164504</v>
      </c>
      <c r="D43">
        <f t="shared" si="0"/>
        <v>10.014085566016</v>
      </c>
      <c r="F43">
        <v>1.5738620000000001</v>
      </c>
      <c r="G43">
        <f t="shared" si="1"/>
        <v>2.4770415950440001</v>
      </c>
      <c r="I43">
        <v>3.05471</v>
      </c>
      <c r="J43">
        <f t="shared" si="2"/>
        <v>9.3312531840999995</v>
      </c>
      <c r="L43">
        <v>4.6326530000000004</v>
      </c>
      <c r="M43">
        <f t="shared" si="3"/>
        <v>21.461473818409004</v>
      </c>
      <c r="O43">
        <v>4.5603559999999996</v>
      </c>
      <c r="P43">
        <f t="shared" si="4"/>
        <v>20.796846846735995</v>
      </c>
      <c r="S43">
        <f t="shared" si="5"/>
        <v>0.30445199999999994</v>
      </c>
      <c r="T43">
        <v>36</v>
      </c>
    </row>
    <row r="48" spans="3:20" ht="16" thickBot="1" x14ac:dyDescent="0.25"/>
    <row r="49" spans="4:11" ht="17" thickBot="1" x14ac:dyDescent="0.25">
      <c r="D49" s="9">
        <v>9.3339999999999996</v>
      </c>
      <c r="F49">
        <f>STDEV(D49:D53)</f>
        <v>0.19458108849525962</v>
      </c>
      <c r="J49" s="7">
        <v>9.7919999999999998</v>
      </c>
      <c r="K49">
        <f>STDEV(J49:J53)</f>
        <v>2.7092434368287739E-2</v>
      </c>
    </row>
    <row r="50" spans="4:11" ht="17" thickBot="1" x14ac:dyDescent="0.25">
      <c r="D50" s="10">
        <v>9.7620000000000005</v>
      </c>
      <c r="J50" s="8">
        <v>9.7859999999999996</v>
      </c>
    </row>
    <row r="51" spans="4:11" ht="17" thickBot="1" x14ac:dyDescent="0.25">
      <c r="D51" s="10">
        <v>9.8040000000000003</v>
      </c>
      <c r="J51" s="8">
        <v>9.7840000000000007</v>
      </c>
    </row>
    <row r="52" spans="4:11" ht="17" thickBot="1" x14ac:dyDescent="0.25">
      <c r="D52" s="10">
        <v>9.64</v>
      </c>
      <c r="J52" s="8">
        <v>9.782</v>
      </c>
    </row>
    <row r="53" spans="4:11" ht="17" thickBot="1" x14ac:dyDescent="0.25">
      <c r="D53" s="10">
        <v>9.7769999999999992</v>
      </c>
      <c r="J53" s="8">
        <v>9.7260000000000009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2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19" customWidth="1"/>
    <col min="2" max="2" width="10.33203125" bestFit="1" customWidth="1"/>
    <col min="7" max="9" width="12.1640625" bestFit="1" customWidth="1"/>
  </cols>
  <sheetData>
    <row r="1" spans="1:13" x14ac:dyDescent="0.2">
      <c r="A1" t="s">
        <v>0</v>
      </c>
      <c r="D1">
        <v>2</v>
      </c>
    </row>
    <row r="2" spans="1:13" ht="45" x14ac:dyDescent="0.2">
      <c r="A2" s="1" t="s">
        <v>26</v>
      </c>
      <c r="B2" s="1"/>
      <c r="G2" s="1" t="s">
        <v>29</v>
      </c>
      <c r="H2" s="1" t="s">
        <v>30</v>
      </c>
      <c r="I2" t="s">
        <v>32</v>
      </c>
    </row>
    <row r="3" spans="1:13" x14ac:dyDescent="0.2">
      <c r="A3" t="s">
        <v>1</v>
      </c>
      <c r="B3" t="s">
        <v>3</v>
      </c>
      <c r="C3" t="s">
        <v>2</v>
      </c>
      <c r="D3" t="s">
        <v>4</v>
      </c>
      <c r="E3" t="s">
        <v>4</v>
      </c>
      <c r="L3" t="s">
        <v>34</v>
      </c>
      <c r="M3" t="s">
        <v>35</v>
      </c>
    </row>
    <row r="4" spans="1:13" x14ac:dyDescent="0.2">
      <c r="D4" t="s">
        <v>5</v>
      </c>
      <c r="E4" t="s">
        <v>6</v>
      </c>
      <c r="G4" t="s">
        <v>27</v>
      </c>
      <c r="H4" t="s">
        <v>28</v>
      </c>
      <c r="I4" t="s">
        <v>31</v>
      </c>
      <c r="L4">
        <v>0.152</v>
      </c>
      <c r="M4">
        <v>10.111000000000001</v>
      </c>
    </row>
    <row r="5" spans="1:13" x14ac:dyDescent="0.2">
      <c r="D5">
        <v>0.100325</v>
      </c>
      <c r="E5">
        <v>8.4434999999999996E-2</v>
      </c>
      <c r="G5">
        <f>((2/(D5+E5)) * ((15/E5)-(8.7/D5)))/100</f>
        <v>9.8433948797003783</v>
      </c>
      <c r="H5">
        <f>((2/(D5+E5)) * ((15.4/E5)-(9.1/D5)))/100</f>
        <v>9.9246169872758667</v>
      </c>
      <c r="I5">
        <f>((2/(D5+E5)) * ((15.2/E5)-(8.9/D5)))/100</f>
        <v>9.884005933488119</v>
      </c>
      <c r="L5">
        <v>0.23</v>
      </c>
      <c r="M5">
        <v>9.8981999999999992</v>
      </c>
    </row>
    <row r="6" spans="1:13" x14ac:dyDescent="0.2">
      <c r="D6">
        <v>9.9840999999999999E-2</v>
      </c>
      <c r="E6">
        <v>8.4918999999999994E-2</v>
      </c>
      <c r="G6">
        <f t="shared" ref="G6:G14" si="0">((2/(D6+E6)) * ((15/E6)-(8.7/D6)))/100</f>
        <v>9.688283658317701</v>
      </c>
      <c r="H6">
        <f t="shared" ref="H6:H14" si="1">((2/(D6+E6)) * ((15.4/E6)-(9.1/D6)))/100</f>
        <v>9.7644907303003698</v>
      </c>
      <c r="I6">
        <f t="shared" ref="I6:I14" si="2">((2/(D6+E6)) * ((15.2/E6)-(8.9/D6)))/100</f>
        <v>9.7263871943090336</v>
      </c>
      <c r="L6">
        <v>0.373</v>
      </c>
      <c r="M6">
        <v>9.8452999999999999</v>
      </c>
    </row>
    <row r="7" spans="1:13" x14ac:dyDescent="0.2">
      <c r="D7">
        <v>9.9250000000000005E-2</v>
      </c>
      <c r="E7">
        <v>8.4316000000000002E-2</v>
      </c>
      <c r="G7">
        <f t="shared" si="0"/>
        <v>9.8324032546521991</v>
      </c>
      <c r="H7">
        <f t="shared" si="1"/>
        <v>9.9101770653817329</v>
      </c>
      <c r="I7">
        <f t="shared" si="2"/>
        <v>9.8712901600169651</v>
      </c>
      <c r="L7">
        <v>0.52200000000000002</v>
      </c>
      <c r="M7">
        <v>9.7746999999999993</v>
      </c>
    </row>
    <row r="8" spans="1:13" x14ac:dyDescent="0.2">
      <c r="D8">
        <v>9.8894999999999997E-2</v>
      </c>
      <c r="E8">
        <v>8.2716999999999999E-2</v>
      </c>
      <c r="G8">
        <f t="shared" si="0"/>
        <v>10.282261953975688</v>
      </c>
      <c r="H8">
        <f t="shared" si="1"/>
        <v>10.369378604095294</v>
      </c>
      <c r="I8">
        <f t="shared" si="2"/>
        <v>10.325820279035486</v>
      </c>
      <c r="L8">
        <v>0.67600000000000005</v>
      </c>
      <c r="M8">
        <v>9.7667999999999999</v>
      </c>
    </row>
    <row r="9" spans="1:13" x14ac:dyDescent="0.2">
      <c r="D9">
        <v>9.8659999999999998E-2</v>
      </c>
      <c r="E9">
        <v>8.3007999999999998E-2</v>
      </c>
      <c r="G9">
        <f t="shared" si="0"/>
        <v>10.186036096283573</v>
      </c>
      <c r="H9">
        <f t="shared" si="1"/>
        <v>10.270198926218349</v>
      </c>
      <c r="I9">
        <f t="shared" si="2"/>
        <v>10.228117511250957</v>
      </c>
    </row>
    <row r="10" spans="1:13" x14ac:dyDescent="0.2">
      <c r="D10">
        <v>0.10352</v>
      </c>
      <c r="E10">
        <v>8.1267000000000006E-2</v>
      </c>
      <c r="G10">
        <f t="shared" si="0"/>
        <v>10.881180430474133</v>
      </c>
      <c r="H10">
        <f t="shared" si="1"/>
        <v>10.99569708415007</v>
      </c>
      <c r="I10">
        <f t="shared" si="2"/>
        <v>10.938438757312099</v>
      </c>
      <c r="J10" t="s">
        <v>63</v>
      </c>
      <c r="K10">
        <f>STDEV(I5:I14)/SQRT(10)</f>
        <v>0.11592778247063833</v>
      </c>
    </row>
    <row r="11" spans="1:13" x14ac:dyDescent="0.2">
      <c r="D11">
        <v>0.100813</v>
      </c>
      <c r="E11">
        <v>8.4290000000000004E-2</v>
      </c>
      <c r="G11">
        <f t="shared" si="0"/>
        <v>9.9035303560590275</v>
      </c>
      <c r="H11">
        <f t="shared" si="1"/>
        <v>9.9875678010169455</v>
      </c>
      <c r="I11">
        <f t="shared" si="2"/>
        <v>9.9455490785379865</v>
      </c>
      <c r="J11" t="s">
        <v>64</v>
      </c>
      <c r="K11">
        <f>(G15-H15)/2</f>
        <v>-4.3301919019006263E-2</v>
      </c>
    </row>
    <row r="12" spans="1:13" x14ac:dyDescent="0.2">
      <c r="D12">
        <v>9.9592E-2</v>
      </c>
      <c r="E12">
        <v>8.4659999999999999E-2</v>
      </c>
      <c r="G12">
        <f t="shared" si="0"/>
        <v>9.7500044816132032</v>
      </c>
      <c r="H12">
        <f t="shared" si="1"/>
        <v>9.8268985853922022</v>
      </c>
      <c r="I12">
        <f t="shared" si="2"/>
        <v>9.7884515335026983</v>
      </c>
      <c r="J12" s="6" t="s">
        <v>65</v>
      </c>
      <c r="K12" s="6">
        <f>K10-K11</f>
        <v>0.1592297014896446</v>
      </c>
    </row>
    <row r="13" spans="1:13" x14ac:dyDescent="0.2">
      <c r="D13">
        <v>0.100199</v>
      </c>
      <c r="E13">
        <v>8.3913000000000001E-2</v>
      </c>
      <c r="G13">
        <f t="shared" si="0"/>
        <v>9.9862426631042371</v>
      </c>
      <c r="H13">
        <f t="shared" si="1"/>
        <v>10.07040730627409</v>
      </c>
      <c r="I13">
        <f t="shared" si="2"/>
        <v>10.028324984689164</v>
      </c>
    </row>
    <row r="14" spans="1:13" x14ac:dyDescent="0.2">
      <c r="D14">
        <v>0.102965</v>
      </c>
      <c r="E14">
        <v>8.3082000000000003E-2</v>
      </c>
      <c r="G14">
        <f t="shared" si="0"/>
        <v>10.325325434954356</v>
      </c>
      <c r="H14">
        <f t="shared" si="1"/>
        <v>10.425268499409698</v>
      </c>
      <c r="I14">
        <f t="shared" si="2"/>
        <v>10.375296967182026</v>
      </c>
    </row>
    <row r="15" spans="1:13" x14ac:dyDescent="0.2">
      <c r="F15" t="s">
        <v>33</v>
      </c>
      <c r="G15">
        <f>AVERAGE(G5:G14)</f>
        <v>10.067866320913449</v>
      </c>
      <c r="H15">
        <f t="shared" ref="H15:I15" si="3">AVERAGE(H5:H14)</f>
        <v>10.154470158951462</v>
      </c>
      <c r="I15">
        <f t="shared" si="3"/>
        <v>10.111168239932452</v>
      </c>
    </row>
    <row r="20" spans="1:11" x14ac:dyDescent="0.2">
      <c r="E20" t="s">
        <v>4</v>
      </c>
    </row>
    <row r="21" spans="1:11" x14ac:dyDescent="0.2">
      <c r="A21" t="s">
        <v>7</v>
      </c>
      <c r="B21" t="s">
        <v>8</v>
      </c>
      <c r="D21" t="s">
        <v>4</v>
      </c>
      <c r="E21" t="s">
        <v>6</v>
      </c>
    </row>
    <row r="22" spans="1:11" x14ac:dyDescent="0.2">
      <c r="D22" t="s">
        <v>5</v>
      </c>
      <c r="G22" t="s">
        <v>27</v>
      </c>
      <c r="H22" t="s">
        <v>28</v>
      </c>
      <c r="I22" t="s">
        <v>31</v>
      </c>
    </row>
    <row r="23" spans="1:11" x14ac:dyDescent="0.2">
      <c r="D23">
        <v>9.8032999999999995E-2</v>
      </c>
      <c r="E23">
        <v>0.117536</v>
      </c>
      <c r="G23">
        <f>((2/(D23+E23)) * ((22.8/E23)-(8.7/D23)))/100</f>
        <v>9.7636945565107514</v>
      </c>
      <c r="H23">
        <f>((2/(D23+E23)) * ((23.2/E23)-(9.1/D23)))/100</f>
        <v>9.7008797681436345</v>
      </c>
      <c r="I23">
        <f>((2/(D23+E23)) * ((23/E23)-(8.9/D23)))/100</f>
        <v>9.7322871623271929</v>
      </c>
    </row>
    <row r="24" spans="1:11" x14ac:dyDescent="0.2">
      <c r="D24">
        <v>9.962E-2</v>
      </c>
      <c r="E24">
        <v>0.117909</v>
      </c>
      <c r="G24">
        <f t="shared" ref="G24:G32" si="4">((2/(D24+E24)) * ((22.8/E24)-(8.7/D24)))/100</f>
        <v>9.7492841707358178</v>
      </c>
      <c r="H24">
        <f t="shared" ref="H24:H32" si="5">((2/(D24+E24)) * ((23.2/E24)-(9.1/D24)))/100</f>
        <v>9.6920218045279576</v>
      </c>
      <c r="I24">
        <f t="shared" ref="I24:I32" si="6">((2/(D24+E24)) * ((23/E24)-(8.9/D24)))/100</f>
        <v>9.7206529876318868</v>
      </c>
    </row>
    <row r="25" spans="1:11" x14ac:dyDescent="0.2">
      <c r="D25">
        <v>0.101803</v>
      </c>
      <c r="E25">
        <v>0.115964</v>
      </c>
      <c r="G25">
        <f t="shared" si="4"/>
        <v>10.208486202330372</v>
      </c>
      <c r="H25">
        <f t="shared" si="5"/>
        <v>10.164419751020256</v>
      </c>
      <c r="I25">
        <f t="shared" si="6"/>
        <v>10.186452976675314</v>
      </c>
    </row>
    <row r="26" spans="1:11" x14ac:dyDescent="0.2">
      <c r="D26">
        <v>9.9542000000000005E-2</v>
      </c>
      <c r="E26">
        <v>0.117641</v>
      </c>
      <c r="G26">
        <f t="shared" si="4"/>
        <v>9.7990807632751427</v>
      </c>
      <c r="H26">
        <f t="shared" si="5"/>
        <v>9.742149126578191</v>
      </c>
      <c r="I26">
        <f t="shared" si="6"/>
        <v>9.7706149449266668</v>
      </c>
    </row>
    <row r="27" spans="1:11" x14ac:dyDescent="0.2">
      <c r="D27">
        <v>9.9149000000000001E-2</v>
      </c>
      <c r="E27">
        <v>0.116406</v>
      </c>
      <c r="G27">
        <f t="shared" si="4"/>
        <v>10.031729056411018</v>
      </c>
      <c r="H27">
        <f t="shared" si="5"/>
        <v>9.9762366599333596</v>
      </c>
      <c r="I27">
        <f t="shared" si="6"/>
        <v>10.003982858172186</v>
      </c>
    </row>
    <row r="28" spans="1:11" x14ac:dyDescent="0.2">
      <c r="D28">
        <v>9.9781999999999996E-2</v>
      </c>
      <c r="E28">
        <v>0.117926</v>
      </c>
      <c r="G28">
        <f t="shared" si="4"/>
        <v>9.7517328471974967</v>
      </c>
      <c r="H28">
        <f t="shared" si="5"/>
        <v>9.6950715042277231</v>
      </c>
      <c r="I28">
        <f t="shared" si="6"/>
        <v>9.723402175712609</v>
      </c>
    </row>
    <row r="29" spans="1:11" x14ac:dyDescent="0.2">
      <c r="D29">
        <v>0.10341599999999999</v>
      </c>
      <c r="E29">
        <v>0.116325</v>
      </c>
      <c r="G29">
        <f t="shared" si="4"/>
        <v>10.182563253295198</v>
      </c>
      <c r="H29">
        <f t="shared" si="5"/>
        <v>10.143496196472221</v>
      </c>
      <c r="I29">
        <f t="shared" si="6"/>
        <v>10.163029724883707</v>
      </c>
      <c r="J29" t="s">
        <v>63</v>
      </c>
      <c r="K29">
        <f>STDEV(I23:I32)/SQRT(10)</f>
        <v>5.5276974023684998E-2</v>
      </c>
    </row>
    <row r="30" spans="1:11" x14ac:dyDescent="0.2">
      <c r="D30">
        <v>9.7643999999999995E-2</v>
      </c>
      <c r="E30">
        <v>0.116698</v>
      </c>
      <c r="G30">
        <f t="shared" si="4"/>
        <v>9.9165746694389387</v>
      </c>
      <c r="H30">
        <f t="shared" si="5"/>
        <v>9.8541638486743661</v>
      </c>
      <c r="I30">
        <f t="shared" si="6"/>
        <v>9.8853692590566524</v>
      </c>
      <c r="J30" t="s">
        <v>64</v>
      </c>
      <c r="K30">
        <f>(G33-H33)/2</f>
        <v>2.7252607336432533E-2</v>
      </c>
    </row>
    <row r="31" spans="1:11" x14ac:dyDescent="0.2">
      <c r="D31">
        <v>9.9493999999999999E-2</v>
      </c>
      <c r="E31">
        <v>0.116755</v>
      </c>
      <c r="G31">
        <f t="shared" si="4"/>
        <v>9.9735265538849109</v>
      </c>
      <c r="H31">
        <f t="shared" si="5"/>
        <v>9.9185560836349431</v>
      </c>
      <c r="I31">
        <f t="shared" si="6"/>
        <v>9.9460413187599279</v>
      </c>
      <c r="J31" s="6" t="s">
        <v>65</v>
      </c>
      <c r="K31" s="6">
        <f>K29+K30</f>
        <v>8.2529581360117538E-2</v>
      </c>
    </row>
    <row r="32" spans="1:11" x14ac:dyDescent="0.2">
      <c r="D32">
        <v>9.9708000000000005E-2</v>
      </c>
      <c r="E32">
        <v>0.117269</v>
      </c>
      <c r="G32">
        <f t="shared" si="4"/>
        <v>9.8784663880811188</v>
      </c>
      <c r="H32">
        <f t="shared" si="5"/>
        <v>9.8230915712194751</v>
      </c>
      <c r="I32">
        <f t="shared" si="6"/>
        <v>9.8507789796502951</v>
      </c>
    </row>
    <row r="33" spans="1:11" x14ac:dyDescent="0.2">
      <c r="F33" t="s">
        <v>33</v>
      </c>
      <c r="G33">
        <f>AVERAGE(G23:G32)</f>
        <v>9.9255138461160772</v>
      </c>
      <c r="H33">
        <f t="shared" ref="H33:I33" si="7">AVERAGE(H23:H32)</f>
        <v>9.8710086314432122</v>
      </c>
      <c r="I33">
        <f t="shared" si="7"/>
        <v>9.8982612387796429</v>
      </c>
    </row>
    <row r="36" spans="1:11" x14ac:dyDescent="0.2">
      <c r="E36" t="s">
        <v>4</v>
      </c>
    </row>
    <row r="37" spans="1:11" x14ac:dyDescent="0.2">
      <c r="A37" t="s">
        <v>9</v>
      </c>
      <c r="B37" t="s">
        <v>10</v>
      </c>
      <c r="D37" t="s">
        <v>4</v>
      </c>
      <c r="E37" t="s">
        <v>6</v>
      </c>
    </row>
    <row r="38" spans="1:11" x14ac:dyDescent="0.2">
      <c r="D38" t="s">
        <v>5</v>
      </c>
      <c r="G38" t="s">
        <v>27</v>
      </c>
      <c r="H38" t="s">
        <v>28</v>
      </c>
      <c r="I38" t="s">
        <v>31</v>
      </c>
    </row>
    <row r="39" spans="1:11" x14ac:dyDescent="0.2">
      <c r="D39">
        <v>0.10055500000000001</v>
      </c>
      <c r="E39">
        <v>0.168545</v>
      </c>
      <c r="G39">
        <f>((2/(D39+E39)) * ((37.1/E39)-(8.7/D39)))/100</f>
        <v>9.929352728238289</v>
      </c>
      <c r="H39">
        <f>((2/(D39+E39)) * ((37.5/E39)-(9.1/D39)))/100</f>
        <v>9.8100908110210714</v>
      </c>
      <c r="I39">
        <f>((2/(D39+E39)) * ((37.3/E39)-(8.9/D39)))/100</f>
        <v>9.8697217696296757</v>
      </c>
    </row>
    <row r="40" spans="1:11" x14ac:dyDescent="0.2">
      <c r="D40">
        <v>9.9638000000000004E-2</v>
      </c>
      <c r="E40">
        <v>0.16972699999999999</v>
      </c>
      <c r="G40">
        <f t="shared" ref="G40:G48" si="8">((2/(D40+E40)) * ((37.1/E40)-(8.7/D40)))/100</f>
        <v>9.7466436844778759</v>
      </c>
      <c r="H40">
        <f t="shared" ref="H40:H48" si="9">((2/(D40+E40)) * ((37.5/E40)-(9.1/D40)))/100</f>
        <v>9.6235536908115691</v>
      </c>
      <c r="I40">
        <f t="shared" ref="I40:I48" si="10">((2/(D40+E40)) * ((37.3/E40)-(8.9/D40)))/100</f>
        <v>9.6850986876447163</v>
      </c>
    </row>
    <row r="41" spans="1:11" x14ac:dyDescent="0.2">
      <c r="D41">
        <v>9.6106999999999998E-2</v>
      </c>
      <c r="E41">
        <v>0.16799700000000001</v>
      </c>
      <c r="G41">
        <f t="shared" si="8"/>
        <v>9.8683225935983963</v>
      </c>
      <c r="H41">
        <f t="shared" si="9"/>
        <v>9.7334489952283239</v>
      </c>
      <c r="I41">
        <f t="shared" si="10"/>
        <v>9.8008857944133574</v>
      </c>
    </row>
    <row r="42" spans="1:11" x14ac:dyDescent="0.2">
      <c r="D42">
        <v>0.10069400000000001</v>
      </c>
      <c r="E42">
        <v>0.169014</v>
      </c>
      <c r="G42">
        <f t="shared" si="8"/>
        <v>9.8705312214800855</v>
      </c>
      <c r="H42">
        <f t="shared" si="9"/>
        <v>9.7514570022064362</v>
      </c>
      <c r="I42">
        <f t="shared" si="10"/>
        <v>9.8109941118432573</v>
      </c>
      <c r="J42" t="s">
        <v>63</v>
      </c>
      <c r="K42">
        <f>STDEV(I39:I48)/SQRT(10)</f>
        <v>5.5379439360003238E-2</v>
      </c>
    </row>
    <row r="43" spans="1:11" x14ac:dyDescent="0.2">
      <c r="D43">
        <v>0.10033300000000001</v>
      </c>
      <c r="E43">
        <v>0.16805300000000001</v>
      </c>
      <c r="G43">
        <f t="shared" si="8"/>
        <v>9.9895252445181306</v>
      </c>
      <c r="H43">
        <f t="shared" si="9"/>
        <v>9.8698079176582727</v>
      </c>
      <c r="I43">
        <f t="shared" si="10"/>
        <v>9.929666581088199</v>
      </c>
      <c r="J43" t="s">
        <v>64</v>
      </c>
      <c r="K43">
        <f>(G49-H49)/2</f>
        <v>6.0825926416748111E-2</v>
      </c>
    </row>
    <row r="44" spans="1:11" x14ac:dyDescent="0.2">
      <c r="D44">
        <v>9.7998000000000002E-2</v>
      </c>
      <c r="E44">
        <v>0.16913</v>
      </c>
      <c r="G44">
        <f t="shared" si="8"/>
        <v>9.7766290612753384</v>
      </c>
      <c r="H44">
        <f t="shared" si="9"/>
        <v>9.6481010662190929</v>
      </c>
      <c r="I44">
        <f t="shared" si="10"/>
        <v>9.7123650637472139</v>
      </c>
      <c r="J44" s="6" t="s">
        <v>65</v>
      </c>
      <c r="K44" s="6">
        <f>K42+K43</f>
        <v>0.11620536577675135</v>
      </c>
    </row>
    <row r="45" spans="1:11" x14ac:dyDescent="0.2">
      <c r="D45">
        <v>0.102454</v>
      </c>
      <c r="E45">
        <v>0.16581299999999999</v>
      </c>
      <c r="G45">
        <f t="shared" si="8"/>
        <v>10.35012652737734</v>
      </c>
      <c r="H45">
        <f t="shared" si="9"/>
        <v>10.238906357821149</v>
      </c>
      <c r="I45">
        <f t="shared" si="10"/>
        <v>10.294516442599244</v>
      </c>
    </row>
    <row r="46" spans="1:11" x14ac:dyDescent="0.2">
      <c r="D46">
        <v>0.100151</v>
      </c>
      <c r="E46">
        <v>0.16952500000000001</v>
      </c>
      <c r="G46">
        <f t="shared" si="8"/>
        <v>9.7878898894805051</v>
      </c>
      <c r="H46">
        <f t="shared" si="9"/>
        <v>9.6666751640609352</v>
      </c>
      <c r="I46">
        <f t="shared" si="10"/>
        <v>9.7272825267707184</v>
      </c>
    </row>
    <row r="47" spans="1:11" x14ac:dyDescent="0.2">
      <c r="D47">
        <v>9.9928000000000003E-2</v>
      </c>
      <c r="E47">
        <v>0.16916999999999999</v>
      </c>
      <c r="G47">
        <f t="shared" si="8"/>
        <v>9.8286377745902307</v>
      </c>
      <c r="H47">
        <f t="shared" si="9"/>
        <v>9.7068682596748062</v>
      </c>
      <c r="I47">
        <f t="shared" si="10"/>
        <v>9.7677530171325131</v>
      </c>
    </row>
    <row r="48" spans="1:11" x14ac:dyDescent="0.2">
      <c r="D48">
        <v>0.101038</v>
      </c>
      <c r="E48">
        <v>0.168762</v>
      </c>
      <c r="G48">
        <f t="shared" si="8"/>
        <v>9.913269206176107</v>
      </c>
      <c r="H48">
        <f t="shared" si="9"/>
        <v>9.7955001381756865</v>
      </c>
      <c r="I48">
        <f t="shared" si="10"/>
        <v>9.8543846721758932</v>
      </c>
    </row>
    <row r="49" spans="1:11" x14ac:dyDescent="0.2">
      <c r="F49" t="s">
        <v>33</v>
      </c>
      <c r="G49">
        <f>AVERAGE(G39:G48)</f>
        <v>9.9060927931212301</v>
      </c>
      <c r="H49">
        <f t="shared" ref="H49:I49" si="11">AVERAGE(H39:H48)</f>
        <v>9.7844409402877339</v>
      </c>
      <c r="I49">
        <f t="shared" si="11"/>
        <v>9.8452668667044794</v>
      </c>
    </row>
    <row r="53" spans="1:11" x14ac:dyDescent="0.2">
      <c r="E53" t="s">
        <v>4</v>
      </c>
    </row>
    <row r="54" spans="1:11" x14ac:dyDescent="0.2">
      <c r="A54" t="s">
        <v>11</v>
      </c>
      <c r="B54" t="s">
        <v>12</v>
      </c>
      <c r="D54" t="s">
        <v>4</v>
      </c>
      <c r="E54" t="s">
        <v>6</v>
      </c>
    </row>
    <row r="55" spans="1:11" x14ac:dyDescent="0.2">
      <c r="D55" t="s">
        <v>5</v>
      </c>
      <c r="G55" t="s">
        <v>27</v>
      </c>
      <c r="H55" t="s">
        <v>28</v>
      </c>
      <c r="I55" t="s">
        <v>31</v>
      </c>
    </row>
    <row r="56" spans="1:11" x14ac:dyDescent="0.2">
      <c r="D56">
        <v>9.8207000000000003E-2</v>
      </c>
      <c r="E56">
        <v>0.214613</v>
      </c>
      <c r="G56">
        <f>((2/(D56+E56)) * ((52/E56)-(8.7/D56)))/100</f>
        <v>9.8272622699842458</v>
      </c>
      <c r="H56">
        <f>((2/(D56+E56)) * ((52.4/E56)-(9.1/D56)))/100</f>
        <v>9.68601750141511</v>
      </c>
      <c r="I56">
        <f>((2/(D56+E56)) * ((52.2/E56)-(8.9/D56)))/100</f>
        <v>9.7566398856996805</v>
      </c>
    </row>
    <row r="57" spans="1:11" x14ac:dyDescent="0.2">
      <c r="D57">
        <v>0.10266</v>
      </c>
      <c r="E57">
        <v>0.21520400000000001</v>
      </c>
      <c r="G57">
        <f t="shared" ref="G57:G65" si="12">((2/(D57+E57)) * ((52/E57)-(8.7/D57)))/100</f>
        <v>9.8712300691049197</v>
      </c>
      <c r="H57">
        <f t="shared" ref="H57:H65" si="13">((2/(D57+E57)) * ((52.4/E57)-(9.1/D57)))/100</f>
        <v>9.7430208101030615</v>
      </c>
      <c r="I57">
        <f t="shared" ref="I57:I65" si="14">((2/(D57+E57)) * ((52.2/E57)-(8.9/D57)))/100</f>
        <v>9.8071254396039933</v>
      </c>
    </row>
    <row r="58" spans="1:11" x14ac:dyDescent="0.2">
      <c r="D58">
        <v>0.100018</v>
      </c>
      <c r="E58">
        <v>0.21498100000000001</v>
      </c>
      <c r="G58">
        <f t="shared" si="12"/>
        <v>9.8347929931533216</v>
      </c>
      <c r="H58">
        <f t="shared" si="13"/>
        <v>9.6990052233146553</v>
      </c>
      <c r="I58">
        <f t="shared" si="14"/>
        <v>9.7668991082339911</v>
      </c>
      <c r="J58" t="s">
        <v>63</v>
      </c>
      <c r="K58">
        <f>STDEV(I56:I65)/SQRT(10)</f>
        <v>2.5247925347581399E-2</v>
      </c>
    </row>
    <row r="59" spans="1:11" x14ac:dyDescent="0.2">
      <c r="D59">
        <v>9.7451999999999997E-2</v>
      </c>
      <c r="E59">
        <v>0.214202</v>
      </c>
      <c r="G59">
        <f t="shared" si="12"/>
        <v>9.8498197124200129</v>
      </c>
      <c r="H59">
        <f t="shared" si="13"/>
        <v>9.7062509711151463</v>
      </c>
      <c r="I59">
        <f t="shared" si="14"/>
        <v>9.7780353417675787</v>
      </c>
      <c r="J59" t="s">
        <v>64</v>
      </c>
      <c r="K59">
        <f>(G66-H66)/2</f>
        <v>6.86755051465191E-2</v>
      </c>
    </row>
    <row r="60" spans="1:11" x14ac:dyDescent="0.2">
      <c r="D60">
        <v>9.9460999999999994E-2</v>
      </c>
      <c r="E60">
        <v>0.214949</v>
      </c>
      <c r="G60">
        <f t="shared" si="12"/>
        <v>9.8245207881959828</v>
      </c>
      <c r="H60">
        <f t="shared" si="13"/>
        <v>9.6870715787219606</v>
      </c>
      <c r="I60">
        <f t="shared" si="14"/>
        <v>9.7557961834589726</v>
      </c>
      <c r="J60" s="6" t="s">
        <v>65</v>
      </c>
      <c r="K60" s="6">
        <f>K58+K59</f>
        <v>9.3923430494100499E-2</v>
      </c>
    </row>
    <row r="61" spans="1:11" x14ac:dyDescent="0.2">
      <c r="D61">
        <v>9.9256999999999998E-2</v>
      </c>
      <c r="E61">
        <v>0.21465200000000001</v>
      </c>
      <c r="G61">
        <f t="shared" si="12"/>
        <v>9.8500729500938693</v>
      </c>
      <c r="H61">
        <f t="shared" si="13"/>
        <v>9.7120417935037633</v>
      </c>
      <c r="I61">
        <f t="shared" si="14"/>
        <v>9.7810573717988163</v>
      </c>
    </row>
    <row r="62" spans="1:11" x14ac:dyDescent="0.2">
      <c r="D62">
        <v>0.10100099999999999</v>
      </c>
      <c r="E62">
        <v>0.21362</v>
      </c>
      <c r="G62">
        <f t="shared" si="12"/>
        <v>9.9983878676385984</v>
      </c>
      <c r="H62">
        <f t="shared" si="13"/>
        <v>9.8656648149292465</v>
      </c>
      <c r="I62">
        <f t="shared" si="14"/>
        <v>9.9320263412839243</v>
      </c>
    </row>
    <row r="63" spans="1:11" x14ac:dyDescent="0.2">
      <c r="D63">
        <v>0.101315</v>
      </c>
      <c r="E63">
        <v>0.216167</v>
      </c>
      <c r="G63">
        <f t="shared" si="12"/>
        <v>9.744423764695858</v>
      </c>
      <c r="H63">
        <f t="shared" si="13"/>
        <v>9.6122801149641131</v>
      </c>
      <c r="I63">
        <f t="shared" si="14"/>
        <v>9.6783519398299873</v>
      </c>
    </row>
    <row r="64" spans="1:11" x14ac:dyDescent="0.2">
      <c r="D64">
        <v>0.10198599999999999</v>
      </c>
      <c r="E64">
        <v>0.21468400000000001</v>
      </c>
      <c r="G64">
        <f t="shared" si="12"/>
        <v>9.9100414124145271</v>
      </c>
      <c r="H64">
        <f t="shared" si="13"/>
        <v>9.7800067792885503</v>
      </c>
      <c r="I64">
        <f t="shared" si="14"/>
        <v>9.8450240958515387</v>
      </c>
    </row>
    <row r="65" spans="1:11" x14ac:dyDescent="0.2">
      <c r="D65">
        <v>9.4191999999999998E-2</v>
      </c>
      <c r="E65">
        <v>0.21449099999999999</v>
      </c>
      <c r="G65">
        <f t="shared" si="12"/>
        <v>9.7232359720408041</v>
      </c>
      <c r="H65">
        <f t="shared" si="13"/>
        <v>9.5689181094561171</v>
      </c>
      <c r="I65">
        <f t="shared" si="14"/>
        <v>9.6460770407484624</v>
      </c>
    </row>
    <row r="66" spans="1:11" x14ac:dyDescent="0.2">
      <c r="F66" t="s">
        <v>33</v>
      </c>
      <c r="G66">
        <f>AVERAGE(G56:G65)</f>
        <v>9.8433787799742127</v>
      </c>
      <c r="H66">
        <f t="shared" ref="H66:I66" si="15">AVERAGE(H56:H65)</f>
        <v>9.7060277696811745</v>
      </c>
      <c r="I66">
        <f t="shared" si="15"/>
        <v>9.7747032748276954</v>
      </c>
    </row>
    <row r="69" spans="1:11" x14ac:dyDescent="0.2">
      <c r="E69" t="s">
        <v>4</v>
      </c>
    </row>
    <row r="70" spans="1:11" x14ac:dyDescent="0.2">
      <c r="A70" t="s">
        <v>13</v>
      </c>
      <c r="B70" t="s">
        <v>14</v>
      </c>
      <c r="D70" t="s">
        <v>4</v>
      </c>
      <c r="E70" t="s">
        <v>6</v>
      </c>
    </row>
    <row r="71" spans="1:11" x14ac:dyDescent="0.2">
      <c r="D71" t="s">
        <v>5</v>
      </c>
      <c r="G71" t="s">
        <v>27</v>
      </c>
      <c r="H71" t="s">
        <v>28</v>
      </c>
      <c r="I71" t="s">
        <v>31</v>
      </c>
    </row>
    <row r="72" spans="1:11" x14ac:dyDescent="0.2">
      <c r="D72">
        <v>0.101454</v>
      </c>
      <c r="E72">
        <v>0.25578800000000002</v>
      </c>
      <c r="G72">
        <f>((2/(D72+E72)) * ((67.4/E72)-(8.7/D72)))/100</f>
        <v>9.9510310254807255</v>
      </c>
      <c r="H72">
        <f>((2/(D72+E72)) * ((67.8/E72)-(9.1/D72)))/100</f>
        <v>9.8178507997978794</v>
      </c>
      <c r="I72">
        <f>((2/(D72+E72)) * ((67.6/E72)-(8.9/D72)))/100</f>
        <v>9.8844409126392989</v>
      </c>
    </row>
    <row r="73" spans="1:11" x14ac:dyDescent="0.2">
      <c r="D73">
        <v>9.8998000000000003E-2</v>
      </c>
      <c r="E73">
        <v>0.25782300000000002</v>
      </c>
      <c r="G73">
        <f t="shared" ref="G73:G81" si="16">((2/(D73+E73)) * ((67.4/E73)-(8.7/D73)))/100</f>
        <v>9.7269551330762507</v>
      </c>
      <c r="H73">
        <f t="shared" ref="H73:H81" si="17">((2/(D73+E73)) * ((67.8/E73)-(9.1/D73)))/100</f>
        <v>9.5874435179376079</v>
      </c>
      <c r="I73">
        <f t="shared" ref="I73:I81" si="18">((2/(D73+E73)) * ((67.6/E73)-(8.9/D73)))/100</f>
        <v>9.6571993255069284</v>
      </c>
      <c r="J73" t="s">
        <v>63</v>
      </c>
      <c r="K73">
        <f>STDEV(I72:I81)/SQRT(10)</f>
        <v>2.15166301093727E-2</v>
      </c>
    </row>
    <row r="74" spans="1:11" x14ac:dyDescent="0.2">
      <c r="D74">
        <v>0.100189</v>
      </c>
      <c r="E74">
        <v>0.257544</v>
      </c>
      <c r="G74">
        <f t="shared" si="16"/>
        <v>9.7763960535593473</v>
      </c>
      <c r="H74">
        <f t="shared" si="17"/>
        <v>9.6400193931532154</v>
      </c>
      <c r="I74">
        <f t="shared" si="18"/>
        <v>9.7082077233562796</v>
      </c>
      <c r="J74" t="s">
        <v>64</v>
      </c>
      <c r="K74">
        <f>(G82-H82)/2</f>
        <v>7.0191176854187631E-2</v>
      </c>
    </row>
    <row r="75" spans="1:11" x14ac:dyDescent="0.2">
      <c r="D75">
        <v>9.4070000000000001E-2</v>
      </c>
      <c r="E75">
        <v>0.25491399999999997</v>
      </c>
      <c r="G75">
        <f t="shared" si="16"/>
        <v>9.8525191112540256</v>
      </c>
      <c r="H75">
        <f t="shared" si="17"/>
        <v>9.6987587098874624</v>
      </c>
      <c r="I75">
        <f t="shared" si="18"/>
        <v>9.7756389105707431</v>
      </c>
      <c r="J75" s="6" t="s">
        <v>65</v>
      </c>
      <c r="K75" s="6">
        <f>K73+K74</f>
        <v>9.1707806963560332E-2</v>
      </c>
    </row>
    <row r="76" spans="1:11" x14ac:dyDescent="0.2">
      <c r="D76">
        <v>9.9680000000000005E-2</v>
      </c>
      <c r="E76">
        <v>0.25761499999999998</v>
      </c>
      <c r="G76">
        <f t="shared" si="16"/>
        <v>9.7595227632298034</v>
      </c>
      <c r="H76">
        <f t="shared" si="17"/>
        <v>9.6218137847029599</v>
      </c>
      <c r="I76">
        <f t="shared" si="18"/>
        <v>9.690668273966379</v>
      </c>
    </row>
    <row r="77" spans="1:11" x14ac:dyDescent="0.2">
      <c r="D77">
        <v>9.6199999999999994E-2</v>
      </c>
      <c r="E77">
        <v>0.25571199999999999</v>
      </c>
      <c r="G77">
        <f t="shared" si="16"/>
        <v>9.8400273113892691</v>
      </c>
      <c r="H77">
        <f t="shared" si="17"/>
        <v>9.6926186202541071</v>
      </c>
      <c r="I77">
        <f t="shared" si="18"/>
        <v>9.7663229658216881</v>
      </c>
    </row>
    <row r="78" spans="1:11" x14ac:dyDescent="0.2">
      <c r="D78">
        <v>9.6417000000000003E-2</v>
      </c>
      <c r="E78">
        <v>0.25506000000000001</v>
      </c>
      <c r="G78">
        <f t="shared" si="16"/>
        <v>9.9021272212391462</v>
      </c>
      <c r="H78">
        <f t="shared" si="17"/>
        <v>9.7552961320541343</v>
      </c>
      <c r="I78">
        <f t="shared" si="18"/>
        <v>9.8287116766466394</v>
      </c>
    </row>
    <row r="79" spans="1:11" x14ac:dyDescent="0.2">
      <c r="D79">
        <v>9.8357E-2</v>
      </c>
      <c r="E79">
        <v>0.25595400000000001</v>
      </c>
      <c r="G79">
        <f t="shared" si="16"/>
        <v>9.8712870522226837</v>
      </c>
      <c r="H79">
        <f t="shared" si="17"/>
        <v>9.7299402126071097</v>
      </c>
      <c r="I79">
        <f t="shared" si="18"/>
        <v>9.8006136324148958</v>
      </c>
    </row>
    <row r="80" spans="1:11" x14ac:dyDescent="0.2">
      <c r="D80">
        <v>0.100469</v>
      </c>
      <c r="E80">
        <v>0.25708300000000001</v>
      </c>
      <c r="G80">
        <f t="shared" si="16"/>
        <v>9.8211317084779477</v>
      </c>
      <c r="H80">
        <f t="shared" si="17"/>
        <v>9.685464178437547</v>
      </c>
      <c r="I80">
        <f t="shared" si="18"/>
        <v>9.7532979434577438</v>
      </c>
    </row>
    <row r="81" spans="4:9" x14ac:dyDescent="0.2">
      <c r="D81">
        <v>0.101895</v>
      </c>
      <c r="E81">
        <v>0.25684699999999999</v>
      </c>
      <c r="G81">
        <f t="shared" si="16"/>
        <v>9.8695452993642885</v>
      </c>
      <c r="H81">
        <f t="shared" si="17"/>
        <v>9.7375137933777172</v>
      </c>
      <c r="I81">
        <f t="shared" si="18"/>
        <v>9.803529546371001</v>
      </c>
    </row>
    <row r="82" spans="4:9" x14ac:dyDescent="0.2">
      <c r="F82" t="s">
        <v>33</v>
      </c>
      <c r="G82">
        <f>AVERAGE(G72:G81)</f>
        <v>9.83705426792935</v>
      </c>
      <c r="H82">
        <f t="shared" ref="H82:I82" si="19">AVERAGE(H72:H81)</f>
        <v>9.6966719142209747</v>
      </c>
      <c r="I82">
        <f t="shared" si="19"/>
        <v>9.7668630910751588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F9BA1-B2CD-1E49-A71F-DC0FE040EFDC}">
  <dimension ref="A1:I19"/>
  <sheetViews>
    <sheetView workbookViewId="0">
      <selection sqref="A1:I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0.99999996980949801</v>
      </c>
    </row>
    <row r="5" spans="1:9" x14ac:dyDescent="0.2">
      <c r="A5" s="2" t="s">
        <v>39</v>
      </c>
      <c r="B5" s="2">
        <v>0.99999993961899702</v>
      </c>
    </row>
    <row r="6" spans="1:9" x14ac:dyDescent="0.2">
      <c r="A6" s="2" t="s">
        <v>40</v>
      </c>
      <c r="B6" s="2">
        <v>0.99999993595954217</v>
      </c>
    </row>
    <row r="7" spans="1:9" x14ac:dyDescent="0.2">
      <c r="A7" s="2" t="s">
        <v>41</v>
      </c>
      <c r="B7" s="2">
        <v>2.254784464624179E-5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0.27785848158762511</v>
      </c>
      <c r="D12" s="2">
        <v>0.13892924079381255</v>
      </c>
      <c r="E12" s="2">
        <v>273264738.36550009</v>
      </c>
      <c r="F12" s="2">
        <v>7.6710592110573694E-120</v>
      </c>
    </row>
    <row r="13" spans="1:9" x14ac:dyDescent="0.2">
      <c r="A13" s="2" t="s">
        <v>45</v>
      </c>
      <c r="B13" s="2">
        <v>33</v>
      </c>
      <c r="C13" s="2">
        <v>1.6777374840304798E-8</v>
      </c>
      <c r="D13" s="2">
        <v>5.0840529819105449E-10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30.082323477728032</v>
      </c>
      <c r="C17" s="2">
        <v>1.0764346995108934E-2</v>
      </c>
      <c r="D17" s="2">
        <v>2794.6259528234023</v>
      </c>
      <c r="E17" s="2">
        <v>2.9252458972287774E-90</v>
      </c>
      <c r="F17" s="2">
        <v>30.060423249099429</v>
      </c>
      <c r="G17" s="2">
        <v>30.104223706356635</v>
      </c>
      <c r="H17" s="2">
        <v>30.060423249099429</v>
      </c>
      <c r="I17" s="2">
        <v>30.104223706356635</v>
      </c>
    </row>
    <row r="18" spans="1:9" x14ac:dyDescent="0.2">
      <c r="A18" s="2" t="s">
        <v>60</v>
      </c>
      <c r="B18" s="2">
        <v>-24.281917220015529</v>
      </c>
      <c r="C18" s="2">
        <v>8.1135057484306907E-3</v>
      </c>
      <c r="D18" s="2">
        <v>-2992.7774716511567</v>
      </c>
      <c r="E18" s="2">
        <v>3.0506458044344464E-91</v>
      </c>
      <c r="F18" s="2">
        <v>-24.298424271576653</v>
      </c>
      <c r="G18" s="2">
        <v>-24.265410168454405</v>
      </c>
      <c r="H18" s="2">
        <v>-24.298424271576653</v>
      </c>
      <c r="I18" s="2">
        <v>-24.265410168454405</v>
      </c>
    </row>
    <row r="19" spans="1:9" ht="16" thickBot="1" x14ac:dyDescent="0.25">
      <c r="A19" s="3" t="s">
        <v>66</v>
      </c>
      <c r="B19" s="3">
        <v>4.8963712231378445</v>
      </c>
      <c r="C19" s="3">
        <v>1.5284120189350823E-3</v>
      </c>
      <c r="D19" s="3">
        <v>3203.5675998866982</v>
      </c>
      <c r="E19" s="3">
        <v>3.227993500407856E-92</v>
      </c>
      <c r="F19" s="3">
        <v>4.8932616455045155</v>
      </c>
      <c r="G19" s="3">
        <v>4.8994808007711734</v>
      </c>
      <c r="H19" s="3">
        <v>4.8932616455045155</v>
      </c>
      <c r="I19" s="3">
        <v>4.8994808007711734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1FAC-20D9-1F4E-AF31-B377D20CBA63}">
  <dimension ref="A1:I22"/>
  <sheetViews>
    <sheetView workbookViewId="0">
      <selection activeCell="C23" sqref="C23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0.99999997569440391</v>
      </c>
    </row>
    <row r="5" spans="1:9" x14ac:dyDescent="0.2">
      <c r="A5" s="2" t="s">
        <v>39</v>
      </c>
      <c r="B5" s="2">
        <v>0.99999995138880837</v>
      </c>
    </row>
    <row r="6" spans="1:9" x14ac:dyDescent="0.2">
      <c r="A6" s="2" t="s">
        <v>40</v>
      </c>
      <c r="B6" s="2">
        <v>0.99999994844267548</v>
      </c>
    </row>
    <row r="7" spans="1:9" x14ac:dyDescent="0.2">
      <c r="A7" s="2" t="s">
        <v>41</v>
      </c>
      <c r="B7" s="2">
        <v>2.0231263454303837E-5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0.27785848485796721</v>
      </c>
      <c r="D12" s="2">
        <v>0.13892924242898361</v>
      </c>
      <c r="E12" s="2">
        <v>339427993.16751945</v>
      </c>
      <c r="F12" s="2">
        <v>2.1436229612742558E-121</v>
      </c>
    </row>
    <row r="13" spans="1:9" x14ac:dyDescent="0.2">
      <c r="A13" s="2" t="s">
        <v>45</v>
      </c>
      <c r="B13" s="2">
        <v>33</v>
      </c>
      <c r="C13" s="2">
        <v>1.3507032691595852E-8</v>
      </c>
      <c r="D13" s="2">
        <v>4.0930402095745007E-10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17.233692544420681</v>
      </c>
      <c r="C17" s="2">
        <v>5.8492743461013054E-3</v>
      </c>
      <c r="D17" s="2">
        <v>2946.2958180286737</v>
      </c>
      <c r="E17" s="2">
        <v>5.113608816080439E-91</v>
      </c>
      <c r="F17" s="2">
        <v>17.22179210628456</v>
      </c>
      <c r="G17" s="2">
        <v>17.245592982556801</v>
      </c>
      <c r="H17" s="2">
        <v>17.22179210628456</v>
      </c>
      <c r="I17" s="2">
        <v>17.245592982556801</v>
      </c>
    </row>
    <row r="18" spans="1:9" x14ac:dyDescent="0.2">
      <c r="A18" s="2" t="s">
        <v>60</v>
      </c>
      <c r="B18" s="2">
        <v>-18.379968502630899</v>
      </c>
      <c r="C18" s="2">
        <v>5.6995498537786788E-3</v>
      </c>
      <c r="D18" s="2">
        <v>-3224.8105506868014</v>
      </c>
      <c r="E18" s="2">
        <v>2.5954496252367919E-92</v>
      </c>
      <c r="F18" s="2">
        <v>-18.391564323996988</v>
      </c>
      <c r="G18" s="2">
        <v>-18.368372681264809</v>
      </c>
      <c r="H18" s="2">
        <v>-18.391564323996988</v>
      </c>
      <c r="I18" s="2">
        <v>-18.368372681264809</v>
      </c>
    </row>
    <row r="19" spans="1:9" ht="16" thickBot="1" x14ac:dyDescent="0.25">
      <c r="A19" s="3" t="s">
        <v>66</v>
      </c>
      <c r="B19" s="3">
        <v>4.8939374207023913</v>
      </c>
      <c r="C19" s="3">
        <v>1.3877340237488885E-3</v>
      </c>
      <c r="D19" s="3">
        <v>3526.5672938404173</v>
      </c>
      <c r="E19" s="3">
        <v>1.3559173939092457E-93</v>
      </c>
      <c r="F19" s="3">
        <v>4.8911140546022835</v>
      </c>
      <c r="G19" s="3">
        <v>4.8967607868024992</v>
      </c>
      <c r="H19" s="3">
        <v>4.8911140546022835</v>
      </c>
      <c r="I19" s="3">
        <v>4.8967607868024992</v>
      </c>
    </row>
    <row r="22" spans="1:9" x14ac:dyDescent="0.2">
      <c r="C22">
        <f>SUM(C17:C19)</f>
        <v>1.2936558223628871E-2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6F7432-CD4E-C14E-A045-80387EA603D7}">
  <dimension ref="A1:I21"/>
  <sheetViews>
    <sheetView workbookViewId="0">
      <selection activeCell="C22" sqref="C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0.99999602865257209</v>
      </c>
    </row>
    <row r="5" spans="1:9" x14ac:dyDescent="0.2">
      <c r="A5" s="2" t="s">
        <v>39</v>
      </c>
      <c r="B5" s="2">
        <v>0.99999205732091578</v>
      </c>
    </row>
    <row r="6" spans="1:9" x14ac:dyDescent="0.2">
      <c r="A6" s="2" t="s">
        <v>40</v>
      </c>
      <c r="B6" s="2">
        <v>0.99999157594642596</v>
      </c>
    </row>
    <row r="7" spans="1:9" x14ac:dyDescent="0.2">
      <c r="A7" s="2" t="s">
        <v>41</v>
      </c>
      <c r="B7" s="2">
        <v>2.5860587090032578E-4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0.27785629142411661</v>
      </c>
      <c r="D12" s="2">
        <v>0.1389281457120583</v>
      </c>
      <c r="E12" s="2">
        <v>2077368.1991924178</v>
      </c>
      <c r="F12" s="2">
        <v>7.0705916932518135E-85</v>
      </c>
    </row>
    <row r="13" spans="1:9" x14ac:dyDescent="0.2">
      <c r="A13" s="2" t="s">
        <v>45</v>
      </c>
      <c r="B13" s="2">
        <v>33</v>
      </c>
      <c r="C13" s="2">
        <v>2.2069408833158274E-6</v>
      </c>
      <c r="D13" s="2">
        <v>6.6876996464115976E-8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130.25263818703752</v>
      </c>
      <c r="C17" s="2">
        <v>0.48605369401120607</v>
      </c>
      <c r="D17" s="2">
        <v>267.97993676812695</v>
      </c>
      <c r="E17" s="2">
        <v>1.1595785303446152E-56</v>
      </c>
      <c r="F17" s="2">
        <v>129.26375451118997</v>
      </c>
      <c r="G17" s="2">
        <v>131.24152186288507</v>
      </c>
      <c r="H17" s="2">
        <v>129.26375451118997</v>
      </c>
      <c r="I17" s="2">
        <v>131.24152186288507</v>
      </c>
    </row>
    <row r="18" spans="1:9" x14ac:dyDescent="0.2">
      <c r="A18" s="2" t="s">
        <v>60</v>
      </c>
      <c r="B18" s="2">
        <v>-50.48651538761807</v>
      </c>
      <c r="C18" s="2">
        <v>0.18227265667956488</v>
      </c>
      <c r="D18" s="2">
        <v>-276.9834834655058</v>
      </c>
      <c r="E18" s="2">
        <v>3.8985409525945319E-57</v>
      </c>
      <c r="F18" s="2">
        <v>-50.857351895939374</v>
      </c>
      <c r="G18" s="2">
        <v>-50.115678879296766</v>
      </c>
      <c r="H18" s="2">
        <v>-50.857351895939374</v>
      </c>
      <c r="I18" s="2">
        <v>-50.115678879296766</v>
      </c>
    </row>
    <row r="19" spans="1:9" ht="16" thickBot="1" x14ac:dyDescent="0.25">
      <c r="A19" s="3" t="s">
        <v>66</v>
      </c>
      <c r="B19" s="3">
        <v>4.8914505264708943</v>
      </c>
      <c r="C19" s="3">
        <v>1.7087014867094012E-2</v>
      </c>
      <c r="D19" s="3">
        <v>286.2671194774224</v>
      </c>
      <c r="E19" s="3">
        <v>1.3140516552228319E-57</v>
      </c>
      <c r="F19" s="3">
        <v>4.8566867333360468</v>
      </c>
      <c r="G19" s="3">
        <v>4.9262143196057417</v>
      </c>
      <c r="H19" s="3">
        <v>4.8566867333360468</v>
      </c>
      <c r="I19" s="3">
        <v>4.9262143196057417</v>
      </c>
    </row>
    <row r="21" spans="1:9" x14ac:dyDescent="0.2">
      <c r="C21">
        <f>SUM(C17:C19)</f>
        <v>0.68541336555786492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8F4B-3803-8B42-AD51-6DB4461EB0EA}">
  <dimension ref="A1:I21"/>
  <sheetViews>
    <sheetView workbookViewId="0">
      <selection activeCell="C22" sqref="C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0.99999996878710018</v>
      </c>
    </row>
    <row r="5" spans="1:9" x14ac:dyDescent="0.2">
      <c r="A5" s="2" t="s">
        <v>39</v>
      </c>
      <c r="B5" s="2">
        <v>0.99999993757420136</v>
      </c>
    </row>
    <row r="6" spans="1:9" x14ac:dyDescent="0.2">
      <c r="A6" s="2" t="s">
        <v>40</v>
      </c>
      <c r="B6" s="2">
        <v>0.99999993379081964</v>
      </c>
    </row>
    <row r="7" spans="1:9" x14ac:dyDescent="0.2">
      <c r="A7" s="2" t="s">
        <v>41</v>
      </c>
      <c r="B7" s="2">
        <v>2.2926455982670175E-5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0.27785848101946126</v>
      </c>
      <c r="D12" s="2">
        <v>0.13892924050973063</v>
      </c>
      <c r="E12" s="2">
        <v>264313782.59087119</v>
      </c>
      <c r="F12" s="2">
        <v>1.3289473284990804E-119</v>
      </c>
    </row>
    <row r="13" spans="1:9" x14ac:dyDescent="0.2">
      <c r="A13" s="2" t="s">
        <v>45</v>
      </c>
      <c r="B13" s="2">
        <v>33</v>
      </c>
      <c r="C13" s="2">
        <v>1.7345538669535331E-8</v>
      </c>
      <c r="D13" s="2">
        <v>5.2562238392531306E-10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43.725632277691673</v>
      </c>
      <c r="C17" s="2">
        <v>1.3830374696280208E-2</v>
      </c>
      <c r="D17" s="2">
        <v>3161.5652676027671</v>
      </c>
      <c r="E17" s="2">
        <v>4.9897581902834694E-92</v>
      </c>
      <c r="F17" s="2">
        <v>43.697494168802635</v>
      </c>
      <c r="G17" s="2">
        <v>43.753770386580712</v>
      </c>
      <c r="H17" s="2">
        <v>43.697494168802635</v>
      </c>
      <c r="I17" s="2">
        <v>43.753770386580712</v>
      </c>
    </row>
    <row r="18" spans="1:9" x14ac:dyDescent="0.2">
      <c r="A18" s="2" t="s">
        <v>60</v>
      </c>
      <c r="B18" s="2">
        <v>-29.255286977714068</v>
      </c>
      <c r="C18" s="2">
        <v>8.7658594843586252E-3</v>
      </c>
      <c r="D18" s="2">
        <v>-3337.412267435473</v>
      </c>
      <c r="E18" s="2">
        <v>8.3623348922467983E-93</v>
      </c>
      <c r="F18" s="2">
        <v>-29.273121252930288</v>
      </c>
      <c r="G18" s="2">
        <v>-29.237452702497848</v>
      </c>
      <c r="H18" s="2">
        <v>-29.273121252930288</v>
      </c>
      <c r="I18" s="2">
        <v>-29.237452702497848</v>
      </c>
    </row>
    <row r="19" spans="1:9" ht="16" thickBot="1" x14ac:dyDescent="0.25">
      <c r="A19" s="3" t="s">
        <v>66</v>
      </c>
      <c r="B19" s="3">
        <v>4.8921399951813997</v>
      </c>
      <c r="C19" s="3">
        <v>1.3886553372114633E-3</v>
      </c>
      <c r="D19" s="3">
        <v>3522.933203141125</v>
      </c>
      <c r="E19" s="3">
        <v>1.4028443711485519E-93</v>
      </c>
      <c r="F19" s="3">
        <v>4.8893147546549587</v>
      </c>
      <c r="G19" s="3">
        <v>4.8949652357078408</v>
      </c>
      <c r="H19" s="3">
        <v>4.8893147546549587</v>
      </c>
      <c r="I19" s="3">
        <v>4.8949652357078408</v>
      </c>
    </row>
    <row r="21" spans="1:9" x14ac:dyDescent="0.2">
      <c r="C21">
        <f>SUM(C17:C19)</f>
        <v>2.3984889517850296E-2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09030-79BE-6E4D-9A1E-944C24B5E5A9}">
  <dimension ref="A1:I21"/>
  <sheetViews>
    <sheetView workbookViewId="0">
      <selection activeCell="C22" sqref="C22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0.9999999179909882</v>
      </c>
    </row>
    <row r="5" spans="1:9" x14ac:dyDescent="0.2">
      <c r="A5" s="2" t="s">
        <v>39</v>
      </c>
      <c r="B5" s="2">
        <v>0.99999983598198305</v>
      </c>
    </row>
    <row r="6" spans="1:9" x14ac:dyDescent="0.2">
      <c r="A6" s="2" t="s">
        <v>40</v>
      </c>
      <c r="B6" s="2">
        <v>0.99999982604149729</v>
      </c>
    </row>
    <row r="7" spans="1:9" x14ac:dyDescent="0.2">
      <c r="A7" s="2" t="s">
        <v>41</v>
      </c>
      <c r="B7" s="2">
        <v>3.7162134483242861E-5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0.27785845279120003</v>
      </c>
      <c r="D12" s="2">
        <v>0.13892922639560001</v>
      </c>
      <c r="E12" s="2">
        <v>100598687.8701897</v>
      </c>
      <c r="F12" s="2">
        <v>1.1109913753445334E-112</v>
      </c>
    </row>
    <row r="13" spans="1:9" x14ac:dyDescent="0.2">
      <c r="A13" s="2" t="s">
        <v>45</v>
      </c>
      <c r="B13" s="2">
        <v>33</v>
      </c>
      <c r="C13" s="2">
        <v>4.557379989857074E-8</v>
      </c>
      <c r="D13" s="2">
        <v>1.3810242393506284E-9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312.60526576423644</v>
      </c>
      <c r="C17" s="2">
        <v>0.14167284650541476</v>
      </c>
      <c r="D17" s="2">
        <v>2206.529151316859</v>
      </c>
      <c r="E17" s="2">
        <v>7.1188070069243454E-87</v>
      </c>
      <c r="F17" s="2">
        <v>312.31703019078799</v>
      </c>
      <c r="G17" s="2">
        <v>312.89350133768488</v>
      </c>
      <c r="H17" s="2">
        <v>312.31703019078799</v>
      </c>
      <c r="I17" s="2">
        <v>312.89350133768488</v>
      </c>
    </row>
    <row r="18" spans="1:9" x14ac:dyDescent="0.2">
      <c r="A18" s="2" t="s">
        <v>60</v>
      </c>
      <c r="B18" s="2">
        <v>-77.984858184263842</v>
      </c>
      <c r="C18" s="2">
        <v>3.4640626692736647E-2</v>
      </c>
      <c r="D18" s="2">
        <v>-2251.2542534519303</v>
      </c>
      <c r="E18" s="2">
        <v>3.6712853143131147E-87</v>
      </c>
      <c r="F18" s="2">
        <v>-78.055335069183442</v>
      </c>
      <c r="G18" s="2">
        <v>-77.914381299344242</v>
      </c>
      <c r="H18" s="2">
        <v>-78.055335069183442</v>
      </c>
      <c r="I18" s="2">
        <v>-77.914381299344242</v>
      </c>
    </row>
    <row r="19" spans="1:9" ht="16" thickBot="1" x14ac:dyDescent="0.25">
      <c r="A19" s="3" t="s">
        <v>66</v>
      </c>
      <c r="B19" s="3">
        <v>4.8635650587984074</v>
      </c>
      <c r="C19" s="3">
        <v>2.1174298519280339E-3</v>
      </c>
      <c r="D19" s="3">
        <v>2296.9190948025362</v>
      </c>
      <c r="E19" s="3">
        <v>1.8924390999008013E-87</v>
      </c>
      <c r="F19" s="3">
        <v>4.8592571153733841</v>
      </c>
      <c r="G19" s="3">
        <v>4.8678730022234307</v>
      </c>
      <c r="H19" s="3">
        <v>4.8592571153733841</v>
      </c>
      <c r="I19" s="3">
        <v>4.8678730022234307</v>
      </c>
    </row>
    <row r="21" spans="1:9" x14ac:dyDescent="0.2">
      <c r="C21">
        <f>SUM(C17:C19)</f>
        <v>0.17843090305007944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abSelected="1" workbookViewId="0">
      <selection activeCell="M2" sqref="M2"/>
    </sheetView>
  </sheetViews>
  <sheetFormatPr baseColWidth="10" defaultColWidth="8.83203125" defaultRowHeight="15" x14ac:dyDescent="0.2"/>
  <cols>
    <col min="2" max="2" width="10" bestFit="1" customWidth="1"/>
  </cols>
  <sheetData>
    <row r="1" spans="1:23" x14ac:dyDescent="0.2">
      <c r="A1" t="s">
        <v>17</v>
      </c>
    </row>
    <row r="2" spans="1:23" x14ac:dyDescent="0.2">
      <c r="A2" t="s">
        <v>16</v>
      </c>
      <c r="G2" t="s">
        <v>23</v>
      </c>
      <c r="M2">
        <f>29.6/35/100</f>
        <v>8.4571428571428575E-3</v>
      </c>
      <c r="U2">
        <v>0.84570000000000001</v>
      </c>
    </row>
    <row r="3" spans="1:23" x14ac:dyDescent="0.2">
      <c r="A3" t="s">
        <v>18</v>
      </c>
      <c r="G3" t="s">
        <v>25</v>
      </c>
    </row>
    <row r="5" spans="1:23" x14ac:dyDescent="0.2">
      <c r="A5" t="s">
        <v>19</v>
      </c>
    </row>
    <row r="7" spans="1:23" x14ac:dyDescent="0.2">
      <c r="A7">
        <v>2</v>
      </c>
      <c r="D7" s="6" t="s">
        <v>4</v>
      </c>
      <c r="E7" s="6"/>
      <c r="F7" s="6"/>
      <c r="G7" t="s">
        <v>4</v>
      </c>
      <c r="J7" t="s">
        <v>4</v>
      </c>
      <c r="M7" t="s">
        <v>4</v>
      </c>
      <c r="P7" t="s">
        <v>4</v>
      </c>
    </row>
    <row r="8" spans="1:23" x14ac:dyDescent="0.2">
      <c r="D8" s="6" t="s">
        <v>20</v>
      </c>
      <c r="E8" s="6"/>
      <c r="F8" s="6"/>
      <c r="G8" t="s">
        <v>20</v>
      </c>
      <c r="J8" t="s">
        <v>20</v>
      </c>
      <c r="M8" t="s">
        <v>20</v>
      </c>
      <c r="P8" t="s">
        <v>20</v>
      </c>
      <c r="S8" t="s">
        <v>61</v>
      </c>
    </row>
    <row r="9" spans="1:23" x14ac:dyDescent="0.2">
      <c r="D9" s="6">
        <v>2.5587819999999999</v>
      </c>
      <c r="E9" s="6">
        <f>D9^2</f>
        <v>6.5473653235239997</v>
      </c>
      <c r="F9" s="6"/>
      <c r="G9">
        <v>1.9587410000000001</v>
      </c>
      <c r="H9">
        <f>G9^2</f>
        <v>3.8366663050810002</v>
      </c>
      <c r="J9">
        <v>5.2368329999999998</v>
      </c>
      <c r="K9">
        <f>J9^2</f>
        <v>27.424419869888997</v>
      </c>
      <c r="M9">
        <v>3.053925</v>
      </c>
      <c r="N9">
        <f>M9^2</f>
        <v>9.3264579056250003</v>
      </c>
      <c r="P9">
        <v>8.0736589999999993</v>
      </c>
      <c r="Q9">
        <f>P9^2</f>
        <v>65.183969648280993</v>
      </c>
      <c r="S9">
        <f>0.008457*U9</f>
        <v>8.4569999999999992E-3</v>
      </c>
      <c r="U9">
        <v>1</v>
      </c>
      <c r="W9">
        <f>P9-4</f>
        <v>4.0736589999999993</v>
      </c>
    </row>
    <row r="10" spans="1:23" x14ac:dyDescent="0.2">
      <c r="D10" s="6">
        <v>2.5689160000000002</v>
      </c>
      <c r="E10" s="6">
        <f t="shared" ref="E10:E44" si="0">D10^2</f>
        <v>6.5993294150560011</v>
      </c>
      <c r="F10" s="6"/>
      <c r="G10">
        <v>1.968701</v>
      </c>
      <c r="H10">
        <f t="shared" ref="H10:H44" si="1">G10^2</f>
        <v>3.8757836274010002</v>
      </c>
      <c r="J10">
        <v>5.2473530000000004</v>
      </c>
      <c r="K10">
        <f t="shared" ref="K10:K44" si="2">J10^2</f>
        <v>27.534713506609005</v>
      </c>
      <c r="M10">
        <v>3.0661119999999999</v>
      </c>
      <c r="N10">
        <f t="shared" ref="N10:N44" si="3">M10^2</f>
        <v>9.4010427965439991</v>
      </c>
      <c r="P10">
        <v>8.0871790000000008</v>
      </c>
      <c r="Q10">
        <f t="shared" ref="Q10:Q44" si="4">P10^2</f>
        <v>65.402464178041015</v>
      </c>
      <c r="S10">
        <f t="shared" ref="S10:S44" si="5">0.008457*U10</f>
        <v>1.6913999999999998E-2</v>
      </c>
      <c r="U10">
        <v>2</v>
      </c>
      <c r="W10">
        <f t="shared" ref="W10:W44" si="6">P10-4</f>
        <v>4.0871790000000008</v>
      </c>
    </row>
    <row r="11" spans="1:23" x14ac:dyDescent="0.2">
      <c r="B11" s="6" t="s">
        <v>62</v>
      </c>
      <c r="D11" s="6">
        <v>2.5781079999999998</v>
      </c>
      <c r="E11" s="6">
        <f t="shared" si="0"/>
        <v>6.6466408596639992</v>
      </c>
      <c r="F11" s="6"/>
      <c r="G11">
        <v>1.977773</v>
      </c>
      <c r="H11">
        <f t="shared" si="1"/>
        <v>3.9115860395289999</v>
      </c>
      <c r="J11">
        <v>5.2568720000000004</v>
      </c>
      <c r="K11">
        <f t="shared" si="2"/>
        <v>27.634703224384005</v>
      </c>
      <c r="M11">
        <v>3.0767540000000002</v>
      </c>
      <c r="N11">
        <f t="shared" si="3"/>
        <v>9.4664151765160014</v>
      </c>
      <c r="P11">
        <v>8.0986720000000005</v>
      </c>
      <c r="Q11">
        <f t="shared" si="4"/>
        <v>65.588488163584003</v>
      </c>
      <c r="S11">
        <f t="shared" si="5"/>
        <v>2.5370999999999998E-2</v>
      </c>
      <c r="U11">
        <v>3</v>
      </c>
      <c r="W11">
        <f t="shared" si="6"/>
        <v>4.0986720000000005</v>
      </c>
    </row>
    <row r="12" spans="1:23" x14ac:dyDescent="0.2">
      <c r="D12" s="6">
        <v>2.5865170000000002</v>
      </c>
      <c r="E12" s="6">
        <f t="shared" si="0"/>
        <v>6.690070191289001</v>
      </c>
      <c r="F12" s="6"/>
      <c r="G12">
        <v>1.9860819999999999</v>
      </c>
      <c r="H12">
        <f t="shared" si="1"/>
        <v>3.9445217107239996</v>
      </c>
      <c r="J12">
        <v>5.2655019999999997</v>
      </c>
      <c r="K12">
        <f t="shared" si="2"/>
        <v>27.725511312003995</v>
      </c>
      <c r="M12">
        <v>3.0862150000000002</v>
      </c>
      <c r="N12">
        <f t="shared" si="3"/>
        <v>9.5247230262250007</v>
      </c>
      <c r="P12">
        <v>8.1086860000000005</v>
      </c>
      <c r="Q12">
        <f t="shared" si="4"/>
        <v>65.750788646596007</v>
      </c>
      <c r="S12">
        <f t="shared" si="5"/>
        <v>3.3827999999999997E-2</v>
      </c>
      <c r="U12">
        <v>4</v>
      </c>
      <c r="W12">
        <f t="shared" si="6"/>
        <v>4.1086860000000005</v>
      </c>
    </row>
    <row r="13" spans="1:23" x14ac:dyDescent="0.2">
      <c r="D13" s="6">
        <v>2.5943160000000001</v>
      </c>
      <c r="E13" s="6">
        <f t="shared" si="0"/>
        <v>6.7304755078560001</v>
      </c>
      <c r="F13" s="6"/>
      <c r="G13">
        <v>1.993798</v>
      </c>
      <c r="H13">
        <f t="shared" si="1"/>
        <v>3.975230464804</v>
      </c>
      <c r="J13">
        <v>5.2734709999999998</v>
      </c>
      <c r="K13">
        <f t="shared" si="2"/>
        <v>27.809496387840998</v>
      </c>
      <c r="M13">
        <v>3.094827</v>
      </c>
      <c r="N13">
        <f t="shared" si="3"/>
        <v>9.5779541599289999</v>
      </c>
      <c r="P13">
        <v>8.1177039999999998</v>
      </c>
      <c r="Q13">
        <f t="shared" si="4"/>
        <v>65.897118231615991</v>
      </c>
      <c r="S13">
        <f t="shared" si="5"/>
        <v>4.2284999999999996E-2</v>
      </c>
      <c r="U13">
        <v>5</v>
      </c>
      <c r="W13">
        <f t="shared" si="6"/>
        <v>4.1177039999999998</v>
      </c>
    </row>
    <row r="14" spans="1:23" x14ac:dyDescent="0.2">
      <c r="D14" s="6">
        <v>2.601623</v>
      </c>
      <c r="E14" s="6">
        <f t="shared" si="0"/>
        <v>6.768442234129</v>
      </c>
      <c r="F14" s="6"/>
      <c r="G14">
        <v>2.001036</v>
      </c>
      <c r="H14">
        <f t="shared" si="1"/>
        <v>4.0041450732959998</v>
      </c>
      <c r="J14">
        <v>5.2809480000000004</v>
      </c>
      <c r="K14">
        <f t="shared" si="2"/>
        <v>27.888411778704004</v>
      </c>
      <c r="M14">
        <v>3.1027870000000002</v>
      </c>
      <c r="N14">
        <f t="shared" si="3"/>
        <v>9.6272871673690013</v>
      </c>
      <c r="P14">
        <v>8.1260499999999993</v>
      </c>
      <c r="Q14">
        <f t="shared" si="4"/>
        <v>66.032688602499988</v>
      </c>
      <c r="S14">
        <f t="shared" si="5"/>
        <v>5.0741999999999995E-2</v>
      </c>
      <c r="U14">
        <v>6</v>
      </c>
      <c r="W14">
        <f t="shared" si="6"/>
        <v>4.1260499999999993</v>
      </c>
    </row>
    <row r="15" spans="1:23" x14ac:dyDescent="0.2">
      <c r="D15" s="6">
        <v>2.6085020000000001</v>
      </c>
      <c r="E15" s="6">
        <f t="shared" si="0"/>
        <v>6.8042826840040007</v>
      </c>
      <c r="F15" s="6"/>
      <c r="G15">
        <v>2.007863</v>
      </c>
      <c r="H15">
        <f t="shared" si="1"/>
        <v>4.0315138267689994</v>
      </c>
      <c r="J15">
        <v>5.2879750000000003</v>
      </c>
      <c r="K15">
        <f t="shared" si="2"/>
        <v>27.962679600625002</v>
      </c>
      <c r="M15">
        <v>3.1102189999999998</v>
      </c>
      <c r="N15">
        <f t="shared" si="3"/>
        <v>9.6734622279609983</v>
      </c>
      <c r="P15">
        <v>8.1337869999999999</v>
      </c>
      <c r="Q15">
        <f t="shared" si="4"/>
        <v>66.158490961368997</v>
      </c>
      <c r="S15">
        <f t="shared" si="5"/>
        <v>5.9198999999999995E-2</v>
      </c>
      <c r="U15">
        <v>7</v>
      </c>
      <c r="W15">
        <f t="shared" si="6"/>
        <v>4.1337869999999999</v>
      </c>
    </row>
    <row r="16" spans="1:23" x14ac:dyDescent="0.2">
      <c r="D16" s="6">
        <v>2.615046</v>
      </c>
      <c r="E16" s="6">
        <f t="shared" si="0"/>
        <v>6.8384655821160001</v>
      </c>
      <c r="F16" s="6"/>
      <c r="G16">
        <v>2.0143520000000001</v>
      </c>
      <c r="H16">
        <f t="shared" si="1"/>
        <v>4.0576139799040005</v>
      </c>
      <c r="J16">
        <v>5.2946200000000001</v>
      </c>
      <c r="K16">
        <f t="shared" si="2"/>
        <v>28.033000944400001</v>
      </c>
      <c r="M16">
        <v>3.1172059999999999</v>
      </c>
      <c r="N16">
        <f t="shared" si="3"/>
        <v>9.7169732464359999</v>
      </c>
      <c r="P16">
        <v>8.1410459999999993</v>
      </c>
      <c r="Q16">
        <f t="shared" si="4"/>
        <v>66.276629974115991</v>
      </c>
      <c r="S16">
        <f t="shared" si="5"/>
        <v>6.7655999999999994E-2</v>
      </c>
      <c r="U16">
        <v>8</v>
      </c>
      <c r="W16">
        <f t="shared" si="6"/>
        <v>4.1410459999999993</v>
      </c>
    </row>
    <row r="17" spans="4:23" x14ac:dyDescent="0.2">
      <c r="D17" s="6">
        <v>2.6212849999999999</v>
      </c>
      <c r="E17" s="6">
        <f t="shared" si="0"/>
        <v>6.8711350512249991</v>
      </c>
      <c r="F17" s="6"/>
      <c r="G17">
        <v>2.0205329999999999</v>
      </c>
      <c r="H17">
        <f t="shared" si="1"/>
        <v>4.082553604089</v>
      </c>
      <c r="J17">
        <v>5.3009339999999998</v>
      </c>
      <c r="K17">
        <f t="shared" si="2"/>
        <v>28.099901272355996</v>
      </c>
      <c r="M17">
        <v>3.1238320000000002</v>
      </c>
      <c r="N17">
        <f t="shared" si="3"/>
        <v>9.7583263642240006</v>
      </c>
      <c r="P17">
        <v>8.1478839999999995</v>
      </c>
      <c r="Q17">
        <f t="shared" si="4"/>
        <v>66.388013677455987</v>
      </c>
      <c r="S17">
        <f t="shared" si="5"/>
        <v>7.6112999999999986E-2</v>
      </c>
      <c r="U17">
        <v>9</v>
      </c>
      <c r="W17">
        <f t="shared" si="6"/>
        <v>4.1478839999999995</v>
      </c>
    </row>
    <row r="18" spans="4:23" x14ac:dyDescent="0.2">
      <c r="D18" s="6">
        <v>2.6272600000000002</v>
      </c>
      <c r="E18" s="6">
        <f t="shared" si="0"/>
        <v>6.902495107600001</v>
      </c>
      <c r="F18" s="6"/>
      <c r="G18">
        <v>2.0264709999999999</v>
      </c>
      <c r="H18">
        <f t="shared" si="1"/>
        <v>4.1065847138409994</v>
      </c>
      <c r="J18">
        <v>5.3069420000000003</v>
      </c>
      <c r="K18">
        <f t="shared" si="2"/>
        <v>28.163633391364002</v>
      </c>
      <c r="M18">
        <v>3.1301429999999999</v>
      </c>
      <c r="N18">
        <f t="shared" si="3"/>
        <v>9.7977952004489985</v>
      </c>
      <c r="P18">
        <v>8.1543840000000003</v>
      </c>
      <c r="Q18">
        <f t="shared" si="4"/>
        <v>66.493978419455999</v>
      </c>
      <c r="S18">
        <f t="shared" si="5"/>
        <v>8.4569999999999992E-2</v>
      </c>
      <c r="U18">
        <v>10</v>
      </c>
      <c r="W18">
        <f t="shared" si="6"/>
        <v>4.1543840000000003</v>
      </c>
    </row>
    <row r="19" spans="4:23" x14ac:dyDescent="0.2">
      <c r="D19" s="6">
        <v>2.6329920000000002</v>
      </c>
      <c r="E19" s="6">
        <f t="shared" si="0"/>
        <v>6.9326468720640015</v>
      </c>
      <c r="F19" s="6"/>
      <c r="G19">
        <v>2.0321729999999998</v>
      </c>
      <c r="H19">
        <f t="shared" si="1"/>
        <v>4.1297271019289994</v>
      </c>
      <c r="J19">
        <v>5.3127880000000003</v>
      </c>
      <c r="K19">
        <f t="shared" si="2"/>
        <v>28.225716332944003</v>
      </c>
      <c r="M19">
        <v>3.1361810000000001</v>
      </c>
      <c r="N19">
        <f t="shared" si="3"/>
        <v>9.835631264761</v>
      </c>
      <c r="P19">
        <v>8.1605819999999998</v>
      </c>
      <c r="Q19">
        <f t="shared" si="4"/>
        <v>66.595098578723992</v>
      </c>
      <c r="S19">
        <f t="shared" si="5"/>
        <v>9.3026999999999999E-2</v>
      </c>
      <c r="U19">
        <v>11</v>
      </c>
      <c r="W19">
        <f t="shared" si="6"/>
        <v>4.1605819999999998</v>
      </c>
    </row>
    <row r="20" spans="4:23" x14ac:dyDescent="0.2">
      <c r="D20" s="6">
        <v>2.6385130000000001</v>
      </c>
      <c r="E20" s="6">
        <f t="shared" si="0"/>
        <v>6.9617508511690005</v>
      </c>
      <c r="F20" s="6"/>
      <c r="G20">
        <v>2.0376729999999998</v>
      </c>
      <c r="H20">
        <f t="shared" si="1"/>
        <v>4.1521112549289994</v>
      </c>
      <c r="J20">
        <v>5.3183769999999999</v>
      </c>
      <c r="K20">
        <f t="shared" si="2"/>
        <v>28.285133914128998</v>
      </c>
      <c r="M20">
        <v>3.1419800000000002</v>
      </c>
      <c r="N20">
        <f t="shared" si="3"/>
        <v>9.8720383204000015</v>
      </c>
      <c r="P20">
        <v>8.1665329999999994</v>
      </c>
      <c r="Q20">
        <f t="shared" si="4"/>
        <v>66.692261240088996</v>
      </c>
      <c r="S20">
        <f t="shared" si="5"/>
        <v>0.10148399999999999</v>
      </c>
      <c r="U20">
        <v>12</v>
      </c>
      <c r="W20">
        <f t="shared" si="6"/>
        <v>4.1665329999999994</v>
      </c>
    </row>
    <row r="21" spans="4:23" x14ac:dyDescent="0.2">
      <c r="D21" s="6">
        <v>2.6438540000000001</v>
      </c>
      <c r="E21" s="6">
        <f t="shared" si="0"/>
        <v>6.9899639733160006</v>
      </c>
      <c r="F21" s="6"/>
      <c r="G21">
        <v>2.0429930000000001</v>
      </c>
      <c r="H21">
        <f t="shared" si="1"/>
        <v>4.1738203980490001</v>
      </c>
      <c r="J21">
        <v>5.323766</v>
      </c>
      <c r="K21">
        <f t="shared" si="2"/>
        <v>28.342484422756002</v>
      </c>
      <c r="M21">
        <v>3.1475680000000001</v>
      </c>
      <c r="N21">
        <f t="shared" si="3"/>
        <v>9.9071843146240006</v>
      </c>
      <c r="P21">
        <v>8.1722560000000009</v>
      </c>
      <c r="Q21">
        <f t="shared" si="4"/>
        <v>66.785768129536009</v>
      </c>
      <c r="S21">
        <f t="shared" si="5"/>
        <v>0.10994099999999998</v>
      </c>
      <c r="U21">
        <v>13</v>
      </c>
      <c r="W21">
        <f t="shared" si="6"/>
        <v>4.1722560000000009</v>
      </c>
    </row>
    <row r="22" spans="4:23" x14ac:dyDescent="0.2">
      <c r="D22" s="6">
        <v>2.6490369999999999</v>
      </c>
      <c r="E22" s="6">
        <f t="shared" si="0"/>
        <v>7.0173970273689994</v>
      </c>
      <c r="F22" s="6"/>
      <c r="G22">
        <v>2.0481259999999999</v>
      </c>
      <c r="H22">
        <f t="shared" si="1"/>
        <v>4.1948201118759991</v>
      </c>
      <c r="J22">
        <v>5.3289720000000003</v>
      </c>
      <c r="K22">
        <f t="shared" si="2"/>
        <v>28.397942576784004</v>
      </c>
      <c r="M22">
        <v>3.152946</v>
      </c>
      <c r="N22">
        <f t="shared" si="3"/>
        <v>9.9410684789159998</v>
      </c>
      <c r="P22">
        <v>8.1777549999999994</v>
      </c>
      <c r="Q22">
        <f t="shared" si="4"/>
        <v>66.875676840024994</v>
      </c>
      <c r="S22">
        <f t="shared" si="5"/>
        <v>0.11839799999999999</v>
      </c>
      <c r="U22">
        <v>14</v>
      </c>
      <c r="W22">
        <f t="shared" si="6"/>
        <v>4.1777549999999994</v>
      </c>
    </row>
    <row r="23" spans="4:23" x14ac:dyDescent="0.2">
      <c r="D23" s="6">
        <v>2.6540680000000001</v>
      </c>
      <c r="E23" s="6">
        <f t="shared" si="0"/>
        <v>7.0440769486240002</v>
      </c>
      <c r="F23" s="6"/>
      <c r="G23">
        <v>2.053118</v>
      </c>
      <c r="H23">
        <f t="shared" si="1"/>
        <v>4.215293521924</v>
      </c>
      <c r="J23">
        <v>5.3340079999999999</v>
      </c>
      <c r="K23">
        <f t="shared" si="2"/>
        <v>28.451641344063997</v>
      </c>
      <c r="M23">
        <v>3.1581570000000001</v>
      </c>
      <c r="N23">
        <f t="shared" si="3"/>
        <v>9.9739556366490003</v>
      </c>
      <c r="P23">
        <v>8.1830689999999997</v>
      </c>
      <c r="Q23">
        <f t="shared" si="4"/>
        <v>66.962618258760997</v>
      </c>
      <c r="S23">
        <f t="shared" si="5"/>
        <v>0.126855</v>
      </c>
      <c r="U23">
        <v>15</v>
      </c>
      <c r="W23">
        <f t="shared" si="6"/>
        <v>4.1830689999999997</v>
      </c>
    </row>
    <row r="24" spans="4:23" x14ac:dyDescent="0.2">
      <c r="D24" s="6">
        <v>2.6589510000000001</v>
      </c>
      <c r="E24" s="6">
        <f t="shared" si="0"/>
        <v>7.0700204204010006</v>
      </c>
      <c r="F24" s="6"/>
      <c r="G24">
        <v>2.0579779999999999</v>
      </c>
      <c r="H24">
        <f t="shared" si="1"/>
        <v>4.2352734484839996</v>
      </c>
      <c r="J24">
        <v>5.3389230000000003</v>
      </c>
      <c r="K24">
        <f t="shared" si="2"/>
        <v>28.504098799929004</v>
      </c>
      <c r="M24">
        <v>3.1632220000000002</v>
      </c>
      <c r="N24">
        <f t="shared" si="3"/>
        <v>10.005973421284001</v>
      </c>
      <c r="P24">
        <v>8.1882359999999998</v>
      </c>
      <c r="Q24">
        <f t="shared" si="4"/>
        <v>67.047208791695994</v>
      </c>
      <c r="S24">
        <f t="shared" si="5"/>
        <v>0.13531199999999999</v>
      </c>
      <c r="U24">
        <v>16</v>
      </c>
      <c r="W24">
        <f t="shared" si="6"/>
        <v>4.1882359999999998</v>
      </c>
    </row>
    <row r="25" spans="4:23" x14ac:dyDescent="0.2">
      <c r="D25" s="6">
        <v>2.6636950000000001</v>
      </c>
      <c r="E25" s="6">
        <f t="shared" si="0"/>
        <v>7.0952710530250007</v>
      </c>
      <c r="F25" s="6"/>
      <c r="G25">
        <v>2.062719</v>
      </c>
      <c r="H25">
        <f t="shared" si="1"/>
        <v>4.2548096729609997</v>
      </c>
      <c r="J25">
        <v>5.3437000000000001</v>
      </c>
      <c r="K25">
        <f t="shared" si="2"/>
        <v>28.555129690000001</v>
      </c>
      <c r="M25">
        <v>3.168145</v>
      </c>
      <c r="N25">
        <f t="shared" si="3"/>
        <v>10.037142741025001</v>
      </c>
      <c r="P25">
        <v>8.1932580000000002</v>
      </c>
      <c r="Q25">
        <f t="shared" si="4"/>
        <v>67.129476654564002</v>
      </c>
      <c r="S25">
        <f t="shared" si="5"/>
        <v>0.14376899999999998</v>
      </c>
      <c r="U25">
        <v>17</v>
      </c>
      <c r="W25">
        <f t="shared" si="6"/>
        <v>4.1932580000000002</v>
      </c>
    </row>
    <row r="26" spans="4:23" x14ac:dyDescent="0.2">
      <c r="D26" s="6">
        <v>2.6683219999999999</v>
      </c>
      <c r="E26" s="6">
        <f t="shared" si="0"/>
        <v>7.1199422956839991</v>
      </c>
      <c r="F26" s="6"/>
      <c r="G26">
        <v>2.0673430000000002</v>
      </c>
      <c r="H26">
        <f t="shared" si="1"/>
        <v>4.2739070796490006</v>
      </c>
      <c r="J26">
        <v>5.3483599999999996</v>
      </c>
      <c r="K26">
        <f t="shared" si="2"/>
        <v>28.604954689599996</v>
      </c>
      <c r="M26">
        <v>3.1729440000000002</v>
      </c>
      <c r="N26">
        <f t="shared" si="3"/>
        <v>10.067573627136001</v>
      </c>
      <c r="P26">
        <v>8.1981350000000006</v>
      </c>
      <c r="Q26">
        <f t="shared" si="4"/>
        <v>67.209417478225006</v>
      </c>
      <c r="S26">
        <f t="shared" si="5"/>
        <v>0.15222599999999997</v>
      </c>
      <c r="U26">
        <v>18</v>
      </c>
      <c r="W26">
        <f t="shared" si="6"/>
        <v>4.1981350000000006</v>
      </c>
    </row>
    <row r="27" spans="4:23" x14ac:dyDescent="0.2">
      <c r="D27" s="6">
        <v>2.6728429999999999</v>
      </c>
      <c r="E27" s="6">
        <f t="shared" si="0"/>
        <v>7.1440897026489996</v>
      </c>
      <c r="F27" s="6"/>
      <c r="G27">
        <v>2.0718459999999999</v>
      </c>
      <c r="H27">
        <f t="shared" si="1"/>
        <v>4.2925458477159992</v>
      </c>
      <c r="J27">
        <v>5.3528969999999996</v>
      </c>
      <c r="K27">
        <f t="shared" si="2"/>
        <v>28.653506292608995</v>
      </c>
      <c r="M27">
        <v>3.1776089999999999</v>
      </c>
      <c r="N27">
        <f t="shared" si="3"/>
        <v>10.097198956881</v>
      </c>
      <c r="P27">
        <v>8.2028770000000009</v>
      </c>
      <c r="Q27">
        <f t="shared" si="4"/>
        <v>67.287191077129009</v>
      </c>
      <c r="S27">
        <f t="shared" si="5"/>
        <v>0.16068299999999999</v>
      </c>
      <c r="U27">
        <v>19</v>
      </c>
      <c r="W27">
        <f t="shared" si="6"/>
        <v>4.2028770000000009</v>
      </c>
    </row>
    <row r="28" spans="4:23" x14ac:dyDescent="0.2">
      <c r="D28" s="6">
        <v>2.6772619999999998</v>
      </c>
      <c r="E28" s="6">
        <f t="shared" si="0"/>
        <v>7.1677318166439994</v>
      </c>
      <c r="F28" s="6"/>
      <c r="G28">
        <v>2.0762559999999999</v>
      </c>
      <c r="H28">
        <f t="shared" si="1"/>
        <v>4.3108389775359992</v>
      </c>
      <c r="J28">
        <v>5.3573380000000004</v>
      </c>
      <c r="K28">
        <f t="shared" si="2"/>
        <v>28.701070446244003</v>
      </c>
      <c r="M28">
        <v>3.1821670000000002</v>
      </c>
      <c r="N28">
        <f t="shared" si="3"/>
        <v>10.126186815889001</v>
      </c>
      <c r="P28">
        <v>8.2075130000000005</v>
      </c>
      <c r="Q28">
        <f t="shared" si="4"/>
        <v>67.363269645169012</v>
      </c>
      <c r="S28">
        <f t="shared" si="5"/>
        <v>0.16913999999999998</v>
      </c>
      <c r="U28">
        <v>20</v>
      </c>
      <c r="W28">
        <f t="shared" si="6"/>
        <v>4.2075130000000005</v>
      </c>
    </row>
    <row r="29" spans="4:23" x14ac:dyDescent="0.2">
      <c r="D29" s="6">
        <v>2.6815660000000001</v>
      </c>
      <c r="E29" s="6">
        <f t="shared" si="0"/>
        <v>7.190796212356001</v>
      </c>
      <c r="F29" s="6"/>
      <c r="G29">
        <v>2.0805709999999999</v>
      </c>
      <c r="H29">
        <f t="shared" si="1"/>
        <v>4.3287756860409994</v>
      </c>
      <c r="J29">
        <v>5.3616840000000003</v>
      </c>
      <c r="K29">
        <f t="shared" si="2"/>
        <v>28.747655315856004</v>
      </c>
      <c r="M29">
        <v>3.1866249999999998</v>
      </c>
      <c r="N29">
        <f t="shared" si="3"/>
        <v>10.154578890624999</v>
      </c>
      <c r="P29">
        <v>8.2120390000000008</v>
      </c>
      <c r="Q29">
        <f t="shared" si="4"/>
        <v>67.437584537521019</v>
      </c>
      <c r="S29">
        <f t="shared" si="5"/>
        <v>0.17759699999999998</v>
      </c>
      <c r="U29">
        <v>21</v>
      </c>
      <c r="W29">
        <f t="shared" si="6"/>
        <v>4.2120390000000008</v>
      </c>
    </row>
    <row r="30" spans="4:23" x14ac:dyDescent="0.2">
      <c r="D30" s="6">
        <v>2.685794</v>
      </c>
      <c r="E30" s="6">
        <f t="shared" si="0"/>
        <v>7.2134894104359999</v>
      </c>
      <c r="F30" s="6"/>
      <c r="G30">
        <v>2.0847920000000002</v>
      </c>
      <c r="H30">
        <f t="shared" si="1"/>
        <v>4.3463576832640012</v>
      </c>
      <c r="J30">
        <v>5.3659280000000003</v>
      </c>
      <c r="K30">
        <f t="shared" si="2"/>
        <v>28.793183301184001</v>
      </c>
      <c r="M30">
        <v>3.1909770000000002</v>
      </c>
      <c r="N30">
        <f t="shared" si="3"/>
        <v>10.182334214529002</v>
      </c>
      <c r="P30">
        <v>8.2164509999999993</v>
      </c>
      <c r="Q30">
        <f t="shared" si="4"/>
        <v>67.510067035400994</v>
      </c>
      <c r="S30">
        <f t="shared" si="5"/>
        <v>0.186054</v>
      </c>
      <c r="U30">
        <v>22</v>
      </c>
      <c r="W30">
        <f t="shared" si="6"/>
        <v>4.2164509999999993</v>
      </c>
    </row>
    <row r="31" spans="4:23" x14ac:dyDescent="0.2">
      <c r="D31" s="6">
        <v>2.689956</v>
      </c>
      <c r="E31" s="6">
        <f t="shared" si="0"/>
        <v>7.235863281936</v>
      </c>
      <c r="F31" s="6"/>
      <c r="G31">
        <v>2.0889120000000001</v>
      </c>
      <c r="H31">
        <f t="shared" si="1"/>
        <v>4.3635533437440008</v>
      </c>
      <c r="J31">
        <v>5.370069</v>
      </c>
      <c r="K31">
        <f t="shared" si="2"/>
        <v>28.837641064761002</v>
      </c>
      <c r="M31">
        <v>3.1952199999999999</v>
      </c>
      <c r="N31">
        <f t="shared" si="3"/>
        <v>10.2094308484</v>
      </c>
      <c r="P31">
        <v>8.2207570000000008</v>
      </c>
      <c r="Q31">
        <f t="shared" si="4"/>
        <v>67.58084565304901</v>
      </c>
      <c r="S31">
        <f t="shared" si="5"/>
        <v>0.19451099999999999</v>
      </c>
      <c r="U31">
        <v>23</v>
      </c>
      <c r="W31">
        <f t="shared" si="6"/>
        <v>4.2207570000000008</v>
      </c>
    </row>
    <row r="32" spans="4:23" x14ac:dyDescent="0.2">
      <c r="D32" s="6">
        <v>2.6940189999999999</v>
      </c>
      <c r="E32" s="6">
        <f t="shared" si="0"/>
        <v>7.2577383723609996</v>
      </c>
      <c r="F32" s="6"/>
      <c r="G32">
        <v>2.0929630000000001</v>
      </c>
      <c r="H32">
        <f t="shared" si="1"/>
        <v>4.3804941193690006</v>
      </c>
      <c r="J32">
        <v>5.3741329999999996</v>
      </c>
      <c r="K32">
        <f t="shared" si="2"/>
        <v>28.881305501688995</v>
      </c>
      <c r="M32">
        <v>3.1993870000000002</v>
      </c>
      <c r="N32">
        <f t="shared" si="3"/>
        <v>10.236077175769001</v>
      </c>
      <c r="P32">
        <v>8.2249809999999997</v>
      </c>
      <c r="Q32">
        <f t="shared" si="4"/>
        <v>67.650312450361</v>
      </c>
      <c r="S32">
        <f t="shared" si="5"/>
        <v>0.20296799999999998</v>
      </c>
      <c r="U32">
        <v>24</v>
      </c>
      <c r="W32">
        <f t="shared" si="6"/>
        <v>4.2249809999999997</v>
      </c>
    </row>
    <row r="33" spans="4:23" x14ac:dyDescent="0.2">
      <c r="D33" s="6">
        <v>2.6980140000000001</v>
      </c>
      <c r="E33" s="6">
        <f t="shared" si="0"/>
        <v>7.279279544196001</v>
      </c>
      <c r="F33" s="6"/>
      <c r="G33">
        <v>2.0969440000000001</v>
      </c>
      <c r="H33">
        <f t="shared" si="1"/>
        <v>4.3971741391360002</v>
      </c>
      <c r="J33">
        <v>5.3781160000000003</v>
      </c>
      <c r="K33">
        <f t="shared" si="2"/>
        <v>28.924131709456002</v>
      </c>
      <c r="M33">
        <v>3.2034750000000001</v>
      </c>
      <c r="N33">
        <f t="shared" si="3"/>
        <v>10.262252075625</v>
      </c>
      <c r="P33">
        <v>8.2291209999999992</v>
      </c>
      <c r="Q33">
        <f t="shared" si="4"/>
        <v>67.718432432640981</v>
      </c>
      <c r="S33">
        <f t="shared" si="5"/>
        <v>0.21142499999999997</v>
      </c>
      <c r="U33">
        <v>25</v>
      </c>
      <c r="W33">
        <f t="shared" si="6"/>
        <v>4.2291209999999992</v>
      </c>
    </row>
    <row r="34" spans="4:23" x14ac:dyDescent="0.2">
      <c r="D34" s="6">
        <v>2.70194</v>
      </c>
      <c r="E34" s="6">
        <f t="shared" si="0"/>
        <v>7.3004797636000003</v>
      </c>
      <c r="F34" s="6"/>
      <c r="G34">
        <v>2.100841</v>
      </c>
      <c r="H34">
        <f t="shared" si="1"/>
        <v>4.4135329072809997</v>
      </c>
      <c r="J34">
        <v>5.3820139999999999</v>
      </c>
      <c r="K34">
        <f t="shared" si="2"/>
        <v>28.966074696195999</v>
      </c>
      <c r="M34">
        <v>3.2074739999999999</v>
      </c>
      <c r="N34">
        <f t="shared" si="3"/>
        <v>10.287889460676</v>
      </c>
      <c r="P34">
        <v>8.2331819999999993</v>
      </c>
      <c r="Q34">
        <f t="shared" si="4"/>
        <v>67.785285845123994</v>
      </c>
      <c r="S34">
        <f t="shared" si="5"/>
        <v>0.21988199999999997</v>
      </c>
      <c r="U34">
        <v>26</v>
      </c>
      <c r="W34">
        <f t="shared" si="6"/>
        <v>4.2331819999999993</v>
      </c>
    </row>
    <row r="35" spans="4:23" x14ac:dyDescent="0.2">
      <c r="D35" s="6">
        <v>2.7057880000000001</v>
      </c>
      <c r="E35" s="6">
        <f t="shared" si="0"/>
        <v>7.3212887009440006</v>
      </c>
      <c r="F35" s="6"/>
      <c r="G35">
        <v>2.1046909999999999</v>
      </c>
      <c r="H35">
        <f t="shared" si="1"/>
        <v>4.4297242054809995</v>
      </c>
      <c r="J35">
        <v>5.3858600000000001</v>
      </c>
      <c r="K35">
        <f t="shared" si="2"/>
        <v>29.007487939600001</v>
      </c>
      <c r="M35">
        <v>3.2114210000000001</v>
      </c>
      <c r="N35">
        <f t="shared" si="3"/>
        <v>10.313224839241</v>
      </c>
      <c r="P35">
        <v>8.2371630000000007</v>
      </c>
      <c r="Q35">
        <f t="shared" si="4"/>
        <v>67.85085428856901</v>
      </c>
      <c r="S35">
        <f t="shared" si="5"/>
        <v>0.22833899999999999</v>
      </c>
      <c r="U35">
        <v>27</v>
      </c>
      <c r="W35">
        <f t="shared" si="6"/>
        <v>4.2371630000000007</v>
      </c>
    </row>
    <row r="36" spans="4:23" x14ac:dyDescent="0.2">
      <c r="D36" s="6">
        <v>2.7095660000000001</v>
      </c>
      <c r="E36" s="6">
        <f t="shared" si="0"/>
        <v>7.3417479083560009</v>
      </c>
      <c r="F36" s="6"/>
      <c r="G36">
        <v>2.1084700000000001</v>
      </c>
      <c r="H36">
        <f t="shared" si="1"/>
        <v>4.4456457408999999</v>
      </c>
      <c r="J36">
        <v>5.3896369999999996</v>
      </c>
      <c r="K36">
        <f t="shared" si="2"/>
        <v>29.048186991768997</v>
      </c>
      <c r="M36">
        <v>3.2152949999999998</v>
      </c>
      <c r="N36">
        <f t="shared" si="3"/>
        <v>10.338121937024999</v>
      </c>
      <c r="P36">
        <v>8.2410870000000003</v>
      </c>
      <c r="Q36">
        <f t="shared" si="4"/>
        <v>67.915514941569</v>
      </c>
      <c r="S36">
        <f t="shared" si="5"/>
        <v>0.23679599999999998</v>
      </c>
      <c r="U36">
        <v>28</v>
      </c>
      <c r="W36">
        <f t="shared" si="6"/>
        <v>4.2410870000000003</v>
      </c>
    </row>
    <row r="37" spans="4:23" x14ac:dyDescent="0.2">
      <c r="D37" s="6">
        <v>2.713282</v>
      </c>
      <c r="E37" s="6">
        <f t="shared" si="0"/>
        <v>7.3618992115240003</v>
      </c>
      <c r="F37" s="6"/>
      <c r="G37">
        <v>2.1121799999999999</v>
      </c>
      <c r="H37">
        <f t="shared" si="1"/>
        <v>4.4613043524</v>
      </c>
      <c r="J37">
        <v>5.393351</v>
      </c>
      <c r="K37">
        <f t="shared" si="2"/>
        <v>29.088235009201</v>
      </c>
      <c r="M37">
        <v>3.2190919999999998</v>
      </c>
      <c r="N37">
        <f t="shared" si="3"/>
        <v>10.362553304463999</v>
      </c>
      <c r="P37">
        <v>8.2449300000000001</v>
      </c>
      <c r="Q37">
        <f t="shared" si="4"/>
        <v>67.978870704900004</v>
      </c>
      <c r="S37">
        <f t="shared" si="5"/>
        <v>0.24525299999999997</v>
      </c>
      <c r="U37">
        <v>29</v>
      </c>
      <c r="W37">
        <f t="shared" si="6"/>
        <v>4.2449300000000001</v>
      </c>
    </row>
    <row r="38" spans="4:23" x14ac:dyDescent="0.2">
      <c r="D38" s="6">
        <v>2.716955</v>
      </c>
      <c r="E38" s="6">
        <f t="shared" si="0"/>
        <v>7.3818444720250005</v>
      </c>
      <c r="F38" s="6"/>
      <c r="G38">
        <v>2.115837</v>
      </c>
      <c r="H38">
        <f t="shared" si="1"/>
        <v>4.476766210569</v>
      </c>
      <c r="J38">
        <v>5.3970120000000001</v>
      </c>
      <c r="K38">
        <f t="shared" si="2"/>
        <v>29.127738528144</v>
      </c>
      <c r="M38">
        <v>3.2228330000000001</v>
      </c>
      <c r="N38">
        <f t="shared" si="3"/>
        <v>10.386652545889</v>
      </c>
      <c r="P38">
        <v>8.2487189999999995</v>
      </c>
      <c r="Q38">
        <f t="shared" si="4"/>
        <v>68.041365140960991</v>
      </c>
      <c r="S38">
        <f t="shared" si="5"/>
        <v>0.25370999999999999</v>
      </c>
      <c r="U38">
        <v>30</v>
      </c>
      <c r="W38">
        <f t="shared" si="6"/>
        <v>4.2487189999999995</v>
      </c>
    </row>
    <row r="39" spans="4:23" x14ac:dyDescent="0.2">
      <c r="D39" s="6">
        <v>2.7205689999999998</v>
      </c>
      <c r="E39" s="6">
        <f t="shared" si="0"/>
        <v>7.4014956837609986</v>
      </c>
      <c r="F39" s="6"/>
      <c r="G39">
        <v>2.1194459999999999</v>
      </c>
      <c r="H39">
        <f t="shared" si="1"/>
        <v>4.4920513469159999</v>
      </c>
      <c r="J39">
        <v>5.4007120000000004</v>
      </c>
      <c r="K39">
        <f t="shared" si="2"/>
        <v>29.167690106944004</v>
      </c>
      <c r="M39">
        <v>3.2265239999999999</v>
      </c>
      <c r="N39">
        <f t="shared" si="3"/>
        <v>10.410457122576</v>
      </c>
      <c r="P39">
        <v>8.2524510000000006</v>
      </c>
      <c r="Q39">
        <f t="shared" si="4"/>
        <v>68.102947507401012</v>
      </c>
      <c r="S39">
        <f t="shared" si="5"/>
        <v>0.26216699999999998</v>
      </c>
      <c r="U39">
        <v>31</v>
      </c>
      <c r="W39">
        <f t="shared" si="6"/>
        <v>4.2524510000000006</v>
      </c>
    </row>
    <row r="40" spans="4:23" x14ac:dyDescent="0.2">
      <c r="D40" s="6">
        <v>2.7241279999999999</v>
      </c>
      <c r="E40" s="6">
        <f t="shared" si="0"/>
        <v>7.4208733603839994</v>
      </c>
      <c r="F40" s="6"/>
      <c r="G40">
        <v>2.1229960000000001</v>
      </c>
      <c r="H40">
        <f t="shared" si="1"/>
        <v>4.5071120160160003</v>
      </c>
      <c r="J40">
        <v>5.4043570000000001</v>
      </c>
      <c r="K40">
        <f t="shared" si="2"/>
        <v>29.207074583449</v>
      </c>
      <c r="M40">
        <v>3.2301510000000002</v>
      </c>
      <c r="N40">
        <f t="shared" si="3"/>
        <v>10.433875482801001</v>
      </c>
      <c r="P40">
        <v>8.2561169999999997</v>
      </c>
      <c r="Q40">
        <f t="shared" si="4"/>
        <v>68.16346791768899</v>
      </c>
      <c r="S40">
        <f t="shared" si="5"/>
        <v>0.27062399999999998</v>
      </c>
      <c r="U40">
        <v>32</v>
      </c>
      <c r="W40">
        <f t="shared" si="6"/>
        <v>4.2561169999999997</v>
      </c>
    </row>
    <row r="41" spans="4:23" x14ac:dyDescent="0.2">
      <c r="D41" s="6">
        <v>2.727633</v>
      </c>
      <c r="E41" s="6">
        <f t="shared" si="0"/>
        <v>7.4399817826890002</v>
      </c>
      <c r="F41" s="6"/>
      <c r="G41">
        <v>2.1264940000000001</v>
      </c>
      <c r="H41">
        <f t="shared" si="1"/>
        <v>4.5219767320360003</v>
      </c>
      <c r="J41">
        <v>5.4079769999999998</v>
      </c>
      <c r="K41">
        <f t="shared" si="2"/>
        <v>29.246215232528996</v>
      </c>
      <c r="M41">
        <v>3.2337210000000001</v>
      </c>
      <c r="N41">
        <f t="shared" si="3"/>
        <v>10.456951505841001</v>
      </c>
      <c r="P41">
        <v>8.2597249999999995</v>
      </c>
      <c r="Q41">
        <f t="shared" si="4"/>
        <v>68.223057075624993</v>
      </c>
      <c r="S41">
        <f t="shared" si="5"/>
        <v>0.27908099999999997</v>
      </c>
      <c r="U41">
        <v>33</v>
      </c>
      <c r="W41">
        <f t="shared" si="6"/>
        <v>4.2597249999999995</v>
      </c>
    </row>
    <row r="42" spans="4:23" x14ac:dyDescent="0.2">
      <c r="D42" s="6">
        <v>2.7310819999999998</v>
      </c>
      <c r="E42" s="6">
        <f t="shared" si="0"/>
        <v>7.4588088907239989</v>
      </c>
      <c r="F42" s="6"/>
      <c r="G42">
        <v>2.129956</v>
      </c>
      <c r="H42">
        <f t="shared" si="1"/>
        <v>4.5367125619359996</v>
      </c>
      <c r="J42">
        <v>5.411556</v>
      </c>
      <c r="K42">
        <f t="shared" si="2"/>
        <v>29.284938341136002</v>
      </c>
      <c r="M42">
        <v>3.2372529999999999</v>
      </c>
      <c r="N42">
        <f t="shared" si="3"/>
        <v>10.479806986008999</v>
      </c>
      <c r="P42">
        <v>8.2632849999999998</v>
      </c>
      <c r="Q42">
        <f t="shared" si="4"/>
        <v>68.281878991225</v>
      </c>
      <c r="S42">
        <f t="shared" si="5"/>
        <v>0.28753799999999996</v>
      </c>
      <c r="U42">
        <v>34</v>
      </c>
      <c r="W42">
        <f t="shared" si="6"/>
        <v>4.2632849999999998</v>
      </c>
    </row>
    <row r="43" spans="4:23" x14ac:dyDescent="0.2">
      <c r="D43" s="6">
        <v>2.7345039999999998</v>
      </c>
      <c r="E43" s="6">
        <f t="shared" si="0"/>
        <v>7.4775121260159993</v>
      </c>
      <c r="F43" s="6"/>
      <c r="G43">
        <v>2.1333519999999999</v>
      </c>
      <c r="H43">
        <f t="shared" si="1"/>
        <v>4.5511907559039999</v>
      </c>
      <c r="J43">
        <v>5.4150419999999997</v>
      </c>
      <c r="K43">
        <f t="shared" si="2"/>
        <v>29.322679861763998</v>
      </c>
      <c r="M43">
        <v>3.24072</v>
      </c>
      <c r="N43">
        <f t="shared" si="3"/>
        <v>10.5022661184</v>
      </c>
      <c r="P43">
        <v>8.2667990000000007</v>
      </c>
      <c r="Q43">
        <f t="shared" si="4"/>
        <v>68.339965706401017</v>
      </c>
      <c r="S43">
        <f t="shared" si="5"/>
        <v>0.29599499999999995</v>
      </c>
      <c r="U43">
        <v>35</v>
      </c>
      <c r="W43">
        <f t="shared" si="6"/>
        <v>4.2667990000000007</v>
      </c>
    </row>
    <row r="44" spans="4:23" x14ac:dyDescent="0.2">
      <c r="D44" s="6">
        <v>2.7378870000000002</v>
      </c>
      <c r="E44" s="6">
        <f t="shared" si="0"/>
        <v>7.4960252247690011</v>
      </c>
      <c r="F44" s="6"/>
      <c r="G44">
        <v>2.1367289999999999</v>
      </c>
      <c r="H44">
        <f t="shared" si="1"/>
        <v>4.5656108194409999</v>
      </c>
      <c r="J44">
        <v>5.418558</v>
      </c>
      <c r="K44">
        <f t="shared" si="2"/>
        <v>29.360770799364001</v>
      </c>
      <c r="M44">
        <v>3.2441610000000001</v>
      </c>
      <c r="N44">
        <f t="shared" si="3"/>
        <v>10.524580593921</v>
      </c>
      <c r="P44">
        <v>8.2702629999999999</v>
      </c>
      <c r="Q44">
        <f t="shared" si="4"/>
        <v>68.397250089168992</v>
      </c>
      <c r="S44">
        <f t="shared" si="5"/>
        <v>0.30445199999999994</v>
      </c>
      <c r="U44">
        <v>36</v>
      </c>
      <c r="W44">
        <f t="shared" si="6"/>
        <v>4.2702629999999999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5689-BD0C-AB44-80C2-D0B775617C91}">
  <dimension ref="A1:I22"/>
  <sheetViews>
    <sheetView workbookViewId="0">
      <selection activeCell="C23" sqref="C23"/>
    </sheetView>
  </sheetViews>
  <sheetFormatPr baseColWidth="10" defaultRowHeight="15" x14ac:dyDescent="0.2"/>
  <sheetData>
    <row r="1" spans="1:9" x14ac:dyDescent="0.2">
      <c r="A1" t="s">
        <v>36</v>
      </c>
    </row>
    <row r="2" spans="1:9" ht="16" thickBot="1" x14ac:dyDescent="0.25"/>
    <row r="3" spans="1:9" x14ac:dyDescent="0.2">
      <c r="A3" s="5" t="s">
        <v>37</v>
      </c>
      <c r="B3" s="5"/>
    </row>
    <row r="4" spans="1:9" x14ac:dyDescent="0.2">
      <c r="A4" s="2" t="s">
        <v>38</v>
      </c>
      <c r="B4" s="2">
        <v>0.99999797330992679</v>
      </c>
    </row>
    <row r="5" spans="1:9" x14ac:dyDescent="0.2">
      <c r="A5" s="2" t="s">
        <v>39</v>
      </c>
      <c r="B5" s="2">
        <v>0.99999594662396096</v>
      </c>
    </row>
    <row r="6" spans="1:9" x14ac:dyDescent="0.2">
      <c r="A6" s="2" t="s">
        <v>40</v>
      </c>
      <c r="B6" s="2">
        <v>0.99999570096480717</v>
      </c>
    </row>
    <row r="7" spans="1:9" x14ac:dyDescent="0.2">
      <c r="A7" s="2" t="s">
        <v>41</v>
      </c>
      <c r="B7" s="2">
        <v>1.8474101277999612E-4</v>
      </c>
    </row>
    <row r="8" spans="1:9" ht="16" thickBot="1" x14ac:dyDescent="0.25">
      <c r="A8" s="3" t="s">
        <v>42</v>
      </c>
      <c r="B8" s="3">
        <v>36</v>
      </c>
    </row>
    <row r="10" spans="1:9" ht="16" thickBot="1" x14ac:dyDescent="0.25">
      <c r="A10" t="s">
        <v>43</v>
      </c>
    </row>
    <row r="11" spans="1:9" x14ac:dyDescent="0.2">
      <c r="A11" s="4"/>
      <c r="B11" s="4" t="s">
        <v>48</v>
      </c>
      <c r="C11" s="4" t="s">
        <v>49</v>
      </c>
      <c r="D11" s="4" t="s">
        <v>50</v>
      </c>
      <c r="E11" s="4" t="s">
        <v>51</v>
      </c>
      <c r="F11" s="4" t="s">
        <v>52</v>
      </c>
    </row>
    <row r="12" spans="1:9" x14ac:dyDescent="0.2">
      <c r="A12" s="2" t="s">
        <v>44</v>
      </c>
      <c r="B12" s="2">
        <v>2</v>
      </c>
      <c r="C12" s="2">
        <v>0.27785737210002043</v>
      </c>
      <c r="D12" s="2">
        <v>0.13892868605001021</v>
      </c>
      <c r="E12" s="2">
        <v>4070664.295797071</v>
      </c>
      <c r="F12" s="2">
        <v>1.0690026509328213E-89</v>
      </c>
    </row>
    <row r="13" spans="1:9" x14ac:dyDescent="0.2">
      <c r="A13" s="2" t="s">
        <v>45</v>
      </c>
      <c r="B13" s="2">
        <v>33</v>
      </c>
      <c r="C13" s="2">
        <v>1.1262649794982968E-6</v>
      </c>
      <c r="D13" s="2">
        <v>3.4129241802978692E-8</v>
      </c>
      <c r="E13" s="2"/>
      <c r="F13" s="2"/>
    </row>
    <row r="14" spans="1:9" ht="16" thickBot="1" x14ac:dyDescent="0.25">
      <c r="A14" s="3" t="s">
        <v>46</v>
      </c>
      <c r="B14" s="3">
        <v>35</v>
      </c>
      <c r="C14" s="3">
        <v>0.27785849836499993</v>
      </c>
      <c r="D14" s="3"/>
      <c r="E14" s="3"/>
      <c r="F14" s="3"/>
    </row>
    <row r="15" spans="1:9" ht="16" thickBot="1" x14ac:dyDescent="0.25"/>
    <row r="16" spans="1:9" x14ac:dyDescent="0.2">
      <c r="A16" s="4"/>
      <c r="B16" s="4" t="s">
        <v>53</v>
      </c>
      <c r="C16" s="4" t="s">
        <v>41</v>
      </c>
      <c r="D16" s="4" t="s">
        <v>54</v>
      </c>
      <c r="E16" s="4" t="s">
        <v>55</v>
      </c>
      <c r="F16" s="4" t="s">
        <v>56</v>
      </c>
      <c r="G16" s="4" t="s">
        <v>57</v>
      </c>
      <c r="H16" s="4" t="s">
        <v>58</v>
      </c>
      <c r="I16" s="4" t="s">
        <v>59</v>
      </c>
    </row>
    <row r="17" spans="1:9" x14ac:dyDescent="0.2">
      <c r="A17" s="2" t="s">
        <v>47</v>
      </c>
      <c r="B17" s="2">
        <v>37.877288496866292</v>
      </c>
      <c r="C17" s="2">
        <v>0.2261832606997902</v>
      </c>
      <c r="D17" s="2">
        <v>167.46282806109278</v>
      </c>
      <c r="E17" s="2">
        <v>6.2716099230345631E-50</v>
      </c>
      <c r="F17" s="2">
        <v>37.417115192945595</v>
      </c>
      <c r="G17" s="2">
        <v>38.33746180078699</v>
      </c>
      <c r="H17" s="2">
        <v>37.417115192945595</v>
      </c>
      <c r="I17" s="2">
        <v>38.33746180078699</v>
      </c>
    </row>
    <row r="18" spans="1:9" x14ac:dyDescent="0.2">
      <c r="A18" s="2" t="s">
        <v>60</v>
      </c>
      <c r="B18" s="2">
        <v>-26.6414859150116</v>
      </c>
      <c r="C18" s="2">
        <v>0.14586018982762861</v>
      </c>
      <c r="D18" s="2">
        <v>-182.65083808334117</v>
      </c>
      <c r="E18" s="2">
        <v>3.5848920165559693E-51</v>
      </c>
      <c r="F18" s="2">
        <v>-26.938240702504775</v>
      </c>
      <c r="G18" s="2">
        <v>-26.344731127518425</v>
      </c>
      <c r="H18" s="2">
        <v>-26.938240702504775</v>
      </c>
      <c r="I18" s="2">
        <v>-26.344731127518425</v>
      </c>
    </row>
    <row r="19" spans="1:9" ht="16" thickBot="1" x14ac:dyDescent="0.25">
      <c r="A19" s="3" t="s">
        <v>66</v>
      </c>
      <c r="B19" s="3">
        <v>4.6668963178868523</v>
      </c>
      <c r="C19" s="3">
        <v>2.3512618459907545E-2</v>
      </c>
      <c r="D19" s="3">
        <v>198.48475514730924</v>
      </c>
      <c r="E19" s="3">
        <v>2.3123248319069708E-52</v>
      </c>
      <c r="F19" s="3">
        <v>4.6190595359470805</v>
      </c>
      <c r="G19" s="3">
        <v>4.7147330998266241</v>
      </c>
      <c r="H19" s="3">
        <v>4.6190595359470805</v>
      </c>
      <c r="I19" s="3">
        <v>4.7147330998266241</v>
      </c>
    </row>
    <row r="22" spans="1:9" x14ac:dyDescent="0.2">
      <c r="B22">
        <f>B19*2</f>
        <v>9.3337926357737047</v>
      </c>
      <c r="C22">
        <f>SUM(C17:C19)</f>
        <v>0.39555606898732637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balldropregr</vt:lpstr>
      <vt:lpstr>Ball Drop</vt:lpstr>
      <vt:lpstr>Sheet2</vt:lpstr>
      <vt:lpstr>Sheet3</vt:lpstr>
      <vt:lpstr>Sheet4</vt:lpstr>
      <vt:lpstr>Sheet5</vt:lpstr>
      <vt:lpstr>Sheet6</vt:lpstr>
      <vt:lpstr>Comb with rod guides</vt:lpstr>
      <vt:lpstr>Sheet8</vt:lpstr>
      <vt:lpstr>Sheet9</vt:lpstr>
      <vt:lpstr>Sheet10</vt:lpstr>
      <vt:lpstr>Sheet11</vt:lpstr>
      <vt:lpstr>Sheet12</vt:lpstr>
      <vt:lpstr>Comb without guides (EC)</vt:lpstr>
    </vt:vector>
  </TitlesOfParts>
  <Company>UCLA Department of Physics &amp; Astronomy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Lower Division Labs</dc:creator>
  <cp:lastModifiedBy>Kubilay Agi</cp:lastModifiedBy>
  <dcterms:created xsi:type="dcterms:W3CDTF">2018-08-15T18:39:08Z</dcterms:created>
  <dcterms:modified xsi:type="dcterms:W3CDTF">2018-08-18T10:45:57Z</dcterms:modified>
</cp:coreProperties>
</file>