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aurabhpatel/Dropbox/textmining_project/data/eight_days/"/>
    </mc:Choice>
  </mc:AlternateContent>
  <bookViews>
    <workbookView xWindow="0" yWindow="460" windowWidth="25600" windowHeight="1402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2" l="1"/>
  <c r="E49" i="2"/>
  <c r="E48" i="2"/>
  <c r="E47" i="2"/>
  <c r="E46" i="2"/>
  <c r="E45" i="2"/>
  <c r="E44" i="2"/>
  <c r="E43" i="2"/>
  <c r="E41" i="2"/>
  <c r="E40" i="2"/>
  <c r="H18" i="4"/>
  <c r="H17" i="4"/>
  <c r="H16" i="4"/>
  <c r="H15" i="4"/>
  <c r="L12" i="4"/>
  <c r="L11" i="4"/>
  <c r="L10" i="4"/>
  <c r="L9" i="4"/>
  <c r="L8" i="4"/>
  <c r="L7" i="4"/>
  <c r="L6" i="4"/>
  <c r="L5" i="4"/>
  <c r="K12" i="4"/>
  <c r="K11" i="4"/>
  <c r="K10" i="4"/>
  <c r="K9" i="4"/>
  <c r="K8" i="4"/>
  <c r="K7" i="4"/>
  <c r="K6" i="4"/>
  <c r="K5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H12" i="4"/>
  <c r="H11" i="4"/>
  <c r="H10" i="4"/>
  <c r="H9" i="4"/>
  <c r="H8" i="4"/>
  <c r="H7" i="4"/>
  <c r="H6" i="4"/>
  <c r="E5" i="4"/>
  <c r="H5" i="4"/>
  <c r="AA15" i="2"/>
  <c r="Z15" i="2"/>
  <c r="AA14" i="2"/>
  <c r="Z14" i="2"/>
  <c r="AA13" i="2"/>
  <c r="Z13" i="2"/>
  <c r="AA11" i="2"/>
  <c r="Z11" i="2"/>
  <c r="AA8" i="2"/>
  <c r="Z8" i="2"/>
  <c r="AA7" i="2"/>
  <c r="Z7" i="2"/>
  <c r="AA6" i="2"/>
  <c r="Z6" i="2"/>
  <c r="AA5" i="2"/>
  <c r="Z5" i="2"/>
  <c r="AB30" i="2"/>
  <c r="AB29" i="2"/>
  <c r="AB28" i="2"/>
  <c r="AB27" i="2"/>
  <c r="AB26" i="2"/>
  <c r="AA28" i="2"/>
  <c r="AA27" i="2"/>
  <c r="AA26" i="2"/>
  <c r="Z28" i="2"/>
  <c r="Y28" i="2"/>
  <c r="Z27" i="2"/>
  <c r="Y27" i="2"/>
  <c r="Z26" i="2"/>
  <c r="Y26" i="2"/>
  <c r="Y23" i="2"/>
  <c r="Y22" i="2"/>
  <c r="Y21" i="2"/>
  <c r="F8" i="3"/>
  <c r="K18" i="3"/>
  <c r="J18" i="3"/>
  <c r="M18" i="3"/>
  <c r="I18" i="3"/>
  <c r="L18" i="3"/>
  <c r="K17" i="3"/>
  <c r="J17" i="3"/>
  <c r="M17" i="3"/>
  <c r="I17" i="3"/>
  <c r="L17" i="3"/>
  <c r="K16" i="3"/>
  <c r="J16" i="3"/>
  <c r="M16" i="3"/>
  <c r="I16" i="3"/>
  <c r="L16" i="3"/>
  <c r="K14" i="3"/>
  <c r="J14" i="3"/>
  <c r="M14" i="3"/>
  <c r="I14" i="3"/>
  <c r="L14" i="3"/>
  <c r="K11" i="3"/>
  <c r="J11" i="3"/>
  <c r="M11" i="3"/>
  <c r="I11" i="3"/>
  <c r="L11" i="3"/>
  <c r="K10" i="3"/>
  <c r="J10" i="3"/>
  <c r="M10" i="3"/>
  <c r="I10" i="3"/>
  <c r="L10" i="3"/>
  <c r="K9" i="3"/>
  <c r="J9" i="3"/>
  <c r="M9" i="3"/>
  <c r="I9" i="3"/>
  <c r="L9" i="3"/>
  <c r="K8" i="3"/>
  <c r="J8" i="3"/>
  <c r="M8" i="3"/>
  <c r="I8" i="3"/>
  <c r="L8" i="3"/>
  <c r="Y15" i="2"/>
  <c r="Y14" i="2"/>
  <c r="Y13" i="2"/>
  <c r="Y11" i="2"/>
  <c r="Y8" i="2"/>
  <c r="Y7" i="2"/>
  <c r="Y6" i="2"/>
  <c r="Y5" i="2"/>
  <c r="X15" i="2"/>
  <c r="X14" i="2"/>
  <c r="X13" i="2"/>
  <c r="X11" i="2"/>
  <c r="X8" i="2"/>
  <c r="X7" i="2"/>
  <c r="X6" i="2"/>
  <c r="X5" i="2"/>
  <c r="W15" i="2"/>
  <c r="V15" i="2"/>
  <c r="U15" i="2"/>
  <c r="W14" i="2"/>
  <c r="V14" i="2"/>
  <c r="U14" i="2"/>
  <c r="W13" i="2"/>
  <c r="V13" i="2"/>
  <c r="U13" i="2"/>
  <c r="W11" i="2"/>
  <c r="V11" i="2"/>
  <c r="U11" i="2"/>
  <c r="W8" i="2"/>
  <c r="V8" i="2"/>
  <c r="U8" i="2"/>
  <c r="W7" i="2"/>
  <c r="V7" i="2"/>
  <c r="U7" i="2"/>
  <c r="W6" i="2"/>
  <c r="V6" i="2"/>
  <c r="U6" i="2"/>
  <c r="W5" i="2"/>
  <c r="V5" i="2"/>
  <c r="U5" i="2"/>
  <c r="R5" i="2"/>
  <c r="I15" i="2"/>
  <c r="I14" i="2"/>
  <c r="I13" i="2"/>
  <c r="I11" i="2"/>
  <c r="I9" i="2"/>
  <c r="I8" i="2"/>
  <c r="I6" i="2"/>
  <c r="I5" i="2"/>
  <c r="I12" i="2"/>
  <c r="I10" i="2"/>
  <c r="J14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<sst xmlns="http://schemas.openxmlformats.org/spreadsheetml/2006/main" count="299" uniqueCount="57">
  <si>
    <t>Number</t>
  </si>
  <si>
    <t>Movie Name</t>
  </si>
  <si>
    <t>Relase Date</t>
  </si>
  <si>
    <t>Hype (With)</t>
  </si>
  <si>
    <t>Hype (Without)</t>
  </si>
  <si>
    <t>Total Tweets Collected</t>
  </si>
  <si>
    <t>Avg rate per hour</t>
  </si>
  <si>
    <t>Normalized Avg rate per Hour</t>
  </si>
  <si>
    <t>Number of Screens</t>
  </si>
  <si>
    <t>Avg per screen amount</t>
  </si>
  <si>
    <t>The Jungle Book</t>
  </si>
  <si>
    <t>15th April</t>
  </si>
  <si>
    <t>198623 (199K)</t>
  </si>
  <si>
    <t>$</t>
  </si>
  <si>
    <t>Demolition</t>
  </si>
  <si>
    <t>8th April</t>
  </si>
  <si>
    <t>37219 (37 K)</t>
  </si>
  <si>
    <t>Fan</t>
  </si>
  <si>
    <t>115297 (115K)</t>
  </si>
  <si>
    <t>INR</t>
  </si>
  <si>
    <t>Hardcore Henry</t>
  </si>
  <si>
    <t>2099 (2K)</t>
  </si>
  <si>
    <t>Before I Wake</t>
  </si>
  <si>
    <t>Louder Than Bombs</t>
  </si>
  <si>
    <t>Criminal</t>
  </si>
  <si>
    <t>Green Room</t>
  </si>
  <si>
    <t>A Hologram for the King</t>
  </si>
  <si>
    <t>22th April</t>
  </si>
  <si>
    <t>Elvis &amp; Nixon</t>
  </si>
  <si>
    <t>The HuntsMan</t>
  </si>
  <si>
    <t>32500 (33K)</t>
  </si>
  <si>
    <t>NA</t>
  </si>
  <si>
    <t>Theatres</t>
  </si>
  <si>
    <t>Opening (with)</t>
  </si>
  <si>
    <t>Opening (without)</t>
  </si>
  <si>
    <t>Opening (BM)</t>
  </si>
  <si>
    <t>Tweet Rate</t>
  </si>
  <si>
    <t>No of Screens</t>
  </si>
  <si>
    <t>Total Tweets (Sentimental)</t>
  </si>
  <si>
    <t>Mean Square (with)</t>
  </si>
  <si>
    <t>Mean Square (without)</t>
  </si>
  <si>
    <t xml:space="preserve">150000 INR </t>
  </si>
  <si>
    <t>5000$</t>
  </si>
  <si>
    <t>Opening (BoxOffice)</t>
  </si>
  <si>
    <t xml:space="preserve"> </t>
  </si>
  <si>
    <t>MSE (with)</t>
  </si>
  <si>
    <t>MSE (without)</t>
  </si>
  <si>
    <t>Predicted Opening (with)</t>
  </si>
  <si>
    <t>Predicted Opening (without)</t>
  </si>
  <si>
    <t>Opening (Boxoffice)</t>
  </si>
  <si>
    <t>Square (with)</t>
  </si>
  <si>
    <t>Square (without)</t>
  </si>
  <si>
    <t>Total Square Collection (with)</t>
  </si>
  <si>
    <t>Total Square Collection (with out)</t>
  </si>
  <si>
    <t>Predicted Opening (with) in million</t>
  </si>
  <si>
    <t>Predicted Opening (without) in million</t>
  </si>
  <si>
    <t>Opening (Boxoffice) in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</si>
</sst>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4"/>
      <color rgb="FF000000"/>
      <name val="Arial"/>
      <family val="2"/>
    </font>
    <font>
      <u/>
      <sz val="10"/>
      <color theme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1" fillId="0" borderId="0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7" xfId="0" applyFont="1" applyBorder="1" applyAlignment="1"/>
    <xf numFmtId="0" fontId="0" fillId="0" borderId="8" xfId="0" applyBorder="1"/>
    <xf numFmtId="0" fontId="0" fillId="0" borderId="8" xfId="0" applyBorder="1" applyAlignment="1">
      <alignment horizontal="righ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0" xfId="0" applyFont="1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7" fillId="0" borderId="0" xfId="0" applyFont="1"/>
    <xf numFmtId="0" fontId="7" fillId="0" borderId="5" xfId="0" applyFont="1" applyBorder="1"/>
    <xf numFmtId="0" fontId="0" fillId="0" borderId="0" xfId="0" applyBorder="1"/>
    <xf numFmtId="0" fontId="1" fillId="0" borderId="12" xfId="0" applyFont="1" applyFill="1" applyBorder="1" applyAlignment="1">
      <alignment horizontal="center"/>
    </xf>
    <xf numFmtId="0" fontId="9" fillId="0" borderId="13" xfId="0" applyFont="1" applyBorder="1" applyAlignment="1"/>
    <xf numFmtId="0" fontId="10" fillId="0" borderId="13" xfId="0" applyFont="1" applyFill="1" applyBorder="1" applyAlignment="1"/>
    <xf numFmtId="0" fontId="9" fillId="0" borderId="14" xfId="0" applyFont="1" applyBorder="1" applyAlignment="1"/>
    <xf numFmtId="0" fontId="10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4" fillId="2" borderId="1" xfId="1" applyBorder="1" applyAlignment="1">
      <alignment horizontal="right"/>
    </xf>
    <xf numFmtId="0" fontId="5" fillId="3" borderId="1" xfId="2" applyBorder="1" applyAlignment="1">
      <alignment horizontal="right"/>
    </xf>
    <xf numFmtId="0" fontId="6" fillId="4" borderId="1" xfId="3" applyBorder="1" applyAlignment="1">
      <alignment horizontal="right"/>
    </xf>
    <xf numFmtId="0" fontId="7" fillId="0" borderId="5" xfId="0" applyFont="1" applyFill="1" applyBorder="1"/>
    <xf numFmtId="0" fontId="7" fillId="0" borderId="6" xfId="0" applyFont="1" applyFill="1" applyBorder="1"/>
    <xf numFmtId="0" fontId="6" fillId="4" borderId="10" xfId="3" applyBorder="1" applyAlignment="1">
      <alignment horizontal="right"/>
    </xf>
    <xf numFmtId="0" fontId="0" fillId="0" borderId="0" xfId="0" applyAlignment="1">
      <alignment horizontal="left"/>
    </xf>
    <xf numFmtId="0" fontId="2" fillId="0" borderId="16" xfId="0" applyFont="1" applyBorder="1" applyAlignment="1"/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0" fillId="0" borderId="17" xfId="0" applyFont="1" applyBorder="1" applyAlignment="1">
      <alignment horizontal="right"/>
    </xf>
    <xf numFmtId="0" fontId="0" fillId="0" borderId="21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7" fillId="0" borderId="5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11" fillId="0" borderId="0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7" fillId="0" borderId="3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5" borderId="15" xfId="0" applyFont="1" applyFill="1" applyBorder="1" applyAlignment="1"/>
    <xf numFmtId="0" fontId="2" fillId="5" borderId="7" xfId="0" applyFont="1" applyFill="1" applyBorder="1" applyAlignment="1"/>
    <xf numFmtId="0" fontId="2" fillId="5" borderId="9" xfId="0" applyFont="1" applyFill="1" applyBorder="1" applyAlignment="1"/>
    <xf numFmtId="0" fontId="1" fillId="5" borderId="19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18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vertical="center" wrapText="1"/>
    </xf>
  </cellXfs>
  <cellStyles count="9">
    <cellStyle name="Bad" xfId="2" builtinId="27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ElvisAndNixonUK" TargetMode="External"/><Relationship Id="rId2" Type="http://schemas.openxmlformats.org/officeDocument/2006/relationships/hyperlink" Target="https://twitter.com/ElvisAndNixon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ElvisAndNixonUK" TargetMode="External"/><Relationship Id="rId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4"/>
  <sheetViews>
    <sheetView topLeftCell="F1" zoomScale="125" zoomScaleNormal="125" zoomScalePageLayoutView="125" workbookViewId="0">
      <selection activeCell="E7" sqref="E7"/>
    </sheetView>
  </sheetViews>
  <sheetFormatPr baseColWidth="10" defaultColWidth="8.83203125" defaultRowHeight="13" x14ac:dyDescent="0.15"/>
  <cols>
    <col min="2" max="2" width="19.33203125" bestFit="1" customWidth="1"/>
    <col min="3" max="3" width="10.6640625" bestFit="1" customWidth="1"/>
    <col min="4" max="4" width="20.6640625" bestFit="1" customWidth="1"/>
    <col min="5" max="5" width="14.5" bestFit="1" customWidth="1"/>
    <col min="6" max="6" width="21.1640625" bestFit="1" customWidth="1"/>
    <col min="7" max="7" width="24.83203125" bestFit="1" customWidth="1"/>
    <col min="8" max="8" width="15.33203125" bestFit="1" customWidth="1"/>
    <col min="9" max="9" width="25.33203125" bestFit="1" customWidth="1"/>
  </cols>
  <sheetData>
    <row r="5" spans="1:14" ht="15.75" customHeight="1" x14ac:dyDescent="0.1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2"/>
      <c r="H5" s="2" t="s">
        <v>6</v>
      </c>
      <c r="I5" s="2" t="s">
        <v>7</v>
      </c>
      <c r="J5" s="3" t="s">
        <v>8</v>
      </c>
      <c r="K5" s="3" t="s">
        <v>9</v>
      </c>
    </row>
    <row r="6" spans="1:14" ht="15.75" customHeight="1" x14ac:dyDescent="0.15">
      <c r="A6" s="4">
        <v>1</v>
      </c>
      <c r="B6" s="4" t="s">
        <v>10</v>
      </c>
      <c r="C6" s="4" t="s">
        <v>11</v>
      </c>
      <c r="D6" s="5">
        <v>0.55000000000000004</v>
      </c>
      <c r="E6" s="5">
        <v>0.73495096667199999</v>
      </c>
      <c r="F6" s="1" t="s">
        <v>12</v>
      </c>
      <c r="G6" s="1">
        <v>198623</v>
      </c>
      <c r="H6" s="6">
        <f t="shared" ref="H6:H16" si="0">G6/(24*8)</f>
        <v>1034.4947916666667</v>
      </c>
      <c r="I6" s="6">
        <v>1</v>
      </c>
      <c r="J6">
        <v>9500</v>
      </c>
      <c r="L6">
        <v>4028</v>
      </c>
      <c r="M6">
        <v>5000</v>
      </c>
      <c r="N6" t="s">
        <v>13</v>
      </c>
    </row>
    <row r="7" spans="1:14" ht="15.75" customHeight="1" x14ac:dyDescent="0.15">
      <c r="A7" s="4">
        <v>2</v>
      </c>
      <c r="B7" s="4" t="s">
        <v>14</v>
      </c>
      <c r="C7" s="4" t="s">
        <v>15</v>
      </c>
      <c r="D7" s="5">
        <v>0.68950286973800001</v>
      </c>
      <c r="E7" s="5">
        <v>0.73926080879199996</v>
      </c>
      <c r="F7" s="1" t="s">
        <v>16</v>
      </c>
      <c r="G7" s="1">
        <v>37219</v>
      </c>
      <c r="H7" s="6">
        <f t="shared" si="0"/>
        <v>193.84895833333334</v>
      </c>
      <c r="I7" s="6">
        <v>0.178705908693021</v>
      </c>
    </row>
    <row r="8" spans="1:14" ht="15.75" customHeight="1" x14ac:dyDescent="0.15">
      <c r="A8" s="4">
        <v>3</v>
      </c>
      <c r="B8" s="4" t="s">
        <v>17</v>
      </c>
      <c r="C8" s="4" t="s">
        <v>11</v>
      </c>
      <c r="D8" s="5">
        <v>0.51795947877299997</v>
      </c>
      <c r="E8" s="5">
        <v>0.55284794107400004</v>
      </c>
      <c r="F8" s="1" t="s">
        <v>18</v>
      </c>
      <c r="G8" s="1">
        <v>115297</v>
      </c>
      <c r="H8" s="6">
        <f t="shared" si="0"/>
        <v>600.50520833333337</v>
      </c>
      <c r="I8" s="6">
        <v>0.57600089556485301</v>
      </c>
      <c r="J8">
        <v>3600</v>
      </c>
      <c r="L8">
        <v>1200</v>
      </c>
      <c r="M8">
        <v>85000</v>
      </c>
      <c r="N8" t="s">
        <v>19</v>
      </c>
    </row>
    <row r="9" spans="1:14" ht="15.75" customHeight="1" x14ac:dyDescent="0.15">
      <c r="A9" s="4">
        <v>5</v>
      </c>
      <c r="B9" s="4" t="s">
        <v>20</v>
      </c>
      <c r="C9" s="4" t="s">
        <v>15</v>
      </c>
      <c r="D9" s="5">
        <v>0.73158599660599999</v>
      </c>
      <c r="E9" s="5">
        <v>0.73158599660599999</v>
      </c>
      <c r="F9" s="1">
        <v>32500</v>
      </c>
      <c r="G9" s="1">
        <v>32500</v>
      </c>
      <c r="H9" s="6">
        <f t="shared" si="0"/>
        <v>169.27083333333334</v>
      </c>
      <c r="I9" s="6">
        <v>0.15469276017175301</v>
      </c>
      <c r="J9" s="11">
        <v>6100</v>
      </c>
      <c r="L9" s="11">
        <v>3000</v>
      </c>
      <c r="M9" s="11">
        <v>5000</v>
      </c>
    </row>
    <row r="10" spans="1:14" ht="15.75" customHeight="1" x14ac:dyDescent="0.15">
      <c r="A10" s="4">
        <v>6</v>
      </c>
      <c r="B10" s="4" t="s">
        <v>22</v>
      </c>
      <c r="C10" s="4" t="s">
        <v>15</v>
      </c>
      <c r="D10" s="5">
        <v>0.733150271651</v>
      </c>
      <c r="E10" s="5">
        <v>0.733150271651</v>
      </c>
      <c r="F10" s="1">
        <v>4145</v>
      </c>
      <c r="G10" s="1">
        <v>4145</v>
      </c>
      <c r="H10" s="6">
        <f t="shared" si="0"/>
        <v>21.588541666666668</v>
      </c>
      <c r="I10" s="6">
        <v>0.1</v>
      </c>
      <c r="J10" t="s">
        <v>31</v>
      </c>
    </row>
    <row r="11" spans="1:14" ht="15.75" customHeight="1" x14ac:dyDescent="0.15">
      <c r="A11" s="4">
        <v>7</v>
      </c>
      <c r="B11" s="4" t="s">
        <v>23</v>
      </c>
      <c r="C11" s="4" t="s">
        <v>15</v>
      </c>
      <c r="D11" s="5">
        <v>0.66487199314199996</v>
      </c>
      <c r="E11" s="5">
        <v>0.73271607407499995</v>
      </c>
      <c r="F11" s="1" t="s">
        <v>21</v>
      </c>
      <c r="G11" s="1">
        <v>2099</v>
      </c>
      <c r="H11" s="6">
        <f t="shared" si="0"/>
        <v>10.932291666666666</v>
      </c>
      <c r="I11" s="6">
        <v>0.1</v>
      </c>
      <c r="J11" t="s">
        <v>31</v>
      </c>
    </row>
    <row r="12" spans="1:14" ht="15.75" customHeight="1" x14ac:dyDescent="0.15">
      <c r="A12" s="4">
        <v>8</v>
      </c>
      <c r="B12" s="4" t="s">
        <v>24</v>
      </c>
      <c r="C12" s="4" t="s">
        <v>11</v>
      </c>
      <c r="D12" s="5">
        <v>0.68532082746300005</v>
      </c>
      <c r="E12" s="5">
        <v>0.73529213779900005</v>
      </c>
      <c r="F12" s="1">
        <v>6774</v>
      </c>
      <c r="G12" s="1">
        <v>6774</v>
      </c>
      <c r="H12" s="6">
        <f t="shared" si="0"/>
        <v>35.28125</v>
      </c>
      <c r="I12" s="6">
        <v>0.1</v>
      </c>
    </row>
    <row r="13" spans="1:14" ht="15.75" customHeight="1" x14ac:dyDescent="0.15">
      <c r="A13" s="4">
        <v>9</v>
      </c>
      <c r="B13" s="4" t="s">
        <v>25</v>
      </c>
      <c r="C13" s="4" t="s">
        <v>11</v>
      </c>
      <c r="D13" s="5">
        <v>0.72936971809700002</v>
      </c>
      <c r="E13" s="5">
        <v>0.77849824833199999</v>
      </c>
      <c r="F13" s="1">
        <v>14552</v>
      </c>
      <c r="G13" s="1">
        <v>14552</v>
      </c>
      <c r="H13" s="6">
        <f t="shared" si="0"/>
        <v>75.791666666666671</v>
      </c>
      <c r="I13" s="6">
        <v>0.1</v>
      </c>
    </row>
    <row r="14" spans="1:14" ht="15.75" customHeight="1" x14ac:dyDescent="0.15">
      <c r="A14" s="4">
        <v>10</v>
      </c>
      <c r="B14" s="4" t="s">
        <v>26</v>
      </c>
      <c r="C14" s="4" t="s">
        <v>27</v>
      </c>
      <c r="D14" s="4">
        <v>0.59943602299700005</v>
      </c>
      <c r="E14" s="4">
        <v>0.71181760295999996</v>
      </c>
      <c r="F14" s="1">
        <v>3064</v>
      </c>
      <c r="G14" s="1">
        <v>3064</v>
      </c>
      <c r="H14" s="6">
        <f t="shared" si="0"/>
        <v>15.958333333333334</v>
      </c>
      <c r="I14" s="6">
        <v>0.1</v>
      </c>
      <c r="J14">
        <f>401*2</f>
        <v>802</v>
      </c>
      <c r="L14">
        <v>401</v>
      </c>
      <c r="M14">
        <v>5000</v>
      </c>
    </row>
    <row r="15" spans="1:14" ht="15.75" customHeight="1" x14ac:dyDescent="0.15">
      <c r="A15" s="4">
        <v>11</v>
      </c>
      <c r="B15" s="7" t="s">
        <v>28</v>
      </c>
      <c r="C15" s="4" t="s">
        <v>27</v>
      </c>
      <c r="D15" s="4">
        <v>0.57423961247699995</v>
      </c>
      <c r="E15" s="5">
        <v>0.72957204735799996</v>
      </c>
      <c r="F15" s="1">
        <v>3028</v>
      </c>
      <c r="G15" s="1">
        <v>3028</v>
      </c>
      <c r="H15" s="6">
        <f t="shared" si="0"/>
        <v>15.770833333333334</v>
      </c>
      <c r="I15" s="6">
        <v>0.1</v>
      </c>
      <c r="L15">
        <v>301</v>
      </c>
      <c r="M15">
        <v>5000</v>
      </c>
    </row>
    <row r="16" spans="1:14" ht="15.75" customHeight="1" x14ac:dyDescent="0.15">
      <c r="A16" s="4">
        <v>12</v>
      </c>
      <c r="B16" s="4" t="s">
        <v>29</v>
      </c>
      <c r="C16" s="4" t="s">
        <v>27</v>
      </c>
      <c r="D16" s="5">
        <v>0.608685652568</v>
      </c>
      <c r="E16" s="5">
        <v>0.68198287774599997</v>
      </c>
      <c r="F16" s="1">
        <v>65872</v>
      </c>
      <c r="G16" s="1">
        <v>65872</v>
      </c>
      <c r="H16" s="6">
        <f t="shared" si="0"/>
        <v>343.08333333333331</v>
      </c>
      <c r="I16" s="6">
        <v>0.32450489507636299</v>
      </c>
    </row>
    <row r="23" spans="3:9" ht="15.75" customHeight="1" x14ac:dyDescent="0.15">
      <c r="C23" s="72" t="s">
        <v>0</v>
      </c>
      <c r="D23" s="72" t="s">
        <v>1</v>
      </c>
      <c r="E23" s="72" t="s">
        <v>2</v>
      </c>
      <c r="F23" s="72" t="s">
        <v>5</v>
      </c>
      <c r="G23" s="9" t="s">
        <v>38</v>
      </c>
      <c r="H23" s="9"/>
      <c r="I23" s="9"/>
    </row>
    <row r="24" spans="3:9" ht="15.75" customHeight="1" x14ac:dyDescent="0.15">
      <c r="C24" s="72">
        <v>1</v>
      </c>
      <c r="D24" s="10" t="s">
        <v>10</v>
      </c>
      <c r="E24" s="10" t="s">
        <v>11</v>
      </c>
      <c r="F24" s="8" t="s">
        <v>12</v>
      </c>
      <c r="G24" s="41">
        <v>263967</v>
      </c>
      <c r="H24" s="9"/>
      <c r="I24" s="9"/>
    </row>
    <row r="25" spans="3:9" ht="15.75" customHeight="1" x14ac:dyDescent="0.15">
      <c r="C25" s="72">
        <v>2</v>
      </c>
      <c r="D25" s="10" t="s">
        <v>14</v>
      </c>
      <c r="E25" s="10" t="s">
        <v>15</v>
      </c>
      <c r="F25" s="8" t="s">
        <v>16</v>
      </c>
      <c r="G25" s="42">
        <v>59919</v>
      </c>
      <c r="H25" s="9"/>
      <c r="I25" s="9"/>
    </row>
    <row r="26" spans="3:9" ht="15.75" customHeight="1" x14ac:dyDescent="0.15">
      <c r="C26" s="72">
        <v>3</v>
      </c>
      <c r="D26" s="10" t="s">
        <v>17</v>
      </c>
      <c r="E26" s="10" t="s">
        <v>11</v>
      </c>
      <c r="F26" s="8" t="s">
        <v>18</v>
      </c>
      <c r="G26" s="41">
        <v>142433</v>
      </c>
      <c r="H26" s="9"/>
      <c r="I26" s="9"/>
    </row>
    <row r="27" spans="3:9" ht="15.75" customHeight="1" x14ac:dyDescent="0.15">
      <c r="C27" s="72">
        <v>5</v>
      </c>
      <c r="D27" s="10" t="s">
        <v>20</v>
      </c>
      <c r="E27" s="10" t="s">
        <v>15</v>
      </c>
      <c r="F27" s="8" t="s">
        <v>30</v>
      </c>
      <c r="G27" s="41">
        <v>57433</v>
      </c>
      <c r="H27" s="9"/>
      <c r="I27" s="9"/>
    </row>
    <row r="28" spans="3:9" ht="15.75" customHeight="1" x14ac:dyDescent="0.15">
      <c r="C28" s="72">
        <v>6</v>
      </c>
      <c r="D28" s="10" t="s">
        <v>22</v>
      </c>
      <c r="E28" s="10" t="s">
        <v>15</v>
      </c>
      <c r="F28" s="8">
        <v>4145</v>
      </c>
      <c r="G28" s="41">
        <v>6885</v>
      </c>
      <c r="H28" s="9"/>
      <c r="I28" s="9"/>
    </row>
    <row r="29" spans="3:9" ht="15.75" customHeight="1" x14ac:dyDescent="0.15">
      <c r="C29" s="72">
        <v>7</v>
      </c>
      <c r="D29" s="10" t="s">
        <v>23</v>
      </c>
      <c r="E29" s="10" t="s">
        <v>15</v>
      </c>
      <c r="F29" s="8" t="s">
        <v>21</v>
      </c>
      <c r="G29" s="41">
        <v>3184</v>
      </c>
      <c r="H29" s="9"/>
      <c r="I29" s="9"/>
    </row>
    <row r="30" spans="3:9" ht="15.75" customHeight="1" x14ac:dyDescent="0.15">
      <c r="C30" s="72">
        <v>8</v>
      </c>
      <c r="D30" s="10" t="s">
        <v>24</v>
      </c>
      <c r="E30" s="10" t="s">
        <v>11</v>
      </c>
      <c r="F30" s="8">
        <v>6774</v>
      </c>
      <c r="G30" s="41">
        <v>10239</v>
      </c>
      <c r="H30" s="9"/>
      <c r="I30" s="9"/>
    </row>
    <row r="31" spans="3:9" ht="15.75" customHeight="1" x14ac:dyDescent="0.15">
      <c r="C31" s="72">
        <v>9</v>
      </c>
      <c r="D31" s="10" t="s">
        <v>25</v>
      </c>
      <c r="E31" s="10" t="s">
        <v>11</v>
      </c>
      <c r="F31" s="8">
        <v>14552</v>
      </c>
      <c r="G31" s="41">
        <v>26514</v>
      </c>
      <c r="H31" s="9"/>
      <c r="I31" s="9"/>
    </row>
    <row r="32" spans="3:9" ht="15.75" customHeight="1" x14ac:dyDescent="0.15">
      <c r="C32" s="72">
        <v>10</v>
      </c>
      <c r="D32" s="10" t="s">
        <v>26</v>
      </c>
      <c r="E32" s="10" t="s">
        <v>27</v>
      </c>
      <c r="F32" s="8">
        <v>3064</v>
      </c>
      <c r="G32" s="41">
        <v>4286</v>
      </c>
      <c r="H32" s="9"/>
      <c r="I32" s="9"/>
    </row>
    <row r="33" spans="3:9" ht="15.75" customHeight="1" x14ac:dyDescent="0.15">
      <c r="C33" s="72">
        <v>11</v>
      </c>
      <c r="D33" s="10" t="s">
        <v>28</v>
      </c>
      <c r="E33" s="10" t="s">
        <v>27</v>
      </c>
      <c r="F33" s="8">
        <v>3028</v>
      </c>
      <c r="G33" s="41">
        <v>3454</v>
      </c>
      <c r="H33" s="9"/>
      <c r="I33" s="9"/>
    </row>
    <row r="34" spans="3:9" ht="15.75" customHeight="1" x14ac:dyDescent="0.15">
      <c r="C34" s="72">
        <v>12</v>
      </c>
      <c r="D34" s="10" t="s">
        <v>29</v>
      </c>
      <c r="E34" s="10" t="s">
        <v>27</v>
      </c>
      <c r="F34" s="8">
        <v>65872</v>
      </c>
      <c r="G34" s="41">
        <v>106535</v>
      </c>
      <c r="H34" s="9"/>
      <c r="I34" s="9"/>
    </row>
  </sheetData>
  <hyperlinks>
    <hyperlink ref="B15" r:id="rId1"/>
    <hyperlink ref="D33" r:id="rId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A18" workbookViewId="0">
      <selection activeCell="G45" sqref="G45"/>
    </sheetView>
  </sheetViews>
  <sheetFormatPr baseColWidth="10" defaultColWidth="8.83203125" defaultRowHeight="13" x14ac:dyDescent="0.15"/>
  <cols>
    <col min="2" max="2" width="7.33203125" bestFit="1" customWidth="1"/>
    <col min="3" max="3" width="18.83203125" bestFit="1" customWidth="1"/>
    <col min="4" max="4" width="12.6640625" bestFit="1" customWidth="1"/>
    <col min="5" max="5" width="10.33203125" customWidth="1"/>
    <col min="6" max="6" width="12" customWidth="1"/>
    <col min="7" max="7" width="16" customWidth="1"/>
    <col min="8" max="8" width="9.83203125" customWidth="1"/>
    <col min="9" max="9" width="9.1640625" customWidth="1"/>
    <col min="10" max="10" width="13.5" customWidth="1"/>
    <col min="11" max="11" width="0" hidden="1" customWidth="1"/>
    <col min="12" max="12" width="14" bestFit="1" customWidth="1"/>
    <col min="13" max="13" width="16.83203125" bestFit="1" customWidth="1"/>
    <col min="14" max="14" width="14.5" bestFit="1" customWidth="1"/>
    <col min="17" max="17" width="20.6640625" bestFit="1" customWidth="1"/>
    <col min="18" max="18" width="14" hidden="1" customWidth="1"/>
    <col min="19" max="19" width="16.83203125" hidden="1" customWidth="1"/>
    <col min="20" max="20" width="13.1640625" hidden="1" customWidth="1"/>
    <col min="21" max="21" width="14" bestFit="1" customWidth="1"/>
    <col min="22" max="22" width="16.83203125" bestFit="1" customWidth="1"/>
    <col min="23" max="23" width="13.1640625" bestFit="1" customWidth="1"/>
    <col min="24" max="24" width="12" bestFit="1" customWidth="1"/>
    <col min="25" max="25" width="13.5" bestFit="1" customWidth="1"/>
    <col min="26" max="26" width="10.5" bestFit="1" customWidth="1"/>
    <col min="27" max="27" width="13.5" bestFit="1" customWidth="1"/>
    <col min="28" max="28" width="15.5" customWidth="1"/>
  </cols>
  <sheetData>
    <row r="1" spans="2:27" x14ac:dyDescent="0.15">
      <c r="L1" s="35"/>
      <c r="M1" s="35"/>
      <c r="N1" s="35"/>
      <c r="O1" s="35"/>
    </row>
    <row r="2" spans="2:27" x14ac:dyDescent="0.15">
      <c r="L2" s="35"/>
      <c r="M2" s="35"/>
      <c r="N2" s="35"/>
      <c r="O2" s="35"/>
    </row>
    <row r="3" spans="2:27" ht="14" thickBot="1" x14ac:dyDescent="0.2">
      <c r="L3" s="35"/>
      <c r="M3" s="35"/>
      <c r="N3" s="35"/>
      <c r="O3" s="35"/>
    </row>
    <row r="4" spans="2:27" ht="27" thickBot="1" x14ac:dyDescent="0.2">
      <c r="B4" s="73" t="s">
        <v>0</v>
      </c>
      <c r="C4" s="74" t="s">
        <v>1</v>
      </c>
      <c r="D4" s="74" t="s">
        <v>2</v>
      </c>
      <c r="E4" s="74" t="s">
        <v>3</v>
      </c>
      <c r="F4" s="78" t="s">
        <v>4</v>
      </c>
      <c r="G4" s="78" t="s">
        <v>5</v>
      </c>
      <c r="H4" s="78" t="s">
        <v>36</v>
      </c>
      <c r="I4" s="78" t="s">
        <v>37</v>
      </c>
      <c r="J4" s="79" t="s">
        <v>9</v>
      </c>
      <c r="K4" s="36" t="s">
        <v>32</v>
      </c>
      <c r="L4" s="11"/>
      <c r="M4" s="11"/>
      <c r="N4" s="11"/>
      <c r="O4" s="35"/>
      <c r="P4" s="15" t="s">
        <v>0</v>
      </c>
      <c r="Q4" s="16" t="s">
        <v>1</v>
      </c>
      <c r="R4" s="34" t="s">
        <v>33</v>
      </c>
      <c r="S4" s="34" t="s">
        <v>34</v>
      </c>
      <c r="T4" s="34" t="s">
        <v>35</v>
      </c>
      <c r="U4" s="60" t="s">
        <v>47</v>
      </c>
      <c r="V4" s="60" t="s">
        <v>48</v>
      </c>
      <c r="W4" s="60" t="s">
        <v>49</v>
      </c>
      <c r="X4" s="46" t="s">
        <v>45</v>
      </c>
      <c r="Y4" s="47" t="s">
        <v>46</v>
      </c>
      <c r="Z4" s="46" t="s">
        <v>45</v>
      </c>
      <c r="AA4" s="47" t="s">
        <v>46</v>
      </c>
    </row>
    <row r="5" spans="2:27" ht="15" x14ac:dyDescent="0.2">
      <c r="B5" s="75">
        <v>1</v>
      </c>
      <c r="C5" s="50" t="s">
        <v>10</v>
      </c>
      <c r="D5" s="50" t="s">
        <v>11</v>
      </c>
      <c r="E5" s="51">
        <v>0.55000000000000004</v>
      </c>
      <c r="F5" s="51">
        <v>0.73495096667199999</v>
      </c>
      <c r="G5" s="52">
        <v>198623</v>
      </c>
      <c r="H5" s="52">
        <v>1</v>
      </c>
      <c r="I5" s="53">
        <f>ROUND(K5*2.35,0)</f>
        <v>9466</v>
      </c>
      <c r="J5" s="54" t="s">
        <v>42</v>
      </c>
      <c r="K5" s="37">
        <v>4028</v>
      </c>
      <c r="L5" s="31"/>
      <c r="M5" s="31"/>
      <c r="N5" s="31"/>
      <c r="O5" s="35"/>
      <c r="P5" s="17">
        <v>1</v>
      </c>
      <c r="Q5" s="4" t="s">
        <v>10</v>
      </c>
      <c r="R5" s="13">
        <f>ROUND(78094500,0)</f>
        <v>78094500</v>
      </c>
      <c r="S5" s="13">
        <v>104355687</v>
      </c>
      <c r="T5" s="43">
        <v>103261464</v>
      </c>
      <c r="U5" s="14">
        <f>R5/1000000</f>
        <v>78.094499999999996</v>
      </c>
      <c r="V5" s="14">
        <f t="shared" ref="V5:V15" si="0">S5/1000000</f>
        <v>104.355687</v>
      </c>
      <c r="W5" s="14">
        <f t="shared" ref="W5:W15" si="1">T5/1000000</f>
        <v>103.261464</v>
      </c>
      <c r="X5" s="14">
        <f>SQRT(POWER(W5-U5,2))/3</f>
        <v>8.388988000000003</v>
      </c>
      <c r="Y5" s="18">
        <f>SQRT(POWER(W5-V5,2))/3</f>
        <v>0.36474099999999982</v>
      </c>
      <c r="Z5">
        <f>X5*3</f>
        <v>25.166964000000007</v>
      </c>
      <c r="AA5">
        <f t="shared" ref="AA5:AA15" si="2">Y5*3</f>
        <v>1.0942229999999995</v>
      </c>
    </row>
    <row r="6" spans="2:27" ht="15" x14ac:dyDescent="0.2">
      <c r="B6" s="76">
        <v>2</v>
      </c>
      <c r="C6" s="4" t="s">
        <v>14</v>
      </c>
      <c r="D6" s="4" t="s">
        <v>15</v>
      </c>
      <c r="E6" s="5">
        <v>0.68950286973800001</v>
      </c>
      <c r="F6" s="5">
        <v>0.73926080879199996</v>
      </c>
      <c r="G6" s="26">
        <v>37219</v>
      </c>
      <c r="H6" s="26">
        <v>0.178705908693021</v>
      </c>
      <c r="I6" s="27">
        <f t="shared" ref="I6:I15" si="3">ROUND(K6*2.35,0)</f>
        <v>2007</v>
      </c>
      <c r="J6" s="54" t="s">
        <v>42</v>
      </c>
      <c r="K6" s="37">
        <v>854</v>
      </c>
      <c r="L6" s="31"/>
      <c r="M6" s="31"/>
      <c r="N6" s="31"/>
      <c r="O6" s="35"/>
      <c r="P6" s="17">
        <v>2</v>
      </c>
      <c r="Q6" s="4" t="s">
        <v>14</v>
      </c>
      <c r="R6" s="13">
        <v>3709485</v>
      </c>
      <c r="S6" s="13">
        <v>3977179</v>
      </c>
      <c r="T6" s="44">
        <v>1100042</v>
      </c>
      <c r="U6" s="14">
        <f t="shared" ref="U6:U15" si="4">R6/1000000</f>
        <v>3.7094849999999999</v>
      </c>
      <c r="V6" s="14">
        <f t="shared" si="0"/>
        <v>3.977179</v>
      </c>
      <c r="W6" s="14">
        <f t="shared" si="1"/>
        <v>1.100042</v>
      </c>
      <c r="X6" s="14">
        <f t="shared" ref="X6:X15" si="5">SQRT(POWER(W6-U6,2))/3</f>
        <v>0.86981433333333324</v>
      </c>
      <c r="Y6" s="18">
        <f t="shared" ref="Y6:Y15" si="6">SQRT(POWER(W6-V6,2))/3</f>
        <v>0.9590456666666668</v>
      </c>
      <c r="Z6">
        <f t="shared" ref="Z6:Z15" si="7">X6*3</f>
        <v>2.6094429999999997</v>
      </c>
      <c r="AA6">
        <f t="shared" si="2"/>
        <v>2.8771370000000003</v>
      </c>
    </row>
    <row r="7" spans="2:27" ht="15" x14ac:dyDescent="0.2">
      <c r="B7" s="76">
        <v>3</v>
      </c>
      <c r="C7" s="4" t="s">
        <v>17</v>
      </c>
      <c r="D7" s="4" t="s">
        <v>11</v>
      </c>
      <c r="E7" s="5">
        <v>0.51795947877299997</v>
      </c>
      <c r="F7" s="5">
        <v>0.55284794107400004</v>
      </c>
      <c r="G7" s="26">
        <v>115297</v>
      </c>
      <c r="H7" s="26">
        <v>0.57600089556485301</v>
      </c>
      <c r="I7" s="27">
        <v>3600</v>
      </c>
      <c r="J7" s="54" t="s">
        <v>41</v>
      </c>
      <c r="K7" s="37">
        <v>1200</v>
      </c>
      <c r="L7" s="31"/>
      <c r="M7" s="31"/>
      <c r="N7" s="31"/>
      <c r="O7" s="35"/>
      <c r="P7" s="17">
        <v>3</v>
      </c>
      <c r="Q7" s="4" t="s">
        <v>17</v>
      </c>
      <c r="R7" s="13">
        <v>483319100</v>
      </c>
      <c r="S7" s="13">
        <v>515874272</v>
      </c>
      <c r="T7" s="43">
        <v>523500000</v>
      </c>
      <c r="U7" s="14">
        <f t="shared" si="4"/>
        <v>483.31909999999999</v>
      </c>
      <c r="V7" s="14">
        <f t="shared" si="0"/>
        <v>515.87427200000002</v>
      </c>
      <c r="W7" s="14">
        <f t="shared" si="1"/>
        <v>523.5</v>
      </c>
      <c r="X7" s="14">
        <f t="shared" si="5"/>
        <v>13.393633333333336</v>
      </c>
      <c r="Y7" s="18">
        <f t="shared" si="6"/>
        <v>2.5419093333333271</v>
      </c>
      <c r="Z7">
        <f t="shared" si="7"/>
        <v>40.180900000000008</v>
      </c>
      <c r="AA7">
        <f t="shared" si="2"/>
        <v>7.625727999999981</v>
      </c>
    </row>
    <row r="8" spans="2:27" ht="15" x14ac:dyDescent="0.2">
      <c r="B8" s="76">
        <v>5</v>
      </c>
      <c r="C8" s="4" t="s">
        <v>20</v>
      </c>
      <c r="D8" s="4" t="s">
        <v>15</v>
      </c>
      <c r="E8" s="5">
        <v>0.73158599660599999</v>
      </c>
      <c r="F8" s="5">
        <v>0.73158599660599999</v>
      </c>
      <c r="G8" s="26">
        <v>32500</v>
      </c>
      <c r="H8" s="26">
        <v>0.15469276017175301</v>
      </c>
      <c r="I8" s="27">
        <f t="shared" si="3"/>
        <v>7085</v>
      </c>
      <c r="J8" s="54" t="s">
        <v>42</v>
      </c>
      <c r="K8" s="38">
        <v>3015</v>
      </c>
      <c r="L8" s="31"/>
      <c r="M8" s="31"/>
      <c r="N8" s="31"/>
      <c r="O8" s="35"/>
      <c r="P8" s="17">
        <v>5</v>
      </c>
      <c r="Q8" s="4" t="s">
        <v>20</v>
      </c>
      <c r="R8" s="13">
        <v>12027254</v>
      </c>
      <c r="S8" s="13">
        <v>12027254</v>
      </c>
      <c r="T8" s="44">
        <v>5107604</v>
      </c>
      <c r="U8" s="14">
        <f t="shared" si="4"/>
        <v>12.027253999999999</v>
      </c>
      <c r="V8" s="14">
        <f t="shared" si="0"/>
        <v>12.027253999999999</v>
      </c>
      <c r="W8" s="14">
        <f t="shared" si="1"/>
        <v>5.1076040000000003</v>
      </c>
      <c r="X8" s="14">
        <f t="shared" si="5"/>
        <v>2.3065499999999997</v>
      </c>
      <c r="Y8" s="18">
        <f t="shared" si="6"/>
        <v>2.3065499999999997</v>
      </c>
      <c r="Z8">
        <f t="shared" si="7"/>
        <v>6.919649999999999</v>
      </c>
      <c r="AA8">
        <f t="shared" si="2"/>
        <v>6.919649999999999</v>
      </c>
    </row>
    <row r="9" spans="2:27" x14ac:dyDescent="0.15">
      <c r="B9" s="76">
        <v>6</v>
      </c>
      <c r="C9" s="4" t="s">
        <v>22</v>
      </c>
      <c r="D9" s="4" t="s">
        <v>15</v>
      </c>
      <c r="E9" s="5">
        <v>0.733150271651</v>
      </c>
      <c r="F9" s="5">
        <v>0.733150271651</v>
      </c>
      <c r="G9" s="26">
        <v>4145</v>
      </c>
      <c r="H9" s="26">
        <v>0.1</v>
      </c>
      <c r="I9" s="27">
        <f t="shared" si="3"/>
        <v>0</v>
      </c>
      <c r="J9" s="54" t="s">
        <v>42</v>
      </c>
      <c r="K9" s="37">
        <v>0</v>
      </c>
      <c r="L9" s="32"/>
      <c r="M9" s="32"/>
      <c r="N9" s="32"/>
      <c r="O9" s="35"/>
      <c r="P9" s="17">
        <v>6</v>
      </c>
      <c r="Q9" s="4" t="s">
        <v>22</v>
      </c>
      <c r="R9" s="13" t="s">
        <v>31</v>
      </c>
      <c r="S9" s="13" t="s">
        <v>31</v>
      </c>
      <c r="T9" s="13" t="s">
        <v>31</v>
      </c>
      <c r="U9" s="13" t="s">
        <v>31</v>
      </c>
      <c r="V9" s="13" t="s">
        <v>31</v>
      </c>
      <c r="W9" s="13" t="s">
        <v>31</v>
      </c>
      <c r="X9" s="13" t="s">
        <v>31</v>
      </c>
      <c r="Y9" s="19" t="s">
        <v>31</v>
      </c>
      <c r="Z9" s="19" t="s">
        <v>31</v>
      </c>
      <c r="AA9" s="19" t="s">
        <v>31</v>
      </c>
    </row>
    <row r="10" spans="2:27" x14ac:dyDescent="0.15">
      <c r="B10" s="76">
        <v>7</v>
      </c>
      <c r="C10" s="4" t="s">
        <v>23</v>
      </c>
      <c r="D10" s="4" t="s">
        <v>15</v>
      </c>
      <c r="E10" s="5">
        <v>0.66487199314199996</v>
      </c>
      <c r="F10" s="5">
        <v>0.73271607407499995</v>
      </c>
      <c r="G10" s="26">
        <v>2099</v>
      </c>
      <c r="H10" s="26">
        <v>0.1</v>
      </c>
      <c r="I10" s="27">
        <f t="shared" si="3"/>
        <v>0</v>
      </c>
      <c r="J10" s="54" t="s">
        <v>42</v>
      </c>
      <c r="K10" s="37">
        <v>0</v>
      </c>
      <c r="L10" s="32"/>
      <c r="M10" s="32"/>
      <c r="N10" s="32"/>
      <c r="O10" s="35"/>
      <c r="P10" s="17">
        <v>7</v>
      </c>
      <c r="Q10" s="4" t="s">
        <v>23</v>
      </c>
      <c r="R10" s="13" t="s">
        <v>31</v>
      </c>
      <c r="S10" s="13" t="s">
        <v>31</v>
      </c>
      <c r="T10" s="13" t="s">
        <v>31</v>
      </c>
      <c r="U10" s="13" t="s">
        <v>31</v>
      </c>
      <c r="V10" s="13" t="s">
        <v>31</v>
      </c>
      <c r="W10" s="13" t="s">
        <v>31</v>
      </c>
      <c r="X10" s="13" t="s">
        <v>31</v>
      </c>
      <c r="Y10" s="19" t="s">
        <v>31</v>
      </c>
      <c r="Z10" s="19" t="s">
        <v>31</v>
      </c>
      <c r="AA10" s="19" t="s">
        <v>31</v>
      </c>
    </row>
    <row r="11" spans="2:27" ht="15" x14ac:dyDescent="0.2">
      <c r="B11" s="76">
        <v>8</v>
      </c>
      <c r="C11" s="4" t="s">
        <v>24</v>
      </c>
      <c r="D11" s="4" t="s">
        <v>11</v>
      </c>
      <c r="E11" s="5">
        <v>0.68532082746300005</v>
      </c>
      <c r="F11" s="5">
        <v>0.73529213779900005</v>
      </c>
      <c r="G11" s="26">
        <v>6774</v>
      </c>
      <c r="H11" s="26">
        <v>0.1</v>
      </c>
      <c r="I11" s="27">
        <f t="shared" si="3"/>
        <v>6305</v>
      </c>
      <c r="J11" s="54" t="s">
        <v>42</v>
      </c>
      <c r="K11" s="37">
        <v>2683</v>
      </c>
      <c r="L11" s="32"/>
      <c r="M11" s="32"/>
      <c r="N11" s="32"/>
      <c r="O11" s="35"/>
      <c r="P11" s="17">
        <v>8</v>
      </c>
      <c r="Q11" s="4" t="s">
        <v>24</v>
      </c>
      <c r="R11" s="13">
        <v>6481421</v>
      </c>
      <c r="S11" s="13">
        <v>6954025</v>
      </c>
      <c r="T11" s="43">
        <v>5767278</v>
      </c>
      <c r="U11" s="13">
        <f t="shared" si="4"/>
        <v>6.4814210000000001</v>
      </c>
      <c r="V11" s="13">
        <f t="shared" si="0"/>
        <v>6.9540249999999997</v>
      </c>
      <c r="W11" s="13">
        <f t="shared" si="1"/>
        <v>5.7672780000000001</v>
      </c>
      <c r="X11" s="14">
        <f t="shared" si="5"/>
        <v>0.23804766666666666</v>
      </c>
      <c r="Y11" s="18">
        <f t="shared" si="6"/>
        <v>0.3955823333333332</v>
      </c>
      <c r="Z11">
        <f t="shared" si="7"/>
        <v>0.71414299999999997</v>
      </c>
      <c r="AA11">
        <f t="shared" si="2"/>
        <v>1.1867469999999996</v>
      </c>
    </row>
    <row r="12" spans="2:27" x14ac:dyDescent="0.15">
      <c r="B12" s="76">
        <v>9</v>
      </c>
      <c r="C12" s="4" t="s">
        <v>25</v>
      </c>
      <c r="D12" s="4" t="s">
        <v>11</v>
      </c>
      <c r="E12" s="5">
        <v>0.72936971809700002</v>
      </c>
      <c r="F12" s="5">
        <v>0.77849824833199999</v>
      </c>
      <c r="G12" s="26">
        <v>14552</v>
      </c>
      <c r="H12" s="26">
        <v>0.1</v>
      </c>
      <c r="I12" s="27">
        <f t="shared" si="3"/>
        <v>0</v>
      </c>
      <c r="J12" s="54" t="s">
        <v>42</v>
      </c>
      <c r="K12" s="37">
        <v>0</v>
      </c>
      <c r="L12" s="32"/>
      <c r="M12" s="32"/>
      <c r="N12" s="32"/>
      <c r="O12" s="35"/>
      <c r="P12" s="17">
        <v>9</v>
      </c>
      <c r="Q12" s="4" t="s">
        <v>25</v>
      </c>
      <c r="R12" s="13" t="s">
        <v>31</v>
      </c>
      <c r="S12" s="13" t="s">
        <v>31</v>
      </c>
      <c r="T12" s="13" t="s">
        <v>31</v>
      </c>
      <c r="U12" s="13" t="s">
        <v>31</v>
      </c>
      <c r="V12" s="13" t="s">
        <v>31</v>
      </c>
      <c r="W12" s="13" t="s">
        <v>31</v>
      </c>
      <c r="X12" s="13" t="s">
        <v>31</v>
      </c>
      <c r="Y12" s="19" t="s">
        <v>31</v>
      </c>
      <c r="Z12" s="19" t="s">
        <v>31</v>
      </c>
      <c r="AA12" s="19" t="s">
        <v>31</v>
      </c>
    </row>
    <row r="13" spans="2:27" ht="15" x14ac:dyDescent="0.2">
      <c r="B13" s="76">
        <v>10</v>
      </c>
      <c r="C13" s="4" t="s">
        <v>26</v>
      </c>
      <c r="D13" s="4" t="s">
        <v>27</v>
      </c>
      <c r="E13" s="4">
        <v>0.59943602299700005</v>
      </c>
      <c r="F13" s="4">
        <v>0.71181760295999996</v>
      </c>
      <c r="G13" s="26">
        <v>3064</v>
      </c>
      <c r="H13" s="26">
        <v>0.1</v>
      </c>
      <c r="I13" s="27">
        <f t="shared" si="3"/>
        <v>942</v>
      </c>
      <c r="J13" s="54" t="s">
        <v>42</v>
      </c>
      <c r="K13" s="37">
        <v>401</v>
      </c>
      <c r="L13" s="31"/>
      <c r="M13" s="31"/>
      <c r="N13" s="31"/>
      <c r="O13" s="35"/>
      <c r="P13" s="17">
        <v>10</v>
      </c>
      <c r="Q13" s="4" t="s">
        <v>26</v>
      </c>
      <c r="R13" s="13">
        <v>847003</v>
      </c>
      <c r="S13" s="13">
        <v>1005798</v>
      </c>
      <c r="T13" s="43">
        <v>1138605</v>
      </c>
      <c r="U13" s="14">
        <f t="shared" si="4"/>
        <v>0.84700299999999995</v>
      </c>
      <c r="V13" s="14">
        <f t="shared" si="0"/>
        <v>1.005798</v>
      </c>
      <c r="W13" s="14">
        <f t="shared" si="1"/>
        <v>1.1386050000000001</v>
      </c>
      <c r="X13" s="14">
        <f t="shared" si="5"/>
        <v>9.7200666666666713E-2</v>
      </c>
      <c r="Y13" s="18">
        <f t="shared" si="6"/>
        <v>4.4269000000000037E-2</v>
      </c>
      <c r="Z13">
        <f t="shared" si="7"/>
        <v>0.29160200000000014</v>
      </c>
      <c r="AA13">
        <f t="shared" si="2"/>
        <v>0.13280700000000012</v>
      </c>
    </row>
    <row r="14" spans="2:27" ht="15" x14ac:dyDescent="0.2">
      <c r="B14" s="76">
        <v>11</v>
      </c>
      <c r="C14" t="s">
        <v>28</v>
      </c>
      <c r="D14" s="4" t="s">
        <v>27</v>
      </c>
      <c r="E14" s="4">
        <v>0.57423961247699995</v>
      </c>
      <c r="F14" s="5">
        <v>0.72957204735799996</v>
      </c>
      <c r="G14" s="26">
        <v>3028</v>
      </c>
      <c r="H14" s="26">
        <v>0.1</v>
      </c>
      <c r="I14" s="27">
        <f t="shared" si="3"/>
        <v>895</v>
      </c>
      <c r="J14" s="54" t="s">
        <v>42</v>
      </c>
      <c r="K14" s="37">
        <v>381</v>
      </c>
      <c r="L14" s="31"/>
      <c r="M14" s="31"/>
      <c r="N14" s="31"/>
      <c r="O14" s="35"/>
      <c r="P14" s="17">
        <v>11</v>
      </c>
      <c r="Q14" t="s">
        <v>28</v>
      </c>
      <c r="R14" s="13">
        <v>770916</v>
      </c>
      <c r="S14" s="13">
        <v>979450</v>
      </c>
      <c r="T14" s="45">
        <v>466447</v>
      </c>
      <c r="U14" s="14">
        <f t="shared" si="4"/>
        <v>0.77091600000000005</v>
      </c>
      <c r="V14" s="14">
        <f t="shared" si="0"/>
        <v>0.97945000000000004</v>
      </c>
      <c r="W14" s="14">
        <f t="shared" si="1"/>
        <v>0.466447</v>
      </c>
      <c r="X14" s="14">
        <f t="shared" si="5"/>
        <v>0.10148966666666669</v>
      </c>
      <c r="Y14" s="18">
        <f t="shared" si="6"/>
        <v>0.17100100000000004</v>
      </c>
      <c r="Z14">
        <f t="shared" si="7"/>
        <v>0.30446900000000005</v>
      </c>
      <c r="AA14">
        <f t="shared" si="2"/>
        <v>0.5130030000000001</v>
      </c>
    </row>
    <row r="15" spans="2:27" ht="16" thickBot="1" x14ac:dyDescent="0.25">
      <c r="B15" s="77">
        <v>12</v>
      </c>
      <c r="C15" s="21" t="s">
        <v>29</v>
      </c>
      <c r="D15" s="21" t="s">
        <v>27</v>
      </c>
      <c r="E15" s="22">
        <v>0.608685652568</v>
      </c>
      <c r="F15" s="22">
        <v>0.68198287774599997</v>
      </c>
      <c r="G15" s="29">
        <v>65872</v>
      </c>
      <c r="H15" s="29">
        <v>0.32450489507636299</v>
      </c>
      <c r="I15" s="30">
        <f t="shared" si="3"/>
        <v>8909</v>
      </c>
      <c r="J15" s="55" t="s">
        <v>42</v>
      </c>
      <c r="K15" s="39">
        <v>3791</v>
      </c>
      <c r="L15" s="31"/>
      <c r="M15" s="31"/>
      <c r="N15" s="31"/>
      <c r="O15" s="35"/>
      <c r="P15" s="20">
        <v>12</v>
      </c>
      <c r="Q15" s="21" t="s">
        <v>29</v>
      </c>
      <c r="R15" s="23">
        <v>26395782</v>
      </c>
      <c r="S15" s="23">
        <v>29574331</v>
      </c>
      <c r="T15" s="48">
        <v>19445035</v>
      </c>
      <c r="U15" s="24">
        <f t="shared" si="4"/>
        <v>26.395782000000001</v>
      </c>
      <c r="V15" s="24">
        <f t="shared" si="0"/>
        <v>29.574331000000001</v>
      </c>
      <c r="W15" s="24">
        <f t="shared" si="1"/>
        <v>19.445035000000001</v>
      </c>
      <c r="X15" s="24">
        <f t="shared" si="5"/>
        <v>2.3169156666666666</v>
      </c>
      <c r="Y15" s="25">
        <f t="shared" si="6"/>
        <v>3.3764319999999999</v>
      </c>
      <c r="Z15">
        <f t="shared" si="7"/>
        <v>6.9507469999999998</v>
      </c>
      <c r="AA15">
        <f t="shared" si="2"/>
        <v>10.129296</v>
      </c>
    </row>
    <row r="16" spans="2:27" x14ac:dyDescent="0.15">
      <c r="L16" s="35"/>
      <c r="M16" s="35"/>
      <c r="N16" s="35"/>
      <c r="O16" s="35"/>
    </row>
    <row r="18" spans="1:28" ht="14" thickBot="1" x14ac:dyDescent="0.2"/>
    <row r="19" spans="1:28" x14ac:dyDescent="0.15">
      <c r="B19" s="15" t="s">
        <v>0</v>
      </c>
      <c r="C19" s="16" t="s">
        <v>1</v>
      </c>
      <c r="D19" s="33" t="s">
        <v>33</v>
      </c>
      <c r="E19" s="33" t="s">
        <v>34</v>
      </c>
      <c r="F19" s="33" t="s">
        <v>35</v>
      </c>
    </row>
    <row r="20" spans="1:28" x14ac:dyDescent="0.15">
      <c r="B20" s="17">
        <v>1</v>
      </c>
      <c r="C20" s="4" t="s">
        <v>10</v>
      </c>
      <c r="D20" s="12">
        <v>78094500</v>
      </c>
      <c r="E20" s="12">
        <v>104355687.75775728</v>
      </c>
      <c r="F20" s="12">
        <v>103261464</v>
      </c>
    </row>
    <row r="21" spans="1:28" x14ac:dyDescent="0.15">
      <c r="B21" s="17">
        <v>2</v>
      </c>
      <c r="C21" s="4" t="s">
        <v>14</v>
      </c>
      <c r="D21" s="12">
        <v>3709485.0213619615</v>
      </c>
      <c r="E21" s="12">
        <v>3977179.816721973</v>
      </c>
      <c r="F21" s="12">
        <v>1100042</v>
      </c>
      <c r="Y21">
        <f>104355687/3</f>
        <v>34785229</v>
      </c>
      <c r="Z21" s="14">
        <v>32013316</v>
      </c>
      <c r="AB21" s="14"/>
    </row>
    <row r="22" spans="1:28" x14ac:dyDescent="0.15">
      <c r="A22" t="s">
        <v>44</v>
      </c>
      <c r="B22" s="17">
        <v>3</v>
      </c>
      <c r="C22" s="4" t="s">
        <v>17</v>
      </c>
      <c r="D22" s="12">
        <v>483319100.29607499</v>
      </c>
      <c r="E22" s="12">
        <v>515874272.8550908</v>
      </c>
      <c r="F22" s="12">
        <v>523500000</v>
      </c>
      <c r="Y22">
        <f t="shared" ref="Y22:Y23" si="8">104355687/3</f>
        <v>34785229</v>
      </c>
      <c r="Z22" s="14">
        <v>40811977</v>
      </c>
      <c r="AB22" s="14"/>
    </row>
    <row r="23" spans="1:28" x14ac:dyDescent="0.15">
      <c r="B23" s="17">
        <v>5</v>
      </c>
      <c r="C23" s="4" t="s">
        <v>20</v>
      </c>
      <c r="D23" s="12">
        <v>12027254.095213842</v>
      </c>
      <c r="E23" s="12">
        <v>12027254.095213842</v>
      </c>
      <c r="F23" s="12">
        <v>5107604</v>
      </c>
      <c r="Y23">
        <f t="shared" si="8"/>
        <v>34785229</v>
      </c>
      <c r="Z23" s="14">
        <v>30436171</v>
      </c>
      <c r="AB23" s="14"/>
    </row>
    <row r="24" spans="1:28" x14ac:dyDescent="0.15">
      <c r="B24" s="17">
        <v>6</v>
      </c>
      <c r="C24" s="4" t="s">
        <v>22</v>
      </c>
      <c r="D24" s="12" t="s">
        <v>31</v>
      </c>
      <c r="E24" s="12" t="s">
        <v>31</v>
      </c>
      <c r="F24" s="12" t="s">
        <v>31</v>
      </c>
      <c r="Z24" s="14"/>
    </row>
    <row r="25" spans="1:28" x14ac:dyDescent="0.15">
      <c r="B25" s="17">
        <v>7</v>
      </c>
      <c r="C25" s="4" t="s">
        <v>23</v>
      </c>
      <c r="D25" s="12" t="s">
        <v>31</v>
      </c>
      <c r="E25" s="12" t="s">
        <v>31</v>
      </c>
      <c r="F25" s="12" t="s">
        <v>31</v>
      </c>
    </row>
    <row r="26" spans="1:28" x14ac:dyDescent="0.15">
      <c r="B26" s="17">
        <v>8</v>
      </c>
      <c r="C26" s="4" t="s">
        <v>24</v>
      </c>
      <c r="D26" s="12">
        <v>6481421.7257313225</v>
      </c>
      <c r="E26" s="12">
        <v>6954025.3932340425</v>
      </c>
      <c r="F26" s="12">
        <v>5767278</v>
      </c>
      <c r="Y26">
        <f>Y21/1000000</f>
        <v>34.785229000000001</v>
      </c>
      <c r="Z26">
        <f t="shared" ref="Z26:Z28" si="9">Z21/1000000</f>
        <v>32.013316000000003</v>
      </c>
      <c r="AA26">
        <f>Z26-Y26</f>
        <v>-2.7719129999999979</v>
      </c>
      <c r="AB26">
        <f>POWER(AA26,2)</f>
        <v>7.6835016795689883</v>
      </c>
    </row>
    <row r="27" spans="1:28" x14ac:dyDescent="0.15">
      <c r="B27" s="17">
        <v>9</v>
      </c>
      <c r="C27" s="4" t="s">
        <v>25</v>
      </c>
      <c r="D27" s="12" t="s">
        <v>31</v>
      </c>
      <c r="E27" s="12" t="s">
        <v>31</v>
      </c>
      <c r="F27" s="12" t="s">
        <v>31</v>
      </c>
      <c r="Y27">
        <f t="shared" ref="Y27" si="10">Y22/1000000</f>
        <v>34.785229000000001</v>
      </c>
      <c r="Z27">
        <f t="shared" si="9"/>
        <v>40.811976999999999</v>
      </c>
      <c r="AA27">
        <f t="shared" ref="AA27:AA28" si="11">Z27-Y27</f>
        <v>6.0267479999999978</v>
      </c>
      <c r="AB27">
        <f t="shared" ref="AB27:AB28" si="12">POWER(AA27,2)</f>
        <v>36.321691455503974</v>
      </c>
    </row>
    <row r="28" spans="1:28" x14ac:dyDescent="0.15">
      <c r="B28" s="17">
        <v>10</v>
      </c>
      <c r="C28" s="4" t="s">
        <v>26</v>
      </c>
      <c r="D28" s="12">
        <v>847003.10049476114</v>
      </c>
      <c r="E28" s="12">
        <v>1005798.27298248</v>
      </c>
      <c r="F28" s="12">
        <v>1138605</v>
      </c>
      <c r="Y28">
        <f t="shared" ref="Y28" si="13">Y23/1000000</f>
        <v>34.785229000000001</v>
      </c>
      <c r="Z28">
        <f t="shared" si="9"/>
        <v>30.436171000000002</v>
      </c>
      <c r="AA28">
        <f t="shared" si="11"/>
        <v>-4.3490579999999994</v>
      </c>
      <c r="AB28">
        <f t="shared" si="12"/>
        <v>18.914305487363993</v>
      </c>
    </row>
    <row r="29" spans="1:28" x14ac:dyDescent="0.15">
      <c r="B29" s="17">
        <v>11</v>
      </c>
      <c r="C29" s="28" t="s">
        <v>28</v>
      </c>
      <c r="D29" s="12">
        <v>770916.67975037242</v>
      </c>
      <c r="E29" s="12">
        <v>979450.47357811488</v>
      </c>
      <c r="F29" s="12">
        <v>466447</v>
      </c>
      <c r="AB29">
        <f>SUM(AB26,AB27,AB28)</f>
        <v>62.919498622436961</v>
      </c>
    </row>
    <row r="30" spans="1:28" ht="14" thickBot="1" x14ac:dyDescent="0.2">
      <c r="B30" s="20">
        <v>12</v>
      </c>
      <c r="C30" s="21" t="s">
        <v>29</v>
      </c>
      <c r="D30" s="12">
        <v>26395782.154078208</v>
      </c>
      <c r="E30" s="12">
        <v>29574331.837538604</v>
      </c>
      <c r="F30" s="12">
        <v>19445035</v>
      </c>
      <c r="AB30">
        <f>AB29/3</f>
        <v>20.973166207478986</v>
      </c>
    </row>
    <row r="38" spans="2:6" ht="14" thickBot="1" x14ac:dyDescent="0.2"/>
    <row r="39" spans="2:6" ht="40" thickBot="1" x14ac:dyDescent="0.2">
      <c r="B39" s="80" t="s">
        <v>0</v>
      </c>
      <c r="C39" s="78" t="s">
        <v>1</v>
      </c>
      <c r="D39" s="78" t="s">
        <v>2</v>
      </c>
      <c r="E39" s="78" t="s">
        <v>37</v>
      </c>
      <c r="F39" s="79" t="s">
        <v>9</v>
      </c>
    </row>
    <row r="40" spans="2:6" x14ac:dyDescent="0.15">
      <c r="B40" s="75">
        <v>1</v>
      </c>
      <c r="C40" s="50" t="s">
        <v>10</v>
      </c>
      <c r="D40" s="50" t="s">
        <v>11</v>
      </c>
      <c r="E40" s="53">
        <f>ROUND(H40*2.35,0)</f>
        <v>0</v>
      </c>
      <c r="F40" s="54" t="s">
        <v>42</v>
      </c>
    </row>
    <row r="41" spans="2:6" x14ac:dyDescent="0.15">
      <c r="B41" s="76">
        <v>2</v>
      </c>
      <c r="C41" s="4" t="s">
        <v>14</v>
      </c>
      <c r="D41" s="4" t="s">
        <v>15</v>
      </c>
      <c r="E41" s="27">
        <f>ROUND(H41*2.35,0)</f>
        <v>0</v>
      </c>
      <c r="F41" s="54" t="s">
        <v>42</v>
      </c>
    </row>
    <row r="42" spans="2:6" x14ac:dyDescent="0.15">
      <c r="B42" s="76">
        <v>3</v>
      </c>
      <c r="C42" s="4" t="s">
        <v>17</v>
      </c>
      <c r="D42" s="4" t="s">
        <v>11</v>
      </c>
      <c r="E42" s="27">
        <v>3600</v>
      </c>
      <c r="F42" s="54" t="s">
        <v>41</v>
      </c>
    </row>
    <row r="43" spans="2:6" x14ac:dyDescent="0.15">
      <c r="B43" s="76">
        <v>5</v>
      </c>
      <c r="C43" s="4" t="s">
        <v>20</v>
      </c>
      <c r="D43" s="4" t="s">
        <v>15</v>
      </c>
      <c r="E43" s="27">
        <f>ROUND(H43*2.35,0)</f>
        <v>0</v>
      </c>
      <c r="F43" s="54" t="s">
        <v>42</v>
      </c>
    </row>
    <row r="44" spans="2:6" x14ac:dyDescent="0.15">
      <c r="B44" s="76">
        <v>6</v>
      </c>
      <c r="C44" s="4" t="s">
        <v>22</v>
      </c>
      <c r="D44" s="4" t="s">
        <v>15</v>
      </c>
      <c r="E44" s="27">
        <f>ROUND(H44*2.35,0)</f>
        <v>0</v>
      </c>
      <c r="F44" s="54" t="s">
        <v>42</v>
      </c>
    </row>
    <row r="45" spans="2:6" x14ac:dyDescent="0.15">
      <c r="B45" s="76">
        <v>7</v>
      </c>
      <c r="C45" s="4" t="s">
        <v>23</v>
      </c>
      <c r="D45" s="4" t="s">
        <v>15</v>
      </c>
      <c r="E45" s="27">
        <f>ROUND(H45*2.35,0)</f>
        <v>0</v>
      </c>
      <c r="F45" s="54" t="s">
        <v>42</v>
      </c>
    </row>
    <row r="46" spans="2:6" x14ac:dyDescent="0.15">
      <c r="B46" s="76">
        <v>8</v>
      </c>
      <c r="C46" s="4" t="s">
        <v>24</v>
      </c>
      <c r="D46" s="4" t="s">
        <v>11</v>
      </c>
      <c r="E46" s="27">
        <f>ROUND(H46*2.35,0)</f>
        <v>0</v>
      </c>
      <c r="F46" s="54" t="s">
        <v>42</v>
      </c>
    </row>
    <row r="47" spans="2:6" x14ac:dyDescent="0.15">
      <c r="B47" s="76">
        <v>9</v>
      </c>
      <c r="C47" s="4" t="s">
        <v>25</v>
      </c>
      <c r="D47" s="4" t="s">
        <v>11</v>
      </c>
      <c r="E47" s="27">
        <f>ROUND(H47*2.35,0)</f>
        <v>0</v>
      </c>
      <c r="F47" s="54" t="s">
        <v>42</v>
      </c>
    </row>
    <row r="48" spans="2:6" x14ac:dyDescent="0.15">
      <c r="B48" s="76">
        <v>10</v>
      </c>
      <c r="C48" s="4" t="s">
        <v>26</v>
      </c>
      <c r="D48" s="4" t="s">
        <v>27</v>
      </c>
      <c r="E48" s="27">
        <f>ROUND(H48*2.35,0)</f>
        <v>0</v>
      </c>
      <c r="F48" s="54" t="s">
        <v>42</v>
      </c>
    </row>
    <row r="49" spans="2:6" x14ac:dyDescent="0.15">
      <c r="B49" s="76">
        <v>11</v>
      </c>
      <c r="C49" t="s">
        <v>28</v>
      </c>
      <c r="D49" s="4" t="s">
        <v>27</v>
      </c>
      <c r="E49" s="27">
        <f>ROUND(H49*2.35,0)</f>
        <v>0</v>
      </c>
      <c r="F49" s="54" t="s">
        <v>42</v>
      </c>
    </row>
    <row r="50" spans="2:6" ht="14" thickBot="1" x14ac:dyDescent="0.2">
      <c r="B50" s="77">
        <v>12</v>
      </c>
      <c r="C50" s="21" t="s">
        <v>29</v>
      </c>
      <c r="D50" s="21" t="s">
        <v>27</v>
      </c>
      <c r="E50" s="30">
        <f>ROUND(H50*2.35,0)</f>
        <v>0</v>
      </c>
      <c r="F50" s="55" t="s">
        <v>42</v>
      </c>
    </row>
  </sheetData>
  <hyperlinks>
    <hyperlink ref="C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24"/>
  <sheetViews>
    <sheetView workbookViewId="0">
      <selection activeCell="I25" sqref="I25"/>
    </sheetView>
  </sheetViews>
  <sheetFormatPr baseColWidth="10" defaultColWidth="8.83203125" defaultRowHeight="13" x14ac:dyDescent="0.15"/>
  <cols>
    <col min="5" max="5" width="20.6640625" bestFit="1" customWidth="1"/>
    <col min="6" max="6" width="20.6640625" style="49" hidden="1" customWidth="1"/>
    <col min="7" max="7" width="11.33203125" style="12" hidden="1" customWidth="1"/>
    <col min="8" max="8" width="24.5" hidden="1" customWidth="1"/>
    <col min="9" max="9" width="14" bestFit="1" customWidth="1"/>
    <col min="10" max="10" width="16.83203125" bestFit="1" customWidth="1"/>
    <col min="11" max="11" width="18.83203125" bestFit="1" customWidth="1"/>
    <col min="12" max="12" width="18.1640625" bestFit="1" customWidth="1"/>
    <col min="13" max="13" width="21" bestFit="1" customWidth="1"/>
  </cols>
  <sheetData>
    <row r="6" spans="4:13" ht="14" thickBot="1" x14ac:dyDescent="0.2"/>
    <row r="7" spans="4:13" x14ac:dyDescent="0.15">
      <c r="D7" s="15" t="s">
        <v>0</v>
      </c>
      <c r="E7" s="59" t="s">
        <v>1</v>
      </c>
      <c r="F7" s="34" t="s">
        <v>33</v>
      </c>
      <c r="G7" s="34" t="s">
        <v>34</v>
      </c>
      <c r="H7" s="34" t="s">
        <v>35</v>
      </c>
      <c r="I7" s="34" t="s">
        <v>33</v>
      </c>
      <c r="J7" s="34" t="s">
        <v>34</v>
      </c>
      <c r="K7" s="34" t="s">
        <v>43</v>
      </c>
      <c r="L7" s="46" t="s">
        <v>39</v>
      </c>
      <c r="M7" s="47" t="s">
        <v>40</v>
      </c>
    </row>
    <row r="8" spans="4:13" ht="15" x14ac:dyDescent="0.2">
      <c r="D8" s="17">
        <v>1</v>
      </c>
      <c r="E8" s="4" t="s">
        <v>10</v>
      </c>
      <c r="F8" s="13">
        <f>ROUND(78094500,0)</f>
        <v>78094500</v>
      </c>
      <c r="G8" s="13">
        <v>104355687</v>
      </c>
      <c r="H8" s="43">
        <v>103261464</v>
      </c>
      <c r="I8" s="14">
        <f t="shared" ref="I8:K11" si="0">F8/1000000</f>
        <v>78.094499999999996</v>
      </c>
      <c r="J8" s="14">
        <f t="shared" si="0"/>
        <v>104.355687</v>
      </c>
      <c r="K8" s="14">
        <f t="shared" si="0"/>
        <v>103.261464</v>
      </c>
      <c r="L8" s="14">
        <f>SQRT(POWER(K8-I8,2))/3</f>
        <v>8.388988000000003</v>
      </c>
      <c r="M8" s="18">
        <f>SQRT(POWER(K8-J8,2))/3</f>
        <v>0.36474099999999982</v>
      </c>
    </row>
    <row r="9" spans="4:13" ht="15" x14ac:dyDescent="0.2">
      <c r="D9" s="17">
        <v>2</v>
      </c>
      <c r="E9" s="4" t="s">
        <v>14</v>
      </c>
      <c r="F9" s="13">
        <v>3709485</v>
      </c>
      <c r="G9" s="13">
        <v>3977179</v>
      </c>
      <c r="H9" s="44">
        <v>1100042</v>
      </c>
      <c r="I9" s="14">
        <f t="shared" si="0"/>
        <v>3.7094849999999999</v>
      </c>
      <c r="J9" s="14">
        <f t="shared" si="0"/>
        <v>3.977179</v>
      </c>
      <c r="K9" s="14">
        <f t="shared" si="0"/>
        <v>1.100042</v>
      </c>
      <c r="L9" s="14">
        <f t="shared" ref="L9:L18" si="1">SQRT(POWER(K9-I9,2))/3</f>
        <v>0.86981433333333324</v>
      </c>
      <c r="M9" s="18">
        <f t="shared" ref="M9:M18" si="2">SQRT(POWER(K9-J9,2))/3</f>
        <v>0.9590456666666668</v>
      </c>
    </row>
    <row r="10" spans="4:13" ht="15" x14ac:dyDescent="0.2">
      <c r="D10" s="17">
        <v>3</v>
      </c>
      <c r="E10" s="4" t="s">
        <v>17</v>
      </c>
      <c r="F10" s="13">
        <v>483319100</v>
      </c>
      <c r="G10" s="13">
        <v>515874272</v>
      </c>
      <c r="H10" s="43">
        <v>523500000</v>
      </c>
      <c r="I10" s="14">
        <f t="shared" si="0"/>
        <v>483.31909999999999</v>
      </c>
      <c r="J10" s="14">
        <f t="shared" si="0"/>
        <v>515.87427200000002</v>
      </c>
      <c r="K10" s="14">
        <f t="shared" si="0"/>
        <v>523.5</v>
      </c>
      <c r="L10" s="14">
        <f t="shared" si="1"/>
        <v>13.393633333333336</v>
      </c>
      <c r="M10" s="18">
        <f t="shared" si="2"/>
        <v>2.5419093333333271</v>
      </c>
    </row>
    <row r="11" spans="4:13" ht="15" x14ac:dyDescent="0.2">
      <c r="D11" s="17">
        <v>5</v>
      </c>
      <c r="E11" s="4" t="s">
        <v>20</v>
      </c>
      <c r="F11" s="13">
        <v>12027254</v>
      </c>
      <c r="G11" s="13">
        <v>12027254</v>
      </c>
      <c r="H11" s="44">
        <v>5107604</v>
      </c>
      <c r="I11" s="14">
        <f t="shared" si="0"/>
        <v>12.027253999999999</v>
      </c>
      <c r="J11" s="14">
        <f t="shared" si="0"/>
        <v>12.027253999999999</v>
      </c>
      <c r="K11" s="14">
        <f t="shared" si="0"/>
        <v>5.1076040000000003</v>
      </c>
      <c r="L11" s="14">
        <f t="shared" si="1"/>
        <v>2.3065499999999997</v>
      </c>
      <c r="M11" s="18">
        <f t="shared" si="2"/>
        <v>2.3065499999999997</v>
      </c>
    </row>
    <row r="12" spans="4:13" x14ac:dyDescent="0.15">
      <c r="D12" s="17">
        <v>6</v>
      </c>
      <c r="E12" s="4" t="s">
        <v>22</v>
      </c>
      <c r="F12" s="13" t="s">
        <v>31</v>
      </c>
      <c r="G12" s="13" t="s">
        <v>31</v>
      </c>
      <c r="H12" s="13" t="s">
        <v>31</v>
      </c>
      <c r="I12" s="13" t="s">
        <v>31</v>
      </c>
      <c r="J12" s="13" t="s">
        <v>31</v>
      </c>
      <c r="K12" s="13" t="s">
        <v>31</v>
      </c>
      <c r="L12" s="13" t="s">
        <v>31</v>
      </c>
      <c r="M12" s="19" t="s">
        <v>31</v>
      </c>
    </row>
    <row r="13" spans="4:13" x14ac:dyDescent="0.15">
      <c r="D13" s="17">
        <v>7</v>
      </c>
      <c r="E13" s="4" t="s">
        <v>23</v>
      </c>
      <c r="F13" s="13" t="s">
        <v>31</v>
      </c>
      <c r="G13" s="13" t="s">
        <v>31</v>
      </c>
      <c r="H13" s="13" t="s">
        <v>31</v>
      </c>
      <c r="I13" s="13" t="s">
        <v>31</v>
      </c>
      <c r="J13" s="13" t="s">
        <v>31</v>
      </c>
      <c r="K13" s="13" t="s">
        <v>31</v>
      </c>
      <c r="L13" s="13" t="s">
        <v>31</v>
      </c>
      <c r="M13" s="19" t="s">
        <v>31</v>
      </c>
    </row>
    <row r="14" spans="4:13" ht="15" x14ac:dyDescent="0.2">
      <c r="D14" s="17">
        <v>8</v>
      </c>
      <c r="E14" s="4" t="s">
        <v>24</v>
      </c>
      <c r="F14" s="13">
        <v>6481421</v>
      </c>
      <c r="G14" s="13">
        <v>6954025</v>
      </c>
      <c r="H14" s="43">
        <v>5767278</v>
      </c>
      <c r="I14" s="13">
        <f>F14/1000000</f>
        <v>6.4814210000000001</v>
      </c>
      <c r="J14" s="13">
        <f>G14/1000000</f>
        <v>6.9540249999999997</v>
      </c>
      <c r="K14" s="13">
        <f>H14/1000000</f>
        <v>5.7672780000000001</v>
      </c>
      <c r="L14" s="14">
        <f t="shared" si="1"/>
        <v>0.23804766666666666</v>
      </c>
      <c r="M14" s="18">
        <f t="shared" si="2"/>
        <v>0.3955823333333332</v>
      </c>
    </row>
    <row r="15" spans="4:13" x14ac:dyDescent="0.15">
      <c r="D15" s="17">
        <v>9</v>
      </c>
      <c r="E15" s="4" t="s">
        <v>25</v>
      </c>
      <c r="F15" s="13" t="s">
        <v>31</v>
      </c>
      <c r="G15" s="13" t="s">
        <v>31</v>
      </c>
      <c r="H15" s="13" t="s">
        <v>31</v>
      </c>
      <c r="I15" s="13" t="s">
        <v>31</v>
      </c>
      <c r="J15" s="13" t="s">
        <v>31</v>
      </c>
      <c r="K15" s="13" t="s">
        <v>31</v>
      </c>
      <c r="L15" s="13" t="s">
        <v>31</v>
      </c>
      <c r="M15" s="19" t="s">
        <v>31</v>
      </c>
    </row>
    <row r="16" spans="4:13" ht="15" x14ac:dyDescent="0.2">
      <c r="D16" s="17">
        <v>10</v>
      </c>
      <c r="E16" s="4" t="s">
        <v>26</v>
      </c>
      <c r="F16" s="13">
        <v>847003</v>
      </c>
      <c r="G16" s="13">
        <v>1005798</v>
      </c>
      <c r="H16" s="43">
        <v>1138605</v>
      </c>
      <c r="I16" s="14">
        <f t="shared" ref="I16:K18" si="3">F16/1000000</f>
        <v>0.84700299999999995</v>
      </c>
      <c r="J16" s="14">
        <f t="shared" si="3"/>
        <v>1.005798</v>
      </c>
      <c r="K16" s="14">
        <f t="shared" si="3"/>
        <v>1.1386050000000001</v>
      </c>
      <c r="L16" s="14">
        <f t="shared" si="1"/>
        <v>9.7200666666666713E-2</v>
      </c>
      <c r="M16" s="18">
        <f t="shared" si="2"/>
        <v>4.4269000000000037E-2</v>
      </c>
    </row>
    <row r="17" spans="4:13" ht="15" x14ac:dyDescent="0.2">
      <c r="D17" s="17">
        <v>11</v>
      </c>
      <c r="E17" t="s">
        <v>28</v>
      </c>
      <c r="F17" s="13">
        <v>770916</v>
      </c>
      <c r="G17" s="13">
        <v>979450</v>
      </c>
      <c r="H17" s="45">
        <v>466447</v>
      </c>
      <c r="I17" s="14">
        <f t="shared" si="3"/>
        <v>0.77091600000000005</v>
      </c>
      <c r="J17" s="14">
        <f t="shared" si="3"/>
        <v>0.97945000000000004</v>
      </c>
      <c r="K17" s="14">
        <f t="shared" si="3"/>
        <v>0.466447</v>
      </c>
      <c r="L17" s="14">
        <f t="shared" si="1"/>
        <v>0.10148966666666669</v>
      </c>
      <c r="M17" s="18">
        <f t="shared" si="2"/>
        <v>0.17100100000000004</v>
      </c>
    </row>
    <row r="18" spans="4:13" ht="16" thickBot="1" x14ac:dyDescent="0.25">
      <c r="D18" s="20">
        <v>12</v>
      </c>
      <c r="E18" s="21" t="s">
        <v>29</v>
      </c>
      <c r="F18" s="23">
        <v>26395782</v>
      </c>
      <c r="G18" s="23">
        <v>29574331</v>
      </c>
      <c r="H18" s="48">
        <v>19445035</v>
      </c>
      <c r="I18" s="24">
        <f t="shared" si="3"/>
        <v>26.395782000000001</v>
      </c>
      <c r="J18" s="24">
        <f t="shared" si="3"/>
        <v>29.574331000000001</v>
      </c>
      <c r="K18" s="24">
        <f t="shared" si="3"/>
        <v>19.445035000000001</v>
      </c>
      <c r="L18" s="24">
        <f t="shared" si="1"/>
        <v>2.3169156666666666</v>
      </c>
      <c r="M18" s="25">
        <f t="shared" si="2"/>
        <v>3.3764319999999999</v>
      </c>
    </row>
    <row r="19" spans="4:13" x14ac:dyDescent="0.15">
      <c r="D19" s="35"/>
      <c r="E19" s="56"/>
      <c r="F19" s="57"/>
      <c r="G19" s="58"/>
      <c r="H19" s="40"/>
    </row>
    <row r="20" spans="4:13" x14ac:dyDescent="0.15">
      <c r="D20" s="35"/>
      <c r="E20" s="56"/>
      <c r="F20" s="57"/>
      <c r="G20" s="58"/>
      <c r="H20" s="40"/>
    </row>
    <row r="21" spans="4:13" x14ac:dyDescent="0.15">
      <c r="D21" s="35"/>
      <c r="E21" s="56"/>
      <c r="F21" s="57"/>
      <c r="G21" s="58"/>
      <c r="H21" s="40"/>
    </row>
    <row r="22" spans="4:13" x14ac:dyDescent="0.15">
      <c r="D22" s="35"/>
      <c r="E22" s="56"/>
      <c r="F22" s="57"/>
      <c r="G22" s="58"/>
      <c r="H22" s="40"/>
    </row>
    <row r="23" spans="4:13" x14ac:dyDescent="0.15">
      <c r="D23" s="35"/>
      <c r="E23" s="56"/>
      <c r="F23" s="35"/>
      <c r="G23" s="58"/>
      <c r="H23" s="40"/>
    </row>
    <row r="24" spans="4:13" x14ac:dyDescent="0.15">
      <c r="D24" s="35"/>
      <c r="E24" s="56"/>
      <c r="F24" s="57"/>
      <c r="G24" s="58"/>
      <c r="H24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8"/>
  <sheetViews>
    <sheetView tabSelected="1" topLeftCell="B1" workbookViewId="0">
      <selection activeCell="N9" sqref="N9"/>
    </sheetView>
  </sheetViews>
  <sheetFormatPr baseColWidth="10" defaultColWidth="8.83203125" defaultRowHeight="13" x14ac:dyDescent="0.15"/>
  <cols>
    <col min="3" max="3" width="7.83203125" bestFit="1" customWidth="1"/>
    <col min="4" max="4" width="44" bestFit="1" customWidth="1"/>
    <col min="5" max="5" width="14" hidden="1" customWidth="1"/>
    <col min="6" max="6" width="16.83203125" hidden="1" customWidth="1"/>
    <col min="7" max="7" width="13.1640625" hidden="1" customWidth="1"/>
    <col min="8" max="8" width="10" bestFit="1" customWidth="1"/>
    <col min="9" max="10" width="11" bestFit="1" customWidth="1"/>
    <col min="11" max="11" width="10" bestFit="1" customWidth="1"/>
    <col min="12" max="12" width="10.6640625" bestFit="1" customWidth="1"/>
    <col min="13" max="13" width="7.83203125" bestFit="1" customWidth="1"/>
  </cols>
  <sheetData>
    <row r="3" spans="3:16" ht="14" thickBot="1" x14ac:dyDescent="0.2"/>
    <row r="4" spans="3:16" ht="52" x14ac:dyDescent="0.15">
      <c r="C4" s="81" t="s">
        <v>0</v>
      </c>
      <c r="D4" s="82" t="s">
        <v>1</v>
      </c>
      <c r="E4" s="83" t="s">
        <v>33</v>
      </c>
      <c r="F4" s="83" t="s">
        <v>34</v>
      </c>
      <c r="G4" s="83" t="s">
        <v>35</v>
      </c>
      <c r="H4" s="84" t="s">
        <v>54</v>
      </c>
      <c r="I4" s="84" t="s">
        <v>55</v>
      </c>
      <c r="J4" s="84" t="s">
        <v>56</v>
      </c>
      <c r="K4" s="84" t="s">
        <v>50</v>
      </c>
      <c r="L4" s="85" t="s">
        <v>51</v>
      </c>
      <c r="M4" s="71"/>
      <c r="N4" s="61"/>
      <c r="O4" s="61"/>
      <c r="P4" s="61"/>
    </row>
    <row r="5" spans="3:16" ht="15" x14ac:dyDescent="0.2">
      <c r="C5" s="76">
        <v>1</v>
      </c>
      <c r="D5" s="4" t="s">
        <v>10</v>
      </c>
      <c r="E5" s="13">
        <f>ROUND(78094500,0)</f>
        <v>78094500</v>
      </c>
      <c r="F5" s="13">
        <v>104355687</v>
      </c>
      <c r="G5" s="43">
        <v>103261464</v>
      </c>
      <c r="H5" s="14">
        <f>E5/1000000</f>
        <v>78.094499999999996</v>
      </c>
      <c r="I5" s="14">
        <f t="shared" ref="I5:J12" si="0">F5/1000000</f>
        <v>104.355687</v>
      </c>
      <c r="J5" s="14">
        <f t="shared" si="0"/>
        <v>103.261464</v>
      </c>
      <c r="K5" s="14">
        <f>POWER(J5-H5,2)</f>
        <v>633.37607697729641</v>
      </c>
      <c r="L5" s="18">
        <f>POWER(J5-I5,2)</f>
        <v>1.1973239737289989</v>
      </c>
    </row>
    <row r="6" spans="3:16" ht="15" x14ac:dyDescent="0.2">
      <c r="C6" s="76">
        <v>2</v>
      </c>
      <c r="D6" s="4" t="s">
        <v>14</v>
      </c>
      <c r="E6" s="13">
        <v>3709485</v>
      </c>
      <c r="F6" s="13">
        <v>3977179</v>
      </c>
      <c r="G6" s="44">
        <v>1100042</v>
      </c>
      <c r="H6" s="14">
        <f t="shared" ref="H6:H12" si="1">E6/1000000</f>
        <v>3.7094849999999999</v>
      </c>
      <c r="I6" s="14">
        <f t="shared" si="0"/>
        <v>3.977179</v>
      </c>
      <c r="J6" s="14">
        <f t="shared" si="0"/>
        <v>1.100042</v>
      </c>
      <c r="K6" s="14">
        <f t="shared" ref="K6:K12" si="2">POWER(J6-H6,2)</f>
        <v>6.8091927702489983</v>
      </c>
      <c r="L6" s="18">
        <f t="shared" ref="L6:L12" si="3">POWER(J6-I6,2)</f>
        <v>8.2779173167690008</v>
      </c>
    </row>
    <row r="7" spans="3:16" ht="15" x14ac:dyDescent="0.2">
      <c r="C7" s="76">
        <v>3</v>
      </c>
      <c r="D7" s="4" t="s">
        <v>17</v>
      </c>
      <c r="E7" s="13">
        <v>483319100</v>
      </c>
      <c r="F7" s="13">
        <v>515874272</v>
      </c>
      <c r="G7" s="43">
        <v>523500000</v>
      </c>
      <c r="H7" s="14">
        <f t="shared" si="1"/>
        <v>483.31909999999999</v>
      </c>
      <c r="I7" s="14">
        <f t="shared" si="0"/>
        <v>515.87427200000002</v>
      </c>
      <c r="J7" s="14">
        <f t="shared" si="0"/>
        <v>523.5</v>
      </c>
      <c r="K7" s="14">
        <f t="shared" si="2"/>
        <v>1614.5047248100007</v>
      </c>
      <c r="L7" s="18">
        <f t="shared" si="3"/>
        <v>58.15172752998371</v>
      </c>
    </row>
    <row r="8" spans="3:16" ht="15" x14ac:dyDescent="0.2">
      <c r="C8" s="76">
        <v>5</v>
      </c>
      <c r="D8" s="4" t="s">
        <v>20</v>
      </c>
      <c r="E8" s="13">
        <v>12027254</v>
      </c>
      <c r="F8" s="13">
        <v>12027254</v>
      </c>
      <c r="G8" s="44">
        <v>5107604</v>
      </c>
      <c r="H8" s="14">
        <f t="shared" si="1"/>
        <v>12.027253999999999</v>
      </c>
      <c r="I8" s="14">
        <f t="shared" si="0"/>
        <v>12.027253999999999</v>
      </c>
      <c r="J8" s="14">
        <f t="shared" si="0"/>
        <v>5.1076040000000003</v>
      </c>
      <c r="K8" s="14">
        <f t="shared" si="2"/>
        <v>47.881556122499987</v>
      </c>
      <c r="L8" s="18">
        <f t="shared" si="3"/>
        <v>47.881556122499987</v>
      </c>
    </row>
    <row r="9" spans="3:16" ht="15" x14ac:dyDescent="0.2">
      <c r="C9" s="76">
        <v>8</v>
      </c>
      <c r="D9" s="4" t="s">
        <v>24</v>
      </c>
      <c r="E9" s="13">
        <v>6481421</v>
      </c>
      <c r="F9" s="13">
        <v>6954025</v>
      </c>
      <c r="G9" s="43">
        <v>5767278</v>
      </c>
      <c r="H9" s="13">
        <f t="shared" si="1"/>
        <v>6.4814210000000001</v>
      </c>
      <c r="I9" s="13">
        <f t="shared" si="0"/>
        <v>6.9540249999999997</v>
      </c>
      <c r="J9" s="13">
        <f t="shared" si="0"/>
        <v>5.7672780000000001</v>
      </c>
      <c r="K9" s="14">
        <f t="shared" si="2"/>
        <v>0.51000022444899995</v>
      </c>
      <c r="L9" s="18">
        <f t="shared" si="3"/>
        <v>1.408368442008999</v>
      </c>
    </row>
    <row r="10" spans="3:16" ht="15" x14ac:dyDescent="0.2">
      <c r="C10" s="76">
        <v>10</v>
      </c>
      <c r="D10" s="4" t="s">
        <v>26</v>
      </c>
      <c r="E10" s="13">
        <v>847003</v>
      </c>
      <c r="F10" s="13">
        <v>1005798</v>
      </c>
      <c r="G10" s="43">
        <v>1138605</v>
      </c>
      <c r="H10" s="14">
        <f t="shared" si="1"/>
        <v>0.84700299999999995</v>
      </c>
      <c r="I10" s="14">
        <f t="shared" si="0"/>
        <v>1.005798</v>
      </c>
      <c r="J10" s="14">
        <f t="shared" si="0"/>
        <v>1.1386050000000001</v>
      </c>
      <c r="K10" s="14">
        <f t="shared" si="2"/>
        <v>8.5031726404000085E-2</v>
      </c>
      <c r="L10" s="18">
        <f t="shared" si="3"/>
        <v>1.7637699249000032E-2</v>
      </c>
    </row>
    <row r="11" spans="3:16" ht="15" x14ac:dyDescent="0.2">
      <c r="C11" s="76">
        <v>11</v>
      </c>
      <c r="D11" s="14" t="s">
        <v>28</v>
      </c>
      <c r="E11" s="13">
        <v>770916</v>
      </c>
      <c r="F11" s="13">
        <v>979450</v>
      </c>
      <c r="G11" s="45">
        <v>466447</v>
      </c>
      <c r="H11" s="14">
        <f t="shared" si="1"/>
        <v>0.77091600000000005</v>
      </c>
      <c r="I11" s="14">
        <f t="shared" si="0"/>
        <v>0.97945000000000004</v>
      </c>
      <c r="J11" s="14">
        <f t="shared" si="0"/>
        <v>0.466447</v>
      </c>
      <c r="K11" s="14">
        <f t="shared" si="2"/>
        <v>9.2701371961000034E-2</v>
      </c>
      <c r="L11" s="18">
        <f t="shared" si="3"/>
        <v>0.26317207800900011</v>
      </c>
    </row>
    <row r="12" spans="3:16" ht="16" thickBot="1" x14ac:dyDescent="0.25">
      <c r="C12" s="77">
        <v>12</v>
      </c>
      <c r="D12" s="21" t="s">
        <v>29</v>
      </c>
      <c r="E12" s="23">
        <v>26395782</v>
      </c>
      <c r="F12" s="23">
        <v>29574331</v>
      </c>
      <c r="G12" s="48">
        <v>19445035</v>
      </c>
      <c r="H12" s="24">
        <f t="shared" si="1"/>
        <v>26.395782000000001</v>
      </c>
      <c r="I12" s="24">
        <f t="shared" si="0"/>
        <v>29.574331000000001</v>
      </c>
      <c r="J12" s="24">
        <f t="shared" si="0"/>
        <v>19.445035000000001</v>
      </c>
      <c r="K12" s="24">
        <f t="shared" si="2"/>
        <v>48.312883858008995</v>
      </c>
      <c r="L12" s="25">
        <f t="shared" si="3"/>
        <v>102.60263745561601</v>
      </c>
    </row>
    <row r="14" spans="3:16" ht="14" thickBot="1" x14ac:dyDescent="0.2"/>
    <row r="15" spans="3:16" ht="18" x14ac:dyDescent="0.2">
      <c r="D15" s="63" t="s">
        <v>52</v>
      </c>
      <c r="E15" s="64"/>
      <c r="F15" s="64"/>
      <c r="G15" s="64"/>
      <c r="H15" s="65">
        <f>SUM(K5:K12)</f>
        <v>2351.5721678608693</v>
      </c>
    </row>
    <row r="16" spans="3:16" ht="18" x14ac:dyDescent="0.2">
      <c r="D16" s="66" t="s">
        <v>53</v>
      </c>
      <c r="E16" s="62"/>
      <c r="F16" s="62"/>
      <c r="G16" s="62"/>
      <c r="H16" s="67">
        <f>SUM(L5:L12)</f>
        <v>219.80034061786469</v>
      </c>
    </row>
    <row r="17" spans="4:8" ht="18" x14ac:dyDescent="0.2">
      <c r="D17" s="66" t="s">
        <v>45</v>
      </c>
      <c r="E17" s="62"/>
      <c r="F17" s="62"/>
      <c r="G17" s="62"/>
      <c r="H17" s="67">
        <f>H15/9</f>
        <v>261.28579642898546</v>
      </c>
    </row>
    <row r="18" spans="4:8" ht="19" thickBot="1" x14ac:dyDescent="0.25">
      <c r="D18" s="68" t="s">
        <v>46</v>
      </c>
      <c r="E18" s="69"/>
      <c r="F18" s="69"/>
      <c r="G18" s="69"/>
      <c r="H18" s="70">
        <f>H16/9</f>
        <v>24.422260068651632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2016-04-28T00:27:03Z</dcterms:created>
  <dcterms:modified xsi:type="dcterms:W3CDTF">2016-05-07T02:30:17Z</dcterms:modified>
  <dc:language>en-US</dc:language>
</cp:coreProperties>
</file>