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saib\go\src\Excel\docs\"/>
    </mc:Choice>
  </mc:AlternateContent>
  <bookViews>
    <workbookView xWindow="0" yWindow="0" windowWidth="17256" windowHeight="5772"/>
  </bookViews>
  <sheets>
    <sheet name="ЛДСП" sheetId="16" r:id="rId1"/>
    <sheet name="Пластик" sheetId="15" r:id="rId2"/>
    <sheet name="Фурнитура Hafele" sheetId="17" r:id="rId3"/>
    <sheet name="Шторы" sheetId="18" r:id="rId4"/>
  </sheets>
  <definedNames>
    <definedName name="_xlnm.Print_Area" localSheetId="0">ЛДСП!$A$1:$J$20</definedName>
    <definedName name="_xlnm.Print_Area" localSheetId="1">Пластик!$A$1:$K$24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8" l="1"/>
  <c r="F45" i="17"/>
  <c r="G44" i="17"/>
  <c r="F44" i="17"/>
  <c r="G19" i="17"/>
  <c r="G15" i="17"/>
  <c r="G16" i="17"/>
  <c r="G17" i="17"/>
  <c r="G18" i="17"/>
  <c r="G20" i="17"/>
  <c r="G21" i="17"/>
  <c r="G22" i="17"/>
  <c r="G24" i="17"/>
  <c r="G25" i="17"/>
  <c r="G26" i="17"/>
  <c r="G27" i="17"/>
  <c r="G28" i="17"/>
  <c r="G29" i="17"/>
  <c r="G30" i="17"/>
  <c r="G32" i="17"/>
  <c r="G33" i="17"/>
  <c r="G34" i="17"/>
  <c r="G35" i="17"/>
  <c r="G36" i="17"/>
  <c r="G38" i="17"/>
  <c r="G39" i="17"/>
  <c r="G40" i="17"/>
  <c r="G41" i="17"/>
  <c r="G42" i="17"/>
  <c r="G43" i="17"/>
  <c r="G45" i="17"/>
  <c r="G46" i="17"/>
  <c r="G47" i="17"/>
  <c r="G48" i="17"/>
  <c r="G49" i="17"/>
  <c r="G50" i="17"/>
  <c r="G51" i="17"/>
  <c r="G52" i="17"/>
  <c r="G53" i="17"/>
  <c r="G54" i="17"/>
  <c r="G55" i="17"/>
  <c r="U16" i="15"/>
  <c r="S16" i="15"/>
  <c r="R16" i="15"/>
  <c r="O16" i="15"/>
  <c r="L16" i="15"/>
  <c r="L14" i="15"/>
  <c r="O10" i="15"/>
  <c r="P10" i="15"/>
  <c r="Q10" i="15"/>
  <c r="O9" i="15"/>
  <c r="P9" i="15"/>
  <c r="Q9" i="15"/>
  <c r="Z16" i="15"/>
  <c r="I16" i="15"/>
  <c r="K16" i="15"/>
  <c r="Z17" i="15"/>
  <c r="I17" i="15"/>
  <c r="K17" i="15"/>
  <c r="Z18" i="15"/>
  <c r="I18" i="15"/>
  <c r="K18" i="15"/>
  <c r="K21" i="15"/>
  <c r="K22" i="15"/>
  <c r="K15" i="15"/>
  <c r="K19" i="15"/>
  <c r="U19" i="15"/>
  <c r="N19" i="15"/>
  <c r="Z19" i="15"/>
  <c r="I19" i="15"/>
  <c r="R18" i="15"/>
  <c r="Q18" i="15"/>
  <c r="N18" i="15"/>
  <c r="M18" i="15"/>
  <c r="Y17" i="15"/>
  <c r="V17" i="15"/>
  <c r="R17" i="15"/>
  <c r="M17" i="15"/>
  <c r="I15" i="15"/>
  <c r="L17" i="15"/>
  <c r="L19" i="15"/>
  <c r="L18" i="15"/>
  <c r="L15" i="15"/>
  <c r="T17" i="15"/>
  <c r="S17" i="15"/>
  <c r="S18" i="15"/>
  <c r="W18" i="15"/>
  <c r="P17" i="15"/>
  <c r="S19" i="15"/>
  <c r="O18" i="15"/>
  <c r="X17" i="15"/>
  <c r="Z15" i="15"/>
  <c r="AM19" i="15"/>
  <c r="AM18" i="15"/>
  <c r="AM15" i="15"/>
  <c r="K23" i="15"/>
</calcChain>
</file>

<file path=xl/comments1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comments2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sharedStrings.xml><?xml version="1.0" encoding="utf-8"?>
<sst xmlns="http://schemas.openxmlformats.org/spreadsheetml/2006/main" count="236" uniqueCount="182">
  <si>
    <t>№</t>
  </si>
  <si>
    <t>Вид</t>
  </si>
  <si>
    <t xml:space="preserve">Описание </t>
  </si>
  <si>
    <t>Наименование товара. Техническая характеристика.</t>
  </si>
  <si>
    <t>Проект:</t>
  </si>
  <si>
    <t>Наименование:</t>
  </si>
  <si>
    <t>Условия поставки:</t>
  </si>
  <si>
    <t>Условия оплаты:</t>
  </si>
  <si>
    <t>Ширина, ММ</t>
  </si>
  <si>
    <t>Глубина, ММ</t>
  </si>
  <si>
    <t>Высота, ММ</t>
  </si>
  <si>
    <t>Цены указанные в данном Коммерческом предложении действительны в течении 15 рабочих дней, считая с даты подачи настоящего предложения.</t>
  </si>
  <si>
    <t>Кол-во изделий,  шт</t>
  </si>
  <si>
    <t>Сумма, тенге</t>
  </si>
  <si>
    <t>ИТОГО (изготовление, монтаж, упаковка,  доставка мебельных изделий):</t>
  </si>
  <si>
    <t>Гарантия:</t>
  </si>
  <si>
    <t>12 месяцев.</t>
  </si>
  <si>
    <t>ИТОГО (изготовление мебельных изделий):</t>
  </si>
  <si>
    <t>Поз.,</t>
  </si>
  <si>
    <t xml:space="preserve">Цена в тенге за единицу </t>
  </si>
  <si>
    <t>Срок изготовления:</t>
  </si>
  <si>
    <t>Итого</t>
  </si>
  <si>
    <t>Мебельные изделия.</t>
  </si>
  <si>
    <t>"упаковка+доставка+монтаж в г. Нур-Султан</t>
  </si>
  <si>
    <t xml:space="preserve">  р.д. После оплаты и всех согласований.</t>
  </si>
  <si>
    <t>Доставка, упаковка, монтаж в г.Нур-Султан :</t>
  </si>
  <si>
    <t>Гостиничный комплекс YES</t>
  </si>
  <si>
    <r>
      <t xml:space="preserve">Полка навесная
</t>
    </r>
    <r>
      <rPr>
        <b/>
        <u/>
        <sz val="10"/>
        <color rgb="FFFF0000"/>
        <rFont val="Arial"/>
        <family val="2"/>
        <charset val="204"/>
      </rPr>
      <t>2260х250х350</t>
    </r>
  </si>
  <si>
    <r>
      <t xml:space="preserve">Стол
</t>
    </r>
    <r>
      <rPr>
        <b/>
        <u/>
        <sz val="10"/>
        <color rgb="FFFF0000"/>
        <rFont val="Arial"/>
        <family val="2"/>
        <charset val="204"/>
      </rPr>
      <t>2765х580х750</t>
    </r>
  </si>
  <si>
    <r>
      <t xml:space="preserve">Шкаф
</t>
    </r>
    <r>
      <rPr>
        <b/>
        <u/>
        <sz val="10"/>
        <color rgb="FFFF0000"/>
        <rFont val="Arial"/>
        <family val="2"/>
        <charset val="204"/>
      </rPr>
      <t>4320х580х2600</t>
    </r>
  </si>
  <si>
    <t>ЛДВП</t>
  </si>
  <si>
    <t>зеркало</t>
  </si>
  <si>
    <t>ЛДСП акрил</t>
  </si>
  <si>
    <r>
      <t xml:space="preserve">Гарнинут кухонный
</t>
    </r>
    <r>
      <rPr>
        <b/>
        <u/>
        <sz val="10"/>
        <color rgb="FFFF0000"/>
        <rFont val="Arial"/>
        <family val="2"/>
        <charset val="204"/>
      </rPr>
      <t>2100х1910х2590</t>
    </r>
  </si>
  <si>
    <t>0х3</t>
  </si>
  <si>
    <r>
      <t xml:space="preserve">Тумба
</t>
    </r>
    <r>
      <rPr>
        <b/>
        <u/>
        <sz val="10"/>
        <color rgb="FFFF0000"/>
        <rFont val="Arial"/>
        <family val="2"/>
        <charset val="204"/>
      </rPr>
      <t>350х350х350</t>
    </r>
  </si>
  <si>
    <t>Ажар</t>
  </si>
  <si>
    <t>ЛДСП</t>
  </si>
  <si>
    <t>светодид</t>
  </si>
  <si>
    <t>петли
Хефеле (500 тг/шт)</t>
  </si>
  <si>
    <t>ручки
Хефеле</t>
  </si>
  <si>
    <t xml:space="preserve">штанга 
</t>
  </si>
  <si>
    <t>стержни 
защитные Хефеле
(комплект)</t>
  </si>
  <si>
    <t>телескопы
Хефеле (2277 тг)</t>
  </si>
  <si>
    <t>сушка
Хефеле</t>
  </si>
  <si>
    <r>
      <rPr>
        <b/>
        <sz val="9.5"/>
        <color rgb="FF0070C0"/>
        <rFont val="Arial"/>
        <family val="2"/>
        <charset val="204"/>
      </rPr>
      <t>Материал:</t>
    </r>
    <r>
      <rPr>
        <sz val="9.5"/>
        <color theme="1"/>
        <rFont val="Arial"/>
        <family val="2"/>
        <charset val="204"/>
      </rPr>
      <t xml:space="preserve"> ДСП 16 мм + HPL</t>
    </r>
  </si>
  <si>
    <r>
      <rPr>
        <b/>
        <sz val="9.5"/>
        <color rgb="FF0070C0"/>
        <rFont val="Arial"/>
        <family val="2"/>
        <charset val="204"/>
      </rPr>
      <t xml:space="preserve">Столешница: </t>
    </r>
    <r>
      <rPr>
        <sz val="9.5"/>
        <color theme="1"/>
        <rFont val="Arial"/>
        <family val="2"/>
        <charset val="204"/>
      </rPr>
      <t xml:space="preserve">ДСП 32 мм + HPL.
</t>
    </r>
    <r>
      <rPr>
        <b/>
        <sz val="9.5"/>
        <color rgb="FF0070C0"/>
        <rFont val="Arial"/>
        <family val="2"/>
        <charset val="204"/>
      </rPr>
      <t>Фасады:</t>
    </r>
    <r>
      <rPr>
        <sz val="9.5"/>
        <color theme="1"/>
        <rFont val="Arial"/>
        <family val="2"/>
        <charset val="204"/>
      </rPr>
      <t xml:space="preserve"> ДСП 16 мм + HPL., ящики выдвижные на телескопических направлюящих 2 шт.
</t>
    </r>
    <r>
      <rPr>
        <b/>
        <sz val="9.5"/>
        <color rgb="FF0070C0"/>
        <rFont val="Arial"/>
        <family val="2"/>
        <charset val="204"/>
      </rPr>
      <t>Стойки, полки, дно:</t>
    </r>
    <r>
      <rPr>
        <sz val="9.5"/>
        <color theme="1"/>
        <rFont val="Arial"/>
        <family val="2"/>
        <charset val="204"/>
      </rPr>
      <t xml:space="preserve"> ЛДСП 16 мм акрил.
Ручка профиль
</t>
    </r>
  </si>
  <si>
    <t>крючки</t>
  </si>
  <si>
    <t>ДСП + HPL</t>
  </si>
  <si>
    <r>
      <rPr>
        <b/>
        <sz val="9.5"/>
        <color rgb="FF00B0F0"/>
        <rFont val="Arial"/>
        <family val="2"/>
        <charset val="204"/>
      </rPr>
      <t xml:space="preserve">1 секция 800х580х2600:
</t>
    </r>
    <r>
      <rPr>
        <b/>
        <sz val="9"/>
        <rFont val="Arial"/>
        <family val="2"/>
        <charset val="204"/>
      </rPr>
      <t>Стойки,полки,задняя стенка,фасад,цоколь</t>
    </r>
    <r>
      <rPr>
        <sz val="9.5"/>
        <rFont val="Arial"/>
        <family val="2"/>
        <charset val="204"/>
      </rPr>
      <t xml:space="preserve">: ДСП 16 мм + HPL.
Защитные стержни
</t>
    </r>
    <r>
      <rPr>
        <b/>
        <sz val="9.5"/>
        <rFont val="Arial"/>
        <family val="2"/>
        <charset val="204"/>
      </rPr>
      <t xml:space="preserve">Мягкий элемент: </t>
    </r>
    <r>
      <rPr>
        <sz val="9.5"/>
        <rFont val="Arial"/>
        <family val="2"/>
        <charset val="204"/>
      </rPr>
      <t xml:space="preserve">ткань хорошего качества + поролон 50 мм.
Штанга, крючки для одежды.
</t>
    </r>
    <r>
      <rPr>
        <b/>
        <sz val="9.5"/>
        <rFont val="Arial"/>
        <family val="2"/>
        <charset val="204"/>
      </rPr>
      <t>Наполнеине</t>
    </r>
    <r>
      <rPr>
        <sz val="9.5"/>
        <rFont val="Arial"/>
        <family val="2"/>
        <charset val="204"/>
      </rPr>
      <t xml:space="preserve">: полка 2 шт.
</t>
    </r>
    <r>
      <rPr>
        <b/>
        <sz val="9.5"/>
        <color rgb="FF0070C0"/>
        <rFont val="Arial"/>
        <family val="2"/>
        <charset val="204"/>
      </rPr>
      <t xml:space="preserve">2 секция 1740х580х2600: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зеркало, распашные 3 шт.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16 шт.
</t>
    </r>
    <r>
      <rPr>
        <b/>
        <sz val="9.5"/>
        <color rgb="FF0070C0"/>
        <rFont val="Arial"/>
        <family val="2"/>
        <charset val="204"/>
      </rPr>
      <t xml:space="preserve">3 секция 1775х580х2600: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ЛДСП 16 мм акрил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7 шт, штанга 3 шт.
</t>
    </r>
    <r>
      <rPr>
        <b/>
        <sz val="9.5"/>
        <color rgb="FF0070C0"/>
        <rFont val="Arial"/>
        <family val="2"/>
        <charset val="204"/>
      </rPr>
      <t>Крышка:</t>
    </r>
    <r>
      <rPr>
        <sz val="9.5"/>
        <rFont val="Arial"/>
        <family val="2"/>
        <charset val="204"/>
      </rPr>
      <t xml:space="preserve"> ДСП 32 мм + HPL.
Ручка скоба
Крючки для одеждый 2 шт</t>
    </r>
  </si>
  <si>
    <r>
      <rPr>
        <b/>
        <sz val="9.5"/>
        <color rgb="FF0070C0"/>
        <rFont val="Arial"/>
        <family val="2"/>
        <charset val="204"/>
      </rPr>
      <t xml:space="preserve">Столешница,Стойка правая: </t>
    </r>
    <r>
      <rPr>
        <sz val="9.5"/>
        <rFont val="Arial"/>
        <family val="2"/>
        <charset val="204"/>
      </rPr>
      <t>ДСП 32 мм + HPL</t>
    </r>
    <r>
      <rPr>
        <sz val="9.5"/>
        <color theme="1"/>
        <rFont val="Arial"/>
        <family val="2"/>
        <charset val="204"/>
      </rPr>
      <t xml:space="preserve">
</t>
    </r>
    <r>
      <rPr>
        <b/>
        <sz val="9.5"/>
        <color rgb="FF0070C0"/>
        <rFont val="Arial"/>
        <family val="2"/>
        <charset val="204"/>
      </rPr>
      <t>Полки,цоколь,стойки,дно</t>
    </r>
    <r>
      <rPr>
        <sz val="9.5"/>
        <color theme="1"/>
        <rFont val="Arial"/>
        <family val="2"/>
        <charset val="204"/>
      </rPr>
      <t xml:space="preserve">: ДСП 16 мм + HPL
</t>
    </r>
    <r>
      <rPr>
        <b/>
        <sz val="9.5"/>
        <color rgb="FF0070C0"/>
        <rFont val="Arial"/>
        <family val="2"/>
        <charset val="204"/>
      </rPr>
      <t xml:space="preserve">Фасады: </t>
    </r>
    <r>
      <rPr>
        <sz val="9.5"/>
        <rFont val="Arial"/>
        <family val="2"/>
        <charset val="204"/>
      </rPr>
      <t>ДСП 16 мм + HPL</t>
    </r>
    <r>
      <rPr>
        <sz val="9.5"/>
        <color theme="1"/>
        <rFont val="Arial"/>
        <family val="2"/>
        <charset val="204"/>
      </rPr>
      <t xml:space="preserve">, ящики выдвижные на телескопических направляющих с доводчиками 2 шт, распашные на петлях с доводчиком 2 шт.
</t>
    </r>
    <r>
      <rPr>
        <b/>
        <sz val="9.5"/>
        <color rgb="FF0070C0"/>
        <rFont val="Arial"/>
        <family val="2"/>
        <charset val="204"/>
      </rPr>
      <t>Наполнение</t>
    </r>
    <r>
      <rPr>
        <sz val="9.5"/>
        <color theme="1"/>
        <rFont val="Arial"/>
        <family val="2"/>
        <charset val="204"/>
      </rPr>
      <t>: полка 1 шт
Ручка скоба</t>
    </r>
  </si>
  <si>
    <t>Коммерческое предложение №1002-1 от 10.02.20 г.</t>
  </si>
  <si>
    <t>70%/20%/10%</t>
  </si>
  <si>
    <t>Кол-во</t>
  </si>
  <si>
    <t>Стоимость</t>
  </si>
  <si>
    <t>Доставка</t>
  </si>
  <si>
    <t>Налоги</t>
  </si>
  <si>
    <t>Цена м.кв.</t>
  </si>
  <si>
    <r>
      <t xml:space="preserve">Шкафы навесные: 
</t>
    </r>
    <r>
      <rPr>
        <b/>
        <sz val="9.5"/>
        <rFont val="Arial"/>
        <family val="2"/>
        <charset val="204"/>
      </rPr>
      <t xml:space="preserve">Фасады, видимые стойки:  </t>
    </r>
    <r>
      <rPr>
        <sz val="9.5"/>
        <rFont val="Arial"/>
        <family val="2"/>
        <charset val="204"/>
      </rPr>
      <t xml:space="preserve">ЛДСП акрил 16 мм.
</t>
    </r>
    <r>
      <rPr>
        <b/>
        <sz val="9.5"/>
        <rFont val="Arial"/>
        <family val="2"/>
        <charset val="204"/>
      </rPr>
      <t xml:space="preserve">Полки,дно,крышка,стойк внутренние: </t>
    </r>
    <r>
      <rPr>
        <sz val="9.5"/>
        <rFont val="Arial"/>
        <family val="2"/>
        <charset val="204"/>
      </rPr>
      <t xml:space="preserve">ЛДСП 16 мм.
</t>
    </r>
    <r>
      <rPr>
        <b/>
        <sz val="9.5"/>
        <rFont val="Arial"/>
        <family val="2"/>
        <charset val="204"/>
      </rPr>
      <t xml:space="preserve">Задняя стенка: </t>
    </r>
    <r>
      <rPr>
        <sz val="9.5"/>
        <rFont val="Arial"/>
        <family val="2"/>
        <charset val="204"/>
      </rPr>
      <t xml:space="preserve">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</t>
    </r>
    <r>
      <rPr>
        <b/>
        <sz val="9.5"/>
        <color rgb="FF0070C0"/>
        <rFont val="Arial"/>
        <family val="2"/>
        <charset val="204"/>
      </rPr>
      <t>Фартук,цоколь</t>
    </r>
    <r>
      <rPr>
        <sz val="9.5"/>
        <rFont val="Arial"/>
        <family val="2"/>
        <charset val="204"/>
      </rPr>
      <t xml:space="preserve">:ДСП 16 мм + HPL.
</t>
    </r>
    <r>
      <rPr>
        <b/>
        <sz val="9.5"/>
        <color rgb="FF0070C0"/>
        <rFont val="Arial"/>
        <family val="2"/>
        <charset val="204"/>
      </rPr>
      <t>Шкаф-база:</t>
    </r>
    <r>
      <rPr>
        <sz val="9.5"/>
        <rFont val="Arial"/>
        <family val="2"/>
        <charset val="204"/>
      </rPr>
      <t xml:space="preserve">
</t>
    </r>
    <r>
      <rPr>
        <b/>
        <sz val="9.5"/>
        <rFont val="Arial"/>
        <family val="2"/>
        <charset val="204"/>
      </rPr>
      <t>Столешница, стойка барного стола:</t>
    </r>
    <r>
      <rPr>
        <sz val="9.5"/>
        <rFont val="Arial"/>
        <family val="2"/>
        <charset val="204"/>
      </rPr>
      <t xml:space="preserve"> ДСП 32 мм + HPL.
Цоколь: ДСП 16 мм + HPL.
</t>
    </r>
    <r>
      <rPr>
        <b/>
        <sz val="9.5"/>
        <rFont val="Arial"/>
        <family val="2"/>
        <charset val="204"/>
      </rPr>
      <t>Фасады, видимые стойки:</t>
    </r>
    <r>
      <rPr>
        <sz val="9.5"/>
        <rFont val="Arial"/>
        <family val="2"/>
        <charset val="204"/>
      </rPr>
      <t xml:space="preserve">  ЛДСП акрил 16  мм.
</t>
    </r>
    <r>
      <rPr>
        <b/>
        <sz val="9.5"/>
        <rFont val="Arial"/>
        <family val="2"/>
        <charset val="204"/>
      </rPr>
      <t>Задняя стенка</t>
    </r>
    <r>
      <rPr>
        <sz val="9.5"/>
        <rFont val="Arial"/>
        <family val="2"/>
        <charset val="204"/>
      </rPr>
      <t xml:space="preserve">: 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Ручка скоба
Светодиодная лента вдоль шкафов навесных.
Техника, раковина, смеситель, сифон НЕ ВКЛЮЧЕНЫ в стоимость.</t>
    </r>
  </si>
  <si>
    <t>ИТОГО</t>
  </si>
  <si>
    <t>ВСЕГО</t>
  </si>
  <si>
    <t>Направляющие скрытого монтажа мягкого закрывания 450 мм</t>
  </si>
  <si>
    <t>433.06.545</t>
  </si>
  <si>
    <t>Регулировочный винт  М 8, длинна 51,7, размер 45 мм, сталь</t>
  </si>
  <si>
    <t>637.05.001</t>
  </si>
  <si>
    <t>КАБЕЛЬ ПИТАНИЯ. ЧЕРН 2 М.</t>
  </si>
  <si>
    <t>833.89.002</t>
  </si>
  <si>
    <t>ТРАНСФОРМАТОР 40W 12V BLACK</t>
  </si>
  <si>
    <t>833.74.962</t>
  </si>
  <si>
    <t>КАБЕЛЬ-КЛИП ДЛЯ ЛИНЕЙНОГО СОЕДИНЕНИЯ ДЛЯ LED-ЛЕНТЫ 8 ММ , 12 V</t>
  </si>
  <si>
    <t>833.73.747</t>
  </si>
  <si>
    <t>КАБЕЛЬ С ЗАЩЕЛКОЙ LOOX, ДЛЯ МОДУЛЬНЫХ ПЕРЕКЛЮЧАТЕЛЕЙ, 2000 ММ, ЧЕРНЫЙ</t>
  </si>
  <si>
    <t>833.89.142</t>
  </si>
  <si>
    <t>СЕНСОР ДЛЯ СВЕТИЛЬНИКОВ LOOX LED, БЕСКОНТАКТНОЕ ВКЛЮЧЕНИЕ/ВЫКЛЮЧЕНИЕ</t>
  </si>
  <si>
    <t>833.89.127</t>
  </si>
  <si>
    <t>Пластиковая заглушка  к арт. 833.72.845</t>
  </si>
  <si>
    <t>833.72.819</t>
  </si>
  <si>
    <t>Профиль для врезного монтажа, матовый 2,5 м</t>
  </si>
  <si>
    <t>833.72.845</t>
  </si>
  <si>
    <t>833.74.312</t>
  </si>
  <si>
    <t>Встраиваемая сушилка для посуды, 568х276х200 мм</t>
  </si>
  <si>
    <t>544.06.204</t>
  </si>
  <si>
    <t>Ручка мебельная, ручка D, сплав цинка, квадратная  A: 169 мм, тусклый. B: 28 мм, тусклый. C: 160 мм, нержавеющая сталь</t>
  </si>
  <si>
    <t>102.12.003</t>
  </si>
  <si>
    <t>Монтажная планка, Hafele Metalla 2мм</t>
  </si>
  <si>
    <t>311.71.572</t>
  </si>
  <si>
    <t>Петля внешняя, Metalla D SM Combi 110*</t>
  </si>
  <si>
    <t>311.60.525</t>
  </si>
  <si>
    <t>Болт стяжки Tofix</t>
  </si>
  <si>
    <t>261.95.010</t>
  </si>
  <si>
    <t>Корпус стяжки Tofix</t>
  </si>
  <si>
    <t>261.95.104</t>
  </si>
  <si>
    <t>Кухня</t>
  </si>
  <si>
    <t>Направляющая мебельная, 300 мм,  нижний монтаж, система Push 16MM</t>
  </si>
  <si>
    <t>421.26.131</t>
  </si>
  <si>
    <t>Тумбочка прикроватная</t>
  </si>
  <si>
    <t>Шина нижняя 3500мм</t>
  </si>
  <si>
    <t>402.37.845</t>
  </si>
  <si>
    <t>Шина верхняя 3500мм</t>
  </si>
  <si>
    <t>402.37.615</t>
  </si>
  <si>
    <t>Комплект Easy Soft 80 для одной двери</t>
  </si>
  <si>
    <t>402.37.405</t>
  </si>
  <si>
    <t>Шкаф в спальню</t>
  </si>
  <si>
    <t>Штангодержатель 30 x 15 mm</t>
  </si>
  <si>
    <t>803.33.757</t>
  </si>
  <si>
    <t xml:space="preserve">Гардеробная штанга, OVA 30 x 15 mm </t>
  </si>
  <si>
    <t>801.25.219</t>
  </si>
  <si>
    <t>Шкаф в прихожей</t>
  </si>
  <si>
    <t>Сумма, тг.</t>
  </si>
  <si>
    <t>Цена, тг.</t>
  </si>
  <si>
    <t>Описание изделия</t>
  </si>
  <si>
    <t>Изображение</t>
  </si>
  <si>
    <t>Код</t>
  </si>
  <si>
    <t>DATE: 12.02.2019</t>
  </si>
  <si>
    <t>PROJECT: Апарт Отель</t>
  </si>
  <si>
    <t>www.hafele.com</t>
  </si>
  <si>
    <t>Tatyana.Moisseyeva@hafele.kz</t>
  </si>
  <si>
    <t>Моб.: +7 701 750 13 55</t>
  </si>
  <si>
    <t>Тел.: +7 (727) 375 12 98</t>
  </si>
  <si>
    <t>пр.Райымбека, 251/1</t>
  </si>
  <si>
    <t>050016, г.Алматы,</t>
  </si>
  <si>
    <t xml:space="preserve">ТОО "Хефеле Казахстан"                                                </t>
  </si>
  <si>
    <t>Код 833.74.312
LED лента 12V, 9,8Bt на м, 2700k</t>
  </si>
  <si>
    <t>Директор: Крюкова Валентина Александровна</t>
  </si>
  <si>
    <t>e-mail: deco.interior@mail.ru</t>
  </si>
  <si>
    <t>сайт: www.decointerior.kz</t>
  </si>
  <si>
    <t>тел.:  моб.:+ 7701 555 2079, +7 707 384 2909</t>
  </si>
  <si>
    <t>БИК: CASPKZKA в АО «Kaspi Bank» в г.Алматы</t>
  </si>
  <si>
    <t>ИИК: KZ19722S000001049137</t>
  </si>
  <si>
    <t>ИП СЕРИЯ: 10915,  № 0134264 от 19.04.2012, выданное НК по Ауэзовскому  району</t>
  </si>
  <si>
    <t>ИИН: 800525403260</t>
  </si>
  <si>
    <t>Фак. Адрес:  Казахстан, г. Алматы, 050013, Минина 24, кв. 2. уг. ул. Маркова, ЖК "Мечта"</t>
  </si>
  <si>
    <t>Юр. Адрес: г. Алматы, ул. Тастак-1, д.24,23</t>
  </si>
  <si>
    <t>”DECO INTERIOR”</t>
  </si>
  <si>
    <t>Итого со скидкой:</t>
  </si>
  <si>
    <t>Итого:</t>
  </si>
  <si>
    <t>1000шт</t>
  </si>
  <si>
    <t>Номера</t>
  </si>
  <si>
    <t>Сумма/тг</t>
  </si>
  <si>
    <t>Цена</t>
  </si>
  <si>
    <t>Наименование комнат</t>
  </si>
  <si>
    <t>Шторы с карнизом согласно смете</t>
  </si>
  <si>
    <t>Со скидкой :</t>
  </si>
  <si>
    <t>навеска, глажка</t>
  </si>
  <si>
    <t>Навеска  штор</t>
  </si>
  <si>
    <t>матовая 10см / Турция</t>
  </si>
  <si>
    <t xml:space="preserve">Лента матовая </t>
  </si>
  <si>
    <t xml:space="preserve">Складка заложенная в ручную/ бок московский шов/ низ 7см </t>
  </si>
  <si>
    <t>Пошив тюля</t>
  </si>
  <si>
    <t>Складка заложенная в ручную/ бока  4см/низ 7см</t>
  </si>
  <si>
    <t>Пошив портьер</t>
  </si>
  <si>
    <r>
      <rPr>
        <b/>
        <sz val="10"/>
        <color theme="1"/>
        <rFont val="Cambria"/>
        <family val="1"/>
        <charset val="204"/>
      </rPr>
      <t>С антипожарной пропиткой FR</t>
    </r>
    <r>
      <rPr>
        <sz val="10"/>
        <color theme="1"/>
        <rFont val="Cambria"/>
        <family val="1"/>
        <charset val="204"/>
      </rPr>
      <t>/Турция</t>
    </r>
  </si>
  <si>
    <r>
      <t>Тюль 2шт/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 Тюль в готовом в иде 2000*2550(ш*в)</t>
    </r>
  </si>
  <si>
    <r>
      <rPr>
        <b/>
        <sz val="10"/>
        <color theme="1"/>
        <rFont val="Cambria"/>
        <family val="1"/>
        <charset val="204"/>
      </rPr>
      <t>Блекаут 100% / С антипожарной пропиткой FR</t>
    </r>
    <r>
      <rPr>
        <sz val="10"/>
        <color theme="1"/>
        <rFont val="Cambria"/>
        <family val="1"/>
        <charset val="204"/>
      </rPr>
      <t>/ Турция</t>
    </r>
  </si>
  <si>
    <r>
      <t>Портьеры 2шт/ серые с фактурой рогожки/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/Портьеры в готовом виде 2000*2550(ш*в)</t>
    </r>
  </si>
  <si>
    <t>Установка карниза</t>
  </si>
  <si>
    <t>Уют/Оптима / 2х рядный/ пластиковый</t>
  </si>
  <si>
    <t>Карниз 3,70мт</t>
  </si>
  <si>
    <t>Наименование</t>
  </si>
  <si>
    <t>Тюль 2шт: ткани 7.5 мт /в готовом в иде 2000*2550(ш*в)</t>
  </si>
  <si>
    <t>Портьеры 2шт: ткани 7.5 мт/ в готовом виде со складкой 2000*2550</t>
  </si>
  <si>
    <t>Карниз и шторы  1 комплект</t>
  </si>
  <si>
    <t>Смета №:V 00250580</t>
  </si>
  <si>
    <t>{{projectName}}</t>
  </si>
  <si>
    <t>{{name}}</t>
  </si>
  <si>
    <t>{{deliveryCondition}}</t>
  </si>
  <si>
    <t>{{paymentCondition}}</t>
  </si>
  <si>
    <t>{{warranty}}</t>
  </si>
  <si>
    <t>{{deadline}}</t>
  </si>
  <si>
    <t>{{products.id}}</t>
  </si>
  <si>
    <t>{{products.name}}</t>
  </si>
  <si>
    <t>{{products.picture}}</t>
  </si>
  <si>
    <t>{{products.description}}</t>
  </si>
  <si>
    <t>{{products.weight}}</t>
  </si>
  <si>
    <t>{{products.depth}}</t>
  </si>
  <si>
    <t>{{products.height}}</t>
  </si>
  <si>
    <t>{{products.price}}</t>
  </si>
  <si>
    <t>{{products.count}}</t>
  </si>
  <si>
    <t>{{products.total}}</t>
  </si>
  <si>
    <t>{{totalPrice}}</t>
  </si>
  <si>
    <t>{{deliveryPrice}}</t>
  </si>
  <si>
    <t>{{general.Price}}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</si>
</sst>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_р_._-;\-* #,##0_р_._-;_-* &quot;-&quot;??_р_._-;_-@_-"/>
    <numFmt numFmtId="166" formatCode="_-* #,##0.0_р_._-;\-* #,##0.0_р_._-;_-* &quot;-&quot;??_р_._-;_-@_-"/>
    <numFmt numFmtId="167" formatCode="_-* #,##0.00_р_._-;\-* #,##0.00_р_._-;_-* &quot;-&quot;??_р_._-;_-@"/>
    <numFmt numFmtId="168" formatCode="_-* #,##0.00\ _₸_-;\-* #,##0.00\ _₸_-;_-* &quot;-&quot;??\ _₸_-;_-@_-"/>
  </numFmts>
  <fonts count="52" x14ac:knownFonts="1">
    <font>
      <sz val="10"/>
      <name val="Arial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4"/>
      <name val="Arial"/>
      <family val="2"/>
      <charset val="204"/>
    </font>
    <font>
      <b/>
      <sz val="10"/>
      <color rgb="FF0070C0"/>
      <name val="Arial"/>
      <family val="2"/>
      <charset val="204"/>
    </font>
    <font>
      <b/>
      <sz val="11"/>
      <color rgb="FF0070C0"/>
      <name val="Arial"/>
      <family val="2"/>
      <charset val="204"/>
    </font>
    <font>
      <b/>
      <sz val="10"/>
      <color rgb="FF7030A0"/>
      <name val="Arial"/>
      <family val="2"/>
      <charset val="204"/>
    </font>
    <font>
      <sz val="12"/>
      <name val="Arial"/>
      <family val="2"/>
      <charset val="204"/>
    </font>
    <font>
      <sz val="12"/>
      <color rgb="FFC00000"/>
      <name val="Arial"/>
      <family val="2"/>
      <charset val="204"/>
    </font>
    <font>
      <sz val="14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12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u/>
      <sz val="10"/>
      <name val="Arial"/>
      <family val="2"/>
      <charset val="204"/>
    </font>
    <font>
      <sz val="9.5"/>
      <color theme="1"/>
      <name val="Arial"/>
      <family val="2"/>
      <charset val="204"/>
    </font>
    <font>
      <b/>
      <sz val="9.5"/>
      <color rgb="FF0070C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sz val="9.5"/>
      <name val="Arial"/>
      <family val="2"/>
      <charset val="204"/>
    </font>
    <font>
      <b/>
      <sz val="9.5"/>
      <color rgb="FF00B0F0"/>
      <name val="Arial"/>
      <family val="2"/>
      <charset val="204"/>
    </font>
    <font>
      <b/>
      <sz val="9.5"/>
      <name val="Arial"/>
      <family val="2"/>
      <charset val="20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b/>
      <sz val="20"/>
      <color rgb="FFC0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u/>
      <sz val="8.5"/>
      <color theme="10"/>
      <name val="Times New Roman"/>
      <family val="1"/>
      <charset val="162"/>
    </font>
    <font>
      <b/>
      <sz val="20"/>
      <name val="Calibri"/>
      <family val="2"/>
      <charset val="204"/>
      <scheme val="minor"/>
    </font>
    <font>
      <b/>
      <sz val="20"/>
      <color rgb="FF000000"/>
      <name val="Calibri"/>
      <family val="2"/>
      <charset val="204"/>
      <scheme val="minor"/>
    </font>
    <font>
      <b/>
      <u/>
      <sz val="20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theme="1"/>
      <name val="Cambria"/>
      <family val="1"/>
      <charset val="204"/>
    </font>
    <font>
      <sz val="9"/>
      <color theme="1"/>
      <name val="Cambria"/>
      <family val="1"/>
      <charset val="204"/>
    </font>
    <font>
      <sz val="9"/>
      <color rgb="FF000000"/>
      <name val="Cambria"/>
      <family val="1"/>
      <charset val="204"/>
    </font>
    <font>
      <b/>
      <sz val="9"/>
      <color rgb="FF000000"/>
      <name val="Cambria"/>
      <family val="1"/>
      <charset val="204"/>
    </font>
    <font>
      <u/>
      <sz val="9"/>
      <color rgb="FF0066CC"/>
      <name val="Cambria"/>
      <family val="1"/>
      <charset val="204"/>
    </font>
    <font>
      <b/>
      <sz val="9"/>
      <color theme="1"/>
      <name val="Cambria"/>
      <family val="1"/>
      <charset val="204"/>
    </font>
    <font>
      <sz val="8"/>
      <color theme="1"/>
      <name val="Cambria"/>
      <family val="1"/>
      <charset val="204"/>
    </font>
    <font>
      <b/>
      <sz val="8"/>
      <color theme="1"/>
      <name val="Cambr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AC1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2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41" fillId="0" borderId="0"/>
    <xf numFmtId="43" fontId="41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4" fillId="0" borderId="0" xfId="32" applyFont="1" applyBorder="1" applyAlignment="1">
      <alignment vertic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8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0" xfId="32" applyFont="1"/>
    <xf numFmtId="0" fontId="13" fillId="0" borderId="0" xfId="0" applyFont="1" applyBorder="1" applyAlignment="1">
      <alignment horizontal="right" vertical="center"/>
    </xf>
    <xf numFmtId="165" fontId="13" fillId="0" borderId="0" xfId="1" applyNumberFormat="1" applyFont="1" applyBorder="1" applyAlignment="1">
      <alignment horizontal="center" vertical="center" wrapText="1" shrinkToFit="1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7" fillId="0" borderId="1" xfId="1" applyNumberFormat="1" applyFont="1" applyBorder="1" applyAlignment="1">
      <alignment horizontal="right" vertical="center" wrapText="1" shrinkToFit="1"/>
    </xf>
    <xf numFmtId="9" fontId="7" fillId="0" borderId="1" xfId="0" applyNumberFormat="1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17" fillId="0" borderId="0" xfId="0" applyFont="1" applyBorder="1"/>
    <xf numFmtId="0" fontId="17" fillId="0" borderId="0" xfId="0" applyFont="1"/>
    <xf numFmtId="0" fontId="11" fillId="0" borderId="0" xfId="0" applyFont="1" applyBorder="1" applyAlignment="1">
      <alignment vertical="center"/>
    </xf>
    <xf numFmtId="0" fontId="11" fillId="0" borderId="0" xfId="0" applyFont="1"/>
    <xf numFmtId="0" fontId="17" fillId="0" borderId="0" xfId="32" applyFont="1"/>
    <xf numFmtId="0" fontId="18" fillId="0" borderId="0" xfId="32" applyFont="1" applyBorder="1" applyAlignment="1">
      <alignment horizontal="right" vertical="center"/>
    </xf>
    <xf numFmtId="0" fontId="20" fillId="0" borderId="0" xfId="32" applyFont="1" applyBorder="1" applyAlignment="1">
      <alignment horizontal="right" vertical="center"/>
    </xf>
    <xf numFmtId="0" fontId="21" fillId="0" borderId="0" xfId="0" applyFont="1"/>
    <xf numFmtId="0" fontId="22" fillId="0" borderId="0" xfId="32" applyFont="1" applyBorder="1" applyAlignment="1">
      <alignment horizontal="right" vertical="center"/>
    </xf>
    <xf numFmtId="0" fontId="11" fillId="0" borderId="0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1" applyFont="1" applyAlignment="1">
      <alignment vertical="center"/>
    </xf>
    <xf numFmtId="164" fontId="4" fillId="0" borderId="0" xfId="1" applyFont="1" applyAlignment="1">
      <alignment horizontal="center" vertical="center"/>
    </xf>
    <xf numFmtId="164" fontId="7" fillId="0" borderId="1" xfId="1" applyFont="1" applyBorder="1" applyAlignment="1">
      <alignment horizontal="center" vertical="center" wrapText="1" shrinkToFit="1"/>
    </xf>
    <xf numFmtId="164" fontId="4" fillId="2" borderId="1" xfId="1" applyFont="1" applyFill="1" applyBorder="1" applyAlignment="1">
      <alignment horizontal="center" vertical="center" wrapText="1"/>
    </xf>
    <xf numFmtId="164" fontId="4" fillId="3" borderId="1" xfId="1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 shrinkToFit="1"/>
    </xf>
    <xf numFmtId="164" fontId="20" fillId="0" borderId="0" xfId="1" applyFont="1" applyBorder="1"/>
    <xf numFmtId="164" fontId="22" fillId="0" borderId="0" xfId="1" applyFont="1" applyBorder="1"/>
    <xf numFmtId="164" fontId="13" fillId="0" borderId="0" xfId="1" applyFont="1" applyAlignment="1">
      <alignment horizontal="center" vertical="center"/>
    </xf>
    <xf numFmtId="164" fontId="13" fillId="0" borderId="0" xfId="1" applyFont="1" applyBorder="1" applyAlignment="1">
      <alignment horizontal="center" vertical="center" wrapText="1" shrinkToFit="1"/>
    </xf>
    <xf numFmtId="164" fontId="7" fillId="0" borderId="0" xfId="1" applyFont="1" applyBorder="1"/>
    <xf numFmtId="164" fontId="4" fillId="0" borderId="0" xfId="1" applyFont="1"/>
    <xf numFmtId="0" fontId="24" fillId="0" borderId="1" xfId="0" applyFont="1" applyBorder="1" applyAlignment="1">
      <alignment vertical="center" wrapText="1"/>
    </xf>
    <xf numFmtId="165" fontId="8" fillId="0" borderId="0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5" fillId="0" borderId="1" xfId="0" applyFont="1" applyBorder="1" applyAlignment="1">
      <alignment vertical="center" wrapText="1"/>
    </xf>
    <xf numFmtId="165" fontId="8" fillId="3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67" fontId="31" fillId="0" borderId="4" xfId="0" applyNumberFormat="1" applyFont="1" applyBorder="1" applyAlignment="1">
      <alignment horizontal="center" vertical="center"/>
    </xf>
    <xf numFmtId="167" fontId="31" fillId="0" borderId="4" xfId="0" applyNumberFormat="1" applyFont="1" applyBorder="1" applyAlignment="1">
      <alignment vertical="center"/>
    </xf>
    <xf numFmtId="167" fontId="30" fillId="0" borderId="4" xfId="0" applyNumberFormat="1" applyFont="1" applyBorder="1" applyAlignment="1">
      <alignment vertical="center"/>
    </xf>
    <xf numFmtId="168" fontId="8" fillId="0" borderId="0" xfId="0" applyNumberFormat="1" applyFont="1" applyBorder="1"/>
    <xf numFmtId="0" fontId="33" fillId="0" borderId="0" xfId="34" applyFont="1"/>
    <xf numFmtId="4" fontId="34" fillId="0" borderId="1" xfId="34" applyNumberFormat="1" applyFont="1" applyBorder="1" applyAlignment="1">
      <alignment horizontal="center" vertical="center"/>
    </xf>
    <xf numFmtId="0" fontId="34" fillId="0" borderId="1" xfId="34" applyFont="1" applyBorder="1"/>
    <xf numFmtId="0" fontId="34" fillId="0" borderId="1" xfId="34" applyFont="1" applyBorder="1" applyAlignment="1">
      <alignment horizontal="center" vertical="center"/>
    </xf>
    <xf numFmtId="4" fontId="35" fillId="0" borderId="1" xfId="34" applyNumberFormat="1" applyFont="1" applyBorder="1"/>
    <xf numFmtId="0" fontId="35" fillId="0" borderId="1" xfId="34" applyFont="1" applyBorder="1"/>
    <xf numFmtId="0" fontId="35" fillId="0" borderId="1" xfId="34" applyFont="1" applyBorder="1" applyAlignment="1">
      <alignment horizontal="center" vertical="center"/>
    </xf>
    <xf numFmtId="4" fontId="36" fillId="0" borderId="1" xfId="34" applyNumberFormat="1" applyFont="1" applyBorder="1" applyAlignment="1">
      <alignment vertical="center"/>
    </xf>
    <xf numFmtId="4" fontId="36" fillId="0" borderId="1" xfId="34" applyNumberFormat="1" applyFont="1" applyBorder="1" applyAlignment="1">
      <alignment horizontal="center" vertical="center"/>
    </xf>
    <xf numFmtId="0" fontId="36" fillId="0" borderId="1" xfId="34" applyFont="1" applyBorder="1" applyAlignment="1">
      <alignment horizontal="center" vertical="center"/>
    </xf>
    <xf numFmtId="0" fontId="36" fillId="0" borderId="1" xfId="34" applyFont="1" applyBorder="1" applyAlignment="1">
      <alignment vertical="center" wrapText="1"/>
    </xf>
    <xf numFmtId="0" fontId="36" fillId="0" borderId="1" xfId="34" applyFont="1" applyBorder="1"/>
    <xf numFmtId="0" fontId="36" fillId="0" borderId="1" xfId="34" applyFont="1" applyBorder="1" applyAlignment="1">
      <alignment vertical="top" wrapText="1"/>
    </xf>
    <xf numFmtId="0" fontId="32" fillId="0" borderId="0" xfId="34"/>
    <xf numFmtId="0" fontId="32" fillId="0" borderId="1" xfId="34" applyBorder="1"/>
    <xf numFmtId="0" fontId="36" fillId="0" borderId="1" xfId="34" applyFont="1" applyBorder="1" applyAlignment="1">
      <alignment vertical="top"/>
    </xf>
    <xf numFmtId="4" fontId="35" fillId="0" borderId="1" xfId="34" applyNumberFormat="1" applyFont="1" applyBorder="1" applyAlignment="1">
      <alignment horizontal="center" vertical="center"/>
    </xf>
    <xf numFmtId="0" fontId="36" fillId="0" borderId="1" xfId="34" applyFont="1" applyBorder="1" applyAlignment="1">
      <alignment vertical="center"/>
    </xf>
    <xf numFmtId="0" fontId="37" fillId="0" borderId="1" xfId="35" applyBorder="1" applyAlignment="1" applyProtection="1"/>
    <xf numFmtId="0" fontId="33" fillId="0" borderId="1" xfId="34" applyFont="1" applyBorder="1" applyAlignment="1">
      <alignment horizontal="center" vertical="center"/>
    </xf>
    <xf numFmtId="0" fontId="33" fillId="0" borderId="1" xfId="34" applyFont="1" applyBorder="1" applyAlignment="1">
      <alignment vertical="center" wrapText="1"/>
    </xf>
    <xf numFmtId="0" fontId="33" fillId="0" borderId="1" xfId="34" applyFont="1" applyBorder="1"/>
    <xf numFmtId="0" fontId="36" fillId="0" borderId="1" xfId="34" applyFont="1" applyBorder="1" applyAlignment="1">
      <alignment horizontal="left" vertical="center"/>
    </xf>
    <xf numFmtId="4" fontId="33" fillId="0" borderId="0" xfId="34" applyNumberFormat="1" applyFont="1"/>
    <xf numFmtId="0" fontId="35" fillId="0" borderId="0" xfId="34" applyFont="1"/>
    <xf numFmtId="0" fontId="38" fillId="0" borderId="0" xfId="34" applyFont="1" applyAlignment="1">
      <alignment horizontal="left"/>
    </xf>
    <xf numFmtId="1" fontId="39" fillId="0" borderId="0" xfId="34" applyNumberFormat="1" applyFont="1" applyAlignment="1">
      <alignment horizontal="left" vertical="center"/>
    </xf>
    <xf numFmtId="1" fontId="40" fillId="0" borderId="0" xfId="35" applyNumberFormat="1" applyFont="1" applyBorder="1" applyAlignment="1" applyProtection="1">
      <alignment horizontal="left" vertical="center"/>
    </xf>
    <xf numFmtId="164" fontId="33" fillId="0" borderId="0" xfId="1" applyFont="1" applyAlignment="1">
      <alignment vertical="center"/>
    </xf>
    <xf numFmtId="0" fontId="42" fillId="0" borderId="0" xfId="36" applyFont="1"/>
    <xf numFmtId="3" fontId="42" fillId="0" borderId="0" xfId="36" applyNumberFormat="1" applyFont="1" applyAlignment="1">
      <alignment horizontal="center"/>
    </xf>
    <xf numFmtId="0" fontId="43" fillId="0" borderId="0" xfId="36" applyFont="1"/>
    <xf numFmtId="0" fontId="42" fillId="0" borderId="0" xfId="36" applyFont="1" applyAlignment="1">
      <alignment horizontal="right"/>
    </xf>
    <xf numFmtId="0" fontId="44" fillId="0" borderId="0" xfId="36" applyFont="1"/>
    <xf numFmtId="3" fontId="44" fillId="0" borderId="0" xfId="36" applyNumberFormat="1" applyFont="1" applyAlignment="1">
      <alignment horizontal="center"/>
    </xf>
    <xf numFmtId="0" fontId="44" fillId="0" borderId="0" xfId="36" applyFont="1" applyAlignment="1">
      <alignment horizontal="center"/>
    </xf>
    <xf numFmtId="0" fontId="44" fillId="0" borderId="0" xfId="36" applyFont="1" applyAlignment="1">
      <alignment horizontal="left"/>
    </xf>
    <xf numFmtId="0" fontId="43" fillId="0" borderId="0" xfId="36" applyFont="1" applyAlignment="1">
      <alignment horizontal="center"/>
    </xf>
    <xf numFmtId="0" fontId="45" fillId="0" borderId="0" xfId="36" applyFont="1"/>
    <xf numFmtId="3" fontId="45" fillId="0" borderId="0" xfId="36" applyNumberFormat="1" applyFont="1"/>
    <xf numFmtId="0" fontId="46" fillId="0" borderId="0" xfId="36" applyFont="1" applyAlignment="1">
      <alignment vertical="center" wrapText="1"/>
    </xf>
    <xf numFmtId="0" fontId="48" fillId="0" borderId="0" xfId="36" applyFont="1" applyAlignment="1">
      <alignment vertical="center" wrapText="1"/>
    </xf>
    <xf numFmtId="43" fontId="44" fillId="0" borderId="0" xfId="37" applyFont="1" applyFill="1"/>
    <xf numFmtId="0" fontId="43" fillId="0" borderId="0" xfId="36" applyFont="1" applyAlignment="1">
      <alignment horizontal="right"/>
    </xf>
    <xf numFmtId="3" fontId="44" fillId="0" borderId="6" xfId="36" applyNumberFormat="1" applyFont="1" applyBorder="1" applyAlignment="1">
      <alignment horizontal="center"/>
    </xf>
    <xf numFmtId="0" fontId="44" fillId="0" borderId="6" xfId="36" applyFont="1" applyBorder="1" applyAlignment="1">
      <alignment horizontal="center"/>
    </xf>
    <xf numFmtId="0" fontId="43" fillId="0" borderId="7" xfId="36" applyFont="1" applyBorder="1"/>
    <xf numFmtId="0" fontId="43" fillId="0" borderId="6" xfId="36" applyFont="1" applyBorder="1" applyAlignment="1">
      <alignment horizontal="center"/>
    </xf>
    <xf numFmtId="0" fontId="49" fillId="0" borderId="9" xfId="36" applyFont="1" applyBorder="1" applyAlignment="1">
      <alignment horizontal="center"/>
    </xf>
    <xf numFmtId="0" fontId="49" fillId="0" borderId="10" xfId="36" applyFont="1" applyBorder="1" applyAlignment="1">
      <alignment horizontal="center"/>
    </xf>
    <xf numFmtId="3" fontId="50" fillId="0" borderId="0" xfId="36" applyNumberFormat="1" applyFont="1" applyAlignment="1">
      <alignment horizontal="center"/>
    </xf>
    <xf numFmtId="0" fontId="51" fillId="0" borderId="0" xfId="36" applyFont="1"/>
    <xf numFmtId="3" fontId="43" fillId="0" borderId="0" xfId="36" applyNumberFormat="1" applyFont="1" applyAlignment="1">
      <alignment horizontal="center"/>
    </xf>
    <xf numFmtId="0" fontId="44" fillId="0" borderId="14" xfId="36" applyFont="1" applyBorder="1" applyAlignment="1">
      <alignment horizontal="left"/>
    </xf>
    <xf numFmtId="0" fontId="43" fillId="0" borderId="13" xfId="36" applyFont="1" applyBorder="1" applyAlignment="1">
      <alignment horizontal="center"/>
    </xf>
    <xf numFmtId="0" fontId="44" fillId="0" borderId="2" xfId="36" applyFont="1" applyBorder="1" applyAlignment="1">
      <alignment horizontal="left"/>
    </xf>
    <xf numFmtId="0" fontId="43" fillId="0" borderId="16" xfId="36" applyFont="1" applyBorder="1" applyAlignment="1">
      <alignment horizontal="center"/>
    </xf>
    <xf numFmtId="0" fontId="44" fillId="0" borderId="20" xfId="36" applyFont="1" applyBorder="1" applyAlignment="1">
      <alignment horizontal="left"/>
    </xf>
    <xf numFmtId="0" fontId="43" fillId="0" borderId="19" xfId="36" applyFont="1" applyBorder="1" applyAlignment="1">
      <alignment horizontal="center"/>
    </xf>
    <xf numFmtId="0" fontId="49" fillId="0" borderId="7" xfId="36" applyFont="1" applyBorder="1" applyAlignment="1">
      <alignment horizontal="center"/>
    </xf>
    <xf numFmtId="0" fontId="42" fillId="5" borderId="0" xfId="36" applyFont="1" applyFill="1"/>
    <xf numFmtId="0" fontId="24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textRotation="90" wrapText="1" shrinkToFit="1"/>
    </xf>
    <xf numFmtId="165" fontId="4" fillId="0" borderId="1" xfId="1" applyNumberFormat="1" applyFont="1" applyBorder="1" applyAlignment="1">
      <alignment horizontal="center" vertical="center" wrapText="1" shrinkToFit="1"/>
    </xf>
    <xf numFmtId="164" fontId="4" fillId="0" borderId="1" xfId="1" applyFont="1" applyBorder="1" applyAlignment="1">
      <alignment horizontal="center" vertical="center" wrapText="1" shrinkToFit="1"/>
    </xf>
    <xf numFmtId="0" fontId="19" fillId="0" borderId="1" xfId="0" applyFont="1" applyBorder="1" applyAlignment="1">
      <alignment horizontal="center" vertical="center" wrapText="1"/>
    </xf>
    <xf numFmtId="0" fontId="35" fillId="0" borderId="2" xfId="34" applyFont="1" applyBorder="1" applyAlignment="1">
      <alignment horizontal="center"/>
    </xf>
    <xf numFmtId="0" fontId="35" fillId="0" borderId="5" xfId="34" applyFont="1" applyBorder="1" applyAlignment="1">
      <alignment horizontal="center"/>
    </xf>
    <xf numFmtId="0" fontId="35" fillId="0" borderId="3" xfId="34" applyFont="1" applyBorder="1" applyAlignment="1">
      <alignment horizontal="center"/>
    </xf>
    <xf numFmtId="0" fontId="39" fillId="0" borderId="0" xfId="34" applyFont="1" applyAlignment="1">
      <alignment horizontal="left" vertical="top"/>
    </xf>
    <xf numFmtId="0" fontId="35" fillId="0" borderId="1" xfId="34" applyFont="1" applyBorder="1" applyAlignment="1">
      <alignment horizontal="center"/>
    </xf>
    <xf numFmtId="0" fontId="48" fillId="0" borderId="0" xfId="36" applyFont="1" applyAlignment="1">
      <alignment vertical="center" wrapText="1"/>
    </xf>
    <xf numFmtId="0" fontId="47" fillId="0" borderId="0" xfId="36" applyFont="1" applyAlignment="1">
      <alignment vertical="center" wrapText="1"/>
    </xf>
    <xf numFmtId="0" fontId="46" fillId="0" borderId="0" xfId="36" applyFont="1" applyAlignment="1">
      <alignment vertical="center" wrapText="1"/>
    </xf>
    <xf numFmtId="3" fontId="44" fillId="0" borderId="8" xfId="36" applyNumberFormat="1" applyFont="1" applyBorder="1" applyAlignment="1">
      <alignment horizontal="center"/>
    </xf>
    <xf numFmtId="3" fontId="44" fillId="0" borderId="7" xfId="36" applyNumberFormat="1" applyFont="1" applyBorder="1" applyAlignment="1">
      <alignment horizontal="center"/>
    </xf>
    <xf numFmtId="0" fontId="47" fillId="4" borderId="0" xfId="36" applyFont="1" applyFill="1" applyAlignment="1">
      <alignment vertical="center" wrapText="1"/>
    </xf>
    <xf numFmtId="0" fontId="46" fillId="4" borderId="0" xfId="36" applyFont="1" applyFill="1" applyAlignment="1">
      <alignment vertical="center" wrapText="1"/>
    </xf>
    <xf numFmtId="0" fontId="44" fillId="0" borderId="16" xfId="36" applyFont="1" applyBorder="1" applyAlignment="1">
      <alignment horizontal="center"/>
    </xf>
    <xf numFmtId="0" fontId="44" fillId="0" borderId="1" xfId="36" applyFont="1" applyBorder="1" applyAlignment="1">
      <alignment horizontal="center"/>
    </xf>
    <xf numFmtId="0" fontId="44" fillId="0" borderId="15" xfId="36" applyFont="1" applyBorder="1" applyAlignment="1">
      <alignment horizontal="center"/>
    </xf>
    <xf numFmtId="0" fontId="44" fillId="0" borderId="13" xfId="36" applyFont="1" applyBorder="1" applyAlignment="1">
      <alignment horizontal="center"/>
    </xf>
    <xf numFmtId="0" fontId="44" fillId="0" borderId="12" xfId="36" applyFont="1" applyBorder="1" applyAlignment="1">
      <alignment horizontal="center"/>
    </xf>
    <xf numFmtId="0" fontId="44" fillId="0" borderId="11" xfId="36" applyFont="1" applyBorder="1" applyAlignment="1">
      <alignment horizontal="center"/>
    </xf>
    <xf numFmtId="0" fontId="49" fillId="0" borderId="8" xfId="36" applyFont="1" applyBorder="1" applyAlignment="1">
      <alignment horizontal="center"/>
    </xf>
    <xf numFmtId="0" fontId="49" fillId="0" borderId="7" xfId="36" applyFont="1" applyBorder="1" applyAlignment="1">
      <alignment horizontal="center"/>
    </xf>
    <xf numFmtId="0" fontId="49" fillId="0" borderId="21" xfId="36" applyFont="1" applyBorder="1" applyAlignment="1">
      <alignment horizontal="center"/>
    </xf>
    <xf numFmtId="0" fontId="44" fillId="0" borderId="19" xfId="36" applyFont="1" applyBorder="1" applyAlignment="1">
      <alignment horizontal="center"/>
    </xf>
    <xf numFmtId="0" fontId="44" fillId="0" borderId="18" xfId="36" applyFont="1" applyBorder="1" applyAlignment="1">
      <alignment horizontal="center"/>
    </xf>
    <xf numFmtId="0" fontId="44" fillId="0" borderId="17" xfId="36" applyFont="1" applyBorder="1" applyAlignment="1">
      <alignment horizontal="center"/>
    </xf>
  </cellXfs>
  <cellStyles count="38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5" builtinId="8"/>
    <cellStyle name="Обычный" xfId="0" builtinId="0"/>
    <cellStyle name="Обычный 2" xfId="32"/>
    <cellStyle name="Обычный 3" xfId="34"/>
    <cellStyle name="Обычный 4" xfId="36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Финансовый" xfId="1" builtinId="3"/>
    <cellStyle name="Финансовый 2" xfId="33"/>
    <cellStyle name="Финансовый 3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eg"/><Relationship Id="rId13" Type="http://schemas.openxmlformats.org/officeDocument/2006/relationships/image" Target="../media/image20.jpeg"/><Relationship Id="rId18" Type="http://schemas.openxmlformats.org/officeDocument/2006/relationships/image" Target="../media/image24.jpeg"/><Relationship Id="rId26" Type="http://schemas.openxmlformats.org/officeDocument/2006/relationships/image" Target="../media/image32.jpeg"/><Relationship Id="rId3" Type="http://schemas.openxmlformats.org/officeDocument/2006/relationships/image" Target="../media/image10.emf"/><Relationship Id="rId21" Type="http://schemas.openxmlformats.org/officeDocument/2006/relationships/image" Target="../media/image27.jpeg"/><Relationship Id="rId7" Type="http://schemas.openxmlformats.org/officeDocument/2006/relationships/image" Target="../media/image14.jpeg"/><Relationship Id="rId12" Type="http://schemas.openxmlformats.org/officeDocument/2006/relationships/image" Target="../media/image19.jpeg"/><Relationship Id="rId17" Type="http://schemas.openxmlformats.org/officeDocument/2006/relationships/image" Target="cid:image002.jpg@01D5D2C6.01DBFE90" TargetMode="External"/><Relationship Id="rId25" Type="http://schemas.openxmlformats.org/officeDocument/2006/relationships/image" Target="../media/image31.jpeg"/><Relationship Id="rId2" Type="http://schemas.openxmlformats.org/officeDocument/2006/relationships/image" Target="../media/image9.jpeg"/><Relationship Id="rId16" Type="http://schemas.openxmlformats.org/officeDocument/2006/relationships/image" Target="../media/image23.jpeg"/><Relationship Id="rId20" Type="http://schemas.openxmlformats.org/officeDocument/2006/relationships/image" Target="../media/image26.jpeg"/><Relationship Id="rId1" Type="http://schemas.openxmlformats.org/officeDocument/2006/relationships/image" Target="../media/image8.jpeg"/><Relationship Id="rId6" Type="http://schemas.openxmlformats.org/officeDocument/2006/relationships/image" Target="../media/image13.jpeg"/><Relationship Id="rId11" Type="http://schemas.openxmlformats.org/officeDocument/2006/relationships/image" Target="../media/image18.emf"/><Relationship Id="rId24" Type="http://schemas.openxmlformats.org/officeDocument/2006/relationships/image" Target="../media/image30.jpeg"/><Relationship Id="rId5" Type="http://schemas.openxmlformats.org/officeDocument/2006/relationships/image" Target="../media/image12.emf"/><Relationship Id="rId15" Type="http://schemas.openxmlformats.org/officeDocument/2006/relationships/image" Target="../media/image22.jpeg"/><Relationship Id="rId23" Type="http://schemas.openxmlformats.org/officeDocument/2006/relationships/image" Target="../media/image29.jpeg"/><Relationship Id="rId28" Type="http://schemas.openxmlformats.org/officeDocument/2006/relationships/image" Target="../media/image34.jpeg"/><Relationship Id="rId10" Type="http://schemas.openxmlformats.org/officeDocument/2006/relationships/image" Target="../media/image17.jpeg"/><Relationship Id="rId19" Type="http://schemas.openxmlformats.org/officeDocument/2006/relationships/image" Target="../media/image25.jpeg"/><Relationship Id="rId4" Type="http://schemas.openxmlformats.org/officeDocument/2006/relationships/image" Target="../media/image11.jpeg"/><Relationship Id="rId9" Type="http://schemas.openxmlformats.org/officeDocument/2006/relationships/image" Target="../media/image16.jpeg"/><Relationship Id="rId14" Type="http://schemas.openxmlformats.org/officeDocument/2006/relationships/image" Target="../media/image21.jpeg"/><Relationship Id="rId22" Type="http://schemas.openxmlformats.org/officeDocument/2006/relationships/image" Target="../media/image28.jpeg"/><Relationship Id="rId27" Type="http://schemas.openxmlformats.org/officeDocument/2006/relationships/image" Target="../media/image3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E13C5301-BFCD-FB44-A618-0C9D035C74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4AD51948-F3D7-A34B-BB68-4670EF691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BEA39A9B-E823-0B40-AF2B-7DDFECA7A0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233D7035-80B3-5E45-AAC9-1E33B8023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80FCA5C-EC5F-FB47-8CC2-BAC2BB70D2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CF241E63-EC13-454D-A054-A1A8F70D9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6C41C83D-131E-344F-B5C9-502160918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C953A906-7ECC-C24D-AF62-701E2BFD9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946EC8BC-B6AB-9445-B303-7AEA415998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5F47C0D5-3983-B64E-9306-DAED3B072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2" name="Рисунок 50" descr="img_proj.jpg">
          <a:extLst>
            <a:ext uri="{FF2B5EF4-FFF2-40B4-BE49-F238E27FC236}">
              <a16:creationId xmlns:a16="http://schemas.microsoft.com/office/drawing/2014/main" id="{678E361C-0179-7F45-B8C2-3503BA687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BF8D685C-D623-674A-87EC-B8F8D76F8F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994CC142-2C0E-5E43-B62A-CF9ECD3F0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C893602B-AD02-9542-A20F-11402C5C1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C8501C70-1DC2-F749-977C-D44389D45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33C97F72-B0F1-C549-A425-6123372D01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ECD2E009-141C-C048-B566-3F71C39058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44E3EBFC-4691-CA4A-A3CC-119302D3C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AD9AAB32-0229-B64C-937F-AB89F5ACCE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D340FAAF-9C88-D748-95C8-FD70D371FC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BE2815CA-A01E-BC4B-AC7D-F644748937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BF06941E-1377-8441-B9DB-3E91CD572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4" name="Рисунок 23" descr="img_proj.jpg">
          <a:extLst>
            <a:ext uri="{FF2B5EF4-FFF2-40B4-BE49-F238E27FC236}">
              <a16:creationId xmlns:a16="http://schemas.microsoft.com/office/drawing/2014/main" id="{2E847A70-F4E1-3B44-AEAB-87C68BFA0C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5" name="Рисунок 50" descr="img_proj.jpg">
          <a:extLst>
            <a:ext uri="{FF2B5EF4-FFF2-40B4-BE49-F238E27FC236}">
              <a16:creationId xmlns:a16="http://schemas.microsoft.com/office/drawing/2014/main" id="{1B3D32AE-4296-2246-8BDF-E72BCF96B6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8AFC92C7-CD8E-1542-AE07-C795244DD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CD416E2D-0D40-B240-9142-AC01DF33AC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1F08CEA8-BA4E-D646-859C-D0B4BEDB6A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E855A7C4-788C-9641-A202-273654C48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769B9DA6-56F4-8B40-8E83-A13B3E952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947862" cy="591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4" name="Рисунок 50" descr="img_proj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5" name="Рисунок 24" descr="img_proj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30" name="Рисунок 50" descr="img_proj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42" name="Pictur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694769" cy="602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95252</xdr:colOff>
      <xdr:row>14</xdr:row>
      <xdr:rowOff>342900</xdr:rowOff>
    </xdr:from>
    <xdr:to>
      <xdr:col>2</xdr:col>
      <xdr:colOff>2079500</xdr:colOff>
      <xdr:row>14</xdr:row>
      <xdr:rowOff>800100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28802" y="2952750"/>
          <a:ext cx="1984248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15</xdr:row>
      <xdr:rowOff>266700</xdr:rowOff>
    </xdr:from>
    <xdr:to>
      <xdr:col>2</xdr:col>
      <xdr:colOff>1733551</xdr:colOff>
      <xdr:row>15</xdr:row>
      <xdr:rowOff>1066800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81201" y="4114800"/>
          <a:ext cx="1485900" cy="80010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333374</xdr:colOff>
      <xdr:row>16</xdr:row>
      <xdr:rowOff>682625</xdr:rowOff>
    </xdr:from>
    <xdr:to>
      <xdr:col>2</xdr:col>
      <xdr:colOff>1743075</xdr:colOff>
      <xdr:row>16</xdr:row>
      <xdr:rowOff>2092326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63749" y="5778500"/>
          <a:ext cx="1409701" cy="1409701"/>
        </a:xfrm>
        <a:prstGeom prst="rect">
          <a:avLst/>
        </a:prstGeom>
      </xdr:spPr>
    </xdr:pic>
    <xdr:clientData/>
  </xdr:twoCellAnchor>
  <xdr:twoCellAnchor editAs="oneCell">
    <xdr:from>
      <xdr:col>2</xdr:col>
      <xdr:colOff>335758</xdr:colOff>
      <xdr:row>17</xdr:row>
      <xdr:rowOff>269082</xdr:rowOff>
    </xdr:from>
    <xdr:to>
      <xdr:col>2</xdr:col>
      <xdr:colOff>1869281</xdr:colOff>
      <xdr:row>17</xdr:row>
      <xdr:rowOff>2177152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50258" y="8579645"/>
          <a:ext cx="1533523" cy="190807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18</xdr:row>
      <xdr:rowOff>247650</xdr:rowOff>
    </xdr:from>
    <xdr:to>
      <xdr:col>2</xdr:col>
      <xdr:colOff>1575816</xdr:colOff>
      <xdr:row>18</xdr:row>
      <xdr:rowOff>1543050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62150" y="8705850"/>
          <a:ext cx="1347216" cy="129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2282189</xdr:colOff>
      <xdr:row>14</xdr:row>
      <xdr:rowOff>271598</xdr:rowOff>
    </xdr:from>
    <xdr:ext cx="1390651" cy="1058572"/>
    <xdr:pic>
      <xdr:nvPicPr>
        <xdr:cNvPr id="2" name="Рисунок 1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CBA0EB77-87AB-7643-87AE-2BC115EFB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89" y="2862398"/>
          <a:ext cx="1390651" cy="1058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2109470</xdr:colOff>
      <xdr:row>15</xdr:row>
      <xdr:rowOff>274320</xdr:rowOff>
    </xdr:from>
    <xdr:ext cx="1654810" cy="1050117"/>
    <xdr:pic>
      <xdr:nvPicPr>
        <xdr:cNvPr id="3" name="Рисунок 2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937AA77B-F288-EA4B-B203-75A3871EE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6770" y="3042920"/>
          <a:ext cx="1654810" cy="105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16</xdr:row>
      <xdr:rowOff>476250</xdr:rowOff>
    </xdr:from>
    <xdr:ext cx="3397251" cy="0"/>
    <xdr:pic>
      <xdr:nvPicPr>
        <xdr:cNvPr id="4" name="Рисунок 3">
          <a:extLst>
            <a:ext uri="{FF2B5EF4-FFF2-40B4-BE49-F238E27FC236}">
              <a16:creationId xmlns:a16="http://schemas.microsoft.com/office/drawing/2014/main" id="{B6FCEA84-5826-6342-BC2E-F51EB1282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32321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1070610</xdr:colOff>
      <xdr:row>16</xdr:row>
      <xdr:rowOff>662940</xdr:rowOff>
    </xdr:from>
    <xdr:ext cx="3333750" cy="1209675"/>
    <xdr:pic>
      <xdr:nvPicPr>
        <xdr:cNvPr id="5" name="Рисунок 4" descr="Concealed hinge, Häfele Metalla SM Combi 110°, full overlay mounting">
          <a:extLst>
            <a:ext uri="{FF2B5EF4-FFF2-40B4-BE49-F238E27FC236}">
              <a16:creationId xmlns:a16="http://schemas.microsoft.com/office/drawing/2014/main" id="{34BFD8A3-4CE4-BF44-B576-4B00F9B0A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32410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17</xdr:row>
      <xdr:rowOff>523875</xdr:rowOff>
    </xdr:from>
    <xdr:ext cx="1539875" cy="3175"/>
    <xdr:pic>
      <xdr:nvPicPr>
        <xdr:cNvPr id="6" name="Рисунок 5">
          <a:extLst>
            <a:ext uri="{FF2B5EF4-FFF2-40B4-BE49-F238E27FC236}">
              <a16:creationId xmlns:a16="http://schemas.microsoft.com/office/drawing/2014/main" id="{0C83ED3B-9866-8D48-B2FE-2CA99122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34321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1821180</xdr:colOff>
      <xdr:row>17</xdr:row>
      <xdr:rowOff>422910</xdr:rowOff>
    </xdr:from>
    <xdr:ext cx="1733550" cy="1223391"/>
    <xdr:pic>
      <xdr:nvPicPr>
        <xdr:cNvPr id="7" name="Рисунок 6" descr="Cruciform mounting plate, Häfele Metalla SM Combi">
          <a:extLst>
            <a:ext uri="{FF2B5EF4-FFF2-40B4-BE49-F238E27FC236}">
              <a16:creationId xmlns:a16="http://schemas.microsoft.com/office/drawing/2014/main" id="{79243708-B5F6-1543-9C86-E4AA911C9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80" y="343281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18</xdr:row>
      <xdr:rowOff>224790</xdr:rowOff>
    </xdr:from>
    <xdr:ext cx="2095500" cy="1741715"/>
    <xdr:pic>
      <xdr:nvPicPr>
        <xdr:cNvPr id="8" name="Рисунок 7" descr="Wardrobe rail, OVA 30 x 15 mm">
          <a:extLst>
            <a:ext uri="{FF2B5EF4-FFF2-40B4-BE49-F238E27FC236}">
              <a16:creationId xmlns:a16="http://schemas.microsoft.com/office/drawing/2014/main" id="{BD07A7E9-8A56-E244-A7D8-5C6D88CE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3615690"/>
          <a:ext cx="2095500" cy="1741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1870076</xdr:colOff>
      <xdr:row>19</xdr:row>
      <xdr:rowOff>374015</xdr:rowOff>
    </xdr:from>
    <xdr:ext cx="1235714" cy="2140585"/>
    <xdr:pic>
      <xdr:nvPicPr>
        <xdr:cNvPr id="9" name="Рисунок 8" descr="Rail end support, for OVA wardrobe rail 30 x 15 mm">
          <a:extLst>
            <a:ext uri="{FF2B5EF4-FFF2-40B4-BE49-F238E27FC236}">
              <a16:creationId xmlns:a16="http://schemas.microsoft.com/office/drawing/2014/main" id="{ED6DAEA9-A397-774C-B471-55C9072E9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676" y="3815715"/>
          <a:ext cx="1235714" cy="214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2266949</xdr:colOff>
      <xdr:row>23</xdr:row>
      <xdr:rowOff>317318</xdr:rowOff>
    </xdr:from>
    <xdr:ext cx="1425057" cy="1084762"/>
    <xdr:pic>
      <xdr:nvPicPr>
        <xdr:cNvPr id="10" name="Рисунок 9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4A9FAEB0-1999-DC41-B509-DE3E6E30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4571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24</xdr:row>
      <xdr:rowOff>365760</xdr:rowOff>
    </xdr:from>
    <xdr:ext cx="1913890" cy="1222282"/>
    <xdr:pic>
      <xdr:nvPicPr>
        <xdr:cNvPr id="11" name="Рисунок 10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A2909897-659A-8C4D-9499-F7B3BE203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4759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25</xdr:row>
      <xdr:rowOff>0</xdr:rowOff>
    </xdr:from>
    <xdr:ext cx="3397251" cy="0"/>
    <xdr:pic>
      <xdr:nvPicPr>
        <xdr:cNvPr id="12" name="Рисунок 11">
          <a:extLst>
            <a:ext uri="{FF2B5EF4-FFF2-40B4-BE49-F238E27FC236}">
              <a16:creationId xmlns:a16="http://schemas.microsoft.com/office/drawing/2014/main" id="{4CB37674-0282-0344-AF99-540A201CB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476250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25</xdr:row>
      <xdr:rowOff>0</xdr:rowOff>
    </xdr:from>
    <xdr:ext cx="1539875" cy="3175"/>
    <xdr:pic>
      <xdr:nvPicPr>
        <xdr:cNvPr id="13" name="Рисунок 12">
          <a:extLst>
            <a:ext uri="{FF2B5EF4-FFF2-40B4-BE49-F238E27FC236}">
              <a16:creationId xmlns:a16="http://schemas.microsoft.com/office/drawing/2014/main" id="{1A977C53-2332-464E-9F01-0285612D6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4762500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2023109</xdr:colOff>
      <xdr:row>31</xdr:row>
      <xdr:rowOff>363038</xdr:rowOff>
    </xdr:from>
    <xdr:ext cx="1730375" cy="1317172"/>
    <xdr:pic>
      <xdr:nvPicPr>
        <xdr:cNvPr id="14" name="Рисунок 13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A7360095-809A-634F-ACB7-6FD53222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09" y="6090738"/>
          <a:ext cx="1730375" cy="1317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1865630</xdr:colOff>
      <xdr:row>32</xdr:row>
      <xdr:rowOff>457200</xdr:rowOff>
    </xdr:from>
    <xdr:ext cx="2142490" cy="1433232"/>
    <xdr:pic>
      <xdr:nvPicPr>
        <xdr:cNvPr id="15" name="Рисунок 14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C24CA6AF-C67C-9640-8DC5-23CB89A8B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6286500"/>
          <a:ext cx="2142490" cy="143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1250224</xdr:colOff>
      <xdr:row>33</xdr:row>
      <xdr:rowOff>476794</xdr:rowOff>
    </xdr:from>
    <xdr:ext cx="3108416" cy="2032427"/>
    <xdr:pic>
      <xdr:nvPicPr>
        <xdr:cNvPr id="16" name="Рисунок 15">
          <a:extLst>
            <a:ext uri="{FF2B5EF4-FFF2-40B4-BE49-F238E27FC236}">
              <a16:creationId xmlns:a16="http://schemas.microsoft.com/office/drawing/2014/main" id="{DF73863C-54DD-B947-94BE-A40924FD9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124" y="6471194"/>
          <a:ext cx="3108416" cy="2032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20</xdr:row>
      <xdr:rowOff>209550</xdr:rowOff>
    </xdr:from>
    <xdr:ext cx="3333750" cy="3343275"/>
    <xdr:pic>
      <xdr:nvPicPr>
        <xdr:cNvPr id="17" name="Рисунок 16" descr="Furniture Handle, D handle, zinc alloy, square">
          <a:extLst>
            <a:ext uri="{FF2B5EF4-FFF2-40B4-BE49-F238E27FC236}">
              <a16:creationId xmlns:a16="http://schemas.microsoft.com/office/drawing/2014/main" id="{D75C5726-48EB-5847-A950-7D1DECA7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3994150"/>
          <a:ext cx="333375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2571750</xdr:colOff>
      <xdr:row>20</xdr:row>
      <xdr:rowOff>3162300</xdr:rowOff>
    </xdr:from>
    <xdr:ext cx="3333750" cy="1990725"/>
    <xdr:pic>
      <xdr:nvPicPr>
        <xdr:cNvPr id="18" name="Рисунок 17" descr="Furniture Handle, D handle, zinc alloy, square">
          <a:extLst>
            <a:ext uri="{FF2B5EF4-FFF2-40B4-BE49-F238E27FC236}">
              <a16:creationId xmlns:a16="http://schemas.microsoft.com/office/drawing/2014/main" id="{29A08E16-E828-ED4B-850D-83C9C473F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400050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34</xdr:row>
      <xdr:rowOff>552450</xdr:rowOff>
    </xdr:from>
    <xdr:ext cx="629844" cy="2009775"/>
    <xdr:pic>
      <xdr:nvPicPr>
        <xdr:cNvPr id="19" name="Рисунок 18" descr="Verstellschraube, Gewinde M8, starr, mit Einschlagmutter">
          <a:extLst>
            <a:ext uri="{FF2B5EF4-FFF2-40B4-BE49-F238E27FC236}">
              <a16:creationId xmlns:a16="http://schemas.microsoft.com/office/drawing/2014/main" id="{AECE4909-9618-384F-9B19-2F44957E0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6661150"/>
          <a:ext cx="629844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34</xdr:row>
      <xdr:rowOff>704850</xdr:rowOff>
    </xdr:from>
    <xdr:ext cx="3333750" cy="1924050"/>
    <xdr:pic>
      <xdr:nvPicPr>
        <xdr:cNvPr id="20" name="Рисунок 19" descr="Verstellschraube, Gewinde M8, starr, mit Einschlagmutter">
          <a:extLst>
            <a:ext uri="{FF2B5EF4-FFF2-40B4-BE49-F238E27FC236}">
              <a16:creationId xmlns:a16="http://schemas.microsoft.com/office/drawing/2014/main" id="{42A43D89-CE90-534F-B3ED-FC9AF703D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6661150"/>
          <a:ext cx="333375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25</xdr:row>
      <xdr:rowOff>354874</xdr:rowOff>
    </xdr:from>
    <xdr:ext cx="3344636" cy="2186879"/>
    <xdr:pic>
      <xdr:nvPicPr>
        <xdr:cNvPr id="21" name="Рисунок 20">
          <a:extLst>
            <a:ext uri="{FF2B5EF4-FFF2-40B4-BE49-F238E27FC236}">
              <a16:creationId xmlns:a16="http://schemas.microsoft.com/office/drawing/2014/main" id="{377373B4-92BD-0B43-9713-9F0304B31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49522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933450</xdr:colOff>
      <xdr:row>26</xdr:row>
      <xdr:rowOff>266700</xdr:rowOff>
    </xdr:from>
    <xdr:to>
      <xdr:col>2</xdr:col>
      <xdr:colOff>2705100</xdr:colOff>
      <xdr:row>26</xdr:row>
      <xdr:rowOff>2789763</xdr:rowOff>
    </xdr:to>
    <xdr:pic>
      <xdr:nvPicPr>
        <xdr:cNvPr id="22" name="Рисунок 6" descr="cid:image002.jpg@01D5D2C6.01DBFE90">
          <a:extLst>
            <a:ext uri="{FF2B5EF4-FFF2-40B4-BE49-F238E27FC236}">
              <a16:creationId xmlns:a16="http://schemas.microsoft.com/office/drawing/2014/main" id="{A5161A14-C735-214F-BC22-16EB7C361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r:link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650" y="31559500"/>
          <a:ext cx="1771650" cy="2523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2266949</xdr:colOff>
      <xdr:row>37</xdr:row>
      <xdr:rowOff>317318</xdr:rowOff>
    </xdr:from>
    <xdr:ext cx="1425057" cy="1084762"/>
    <xdr:pic>
      <xdr:nvPicPr>
        <xdr:cNvPr id="23" name="Рисунок 22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2DBF205F-876D-D241-B362-CF0DDEDB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7238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38</xdr:row>
      <xdr:rowOff>365760</xdr:rowOff>
    </xdr:from>
    <xdr:ext cx="1913890" cy="1222282"/>
    <xdr:pic>
      <xdr:nvPicPr>
        <xdr:cNvPr id="24" name="Рисунок 23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730154EB-2841-5B4D-A99E-F2A91283B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7426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39</xdr:row>
      <xdr:rowOff>476250</xdr:rowOff>
    </xdr:from>
    <xdr:ext cx="3397251" cy="0"/>
    <xdr:pic>
      <xdr:nvPicPr>
        <xdr:cNvPr id="25" name="Рисунок 24">
          <a:extLst>
            <a:ext uri="{FF2B5EF4-FFF2-40B4-BE49-F238E27FC236}">
              <a16:creationId xmlns:a16="http://schemas.microsoft.com/office/drawing/2014/main" id="{FC9A03D4-2BD4-3D49-ABA2-0BA68C8F1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76136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1116330</xdr:colOff>
      <xdr:row>39</xdr:row>
      <xdr:rowOff>662940</xdr:rowOff>
    </xdr:from>
    <xdr:ext cx="3333750" cy="1209675"/>
    <xdr:pic>
      <xdr:nvPicPr>
        <xdr:cNvPr id="26" name="Рисунок 25" descr="Concealed hinge, Häfele Metalla SM Combi 110°, full overlay mounting">
          <a:extLst>
            <a:ext uri="{FF2B5EF4-FFF2-40B4-BE49-F238E27FC236}">
              <a16:creationId xmlns:a16="http://schemas.microsoft.com/office/drawing/2014/main" id="{3CCFF1AC-2F39-8C4F-8311-08A3A9BB9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76225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40</xdr:row>
      <xdr:rowOff>523875</xdr:rowOff>
    </xdr:from>
    <xdr:ext cx="1539875" cy="3175"/>
    <xdr:pic>
      <xdr:nvPicPr>
        <xdr:cNvPr id="27" name="Рисунок 26">
          <a:extLst>
            <a:ext uri="{FF2B5EF4-FFF2-40B4-BE49-F238E27FC236}">
              <a16:creationId xmlns:a16="http://schemas.microsoft.com/office/drawing/2014/main" id="{C148B01F-330D-834C-8D52-9555B3AB8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78136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1866900</xdr:colOff>
      <xdr:row>40</xdr:row>
      <xdr:rowOff>819150</xdr:rowOff>
    </xdr:from>
    <xdr:ext cx="1733550" cy="1223391"/>
    <xdr:pic>
      <xdr:nvPicPr>
        <xdr:cNvPr id="28" name="Рисунок 27" descr="Cruciform mounting plate, Häfele Metalla SM Combi">
          <a:extLst>
            <a:ext uri="{FF2B5EF4-FFF2-40B4-BE49-F238E27FC236}">
              <a16:creationId xmlns:a16="http://schemas.microsoft.com/office/drawing/2014/main" id="{12A06255-AF37-DC49-B803-BB3D88FB6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80415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41</xdr:row>
      <xdr:rowOff>209550</xdr:rowOff>
    </xdr:from>
    <xdr:ext cx="2266950" cy="2273427"/>
    <xdr:pic>
      <xdr:nvPicPr>
        <xdr:cNvPr id="29" name="Рисунок 28" descr="Furniture Handle, D handle, zinc alloy, square">
          <a:extLst>
            <a:ext uri="{FF2B5EF4-FFF2-40B4-BE49-F238E27FC236}">
              <a16:creationId xmlns:a16="http://schemas.microsoft.com/office/drawing/2014/main" id="{F963539A-C9FD-E44A-BC7E-87B1BDFEB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7994650"/>
          <a:ext cx="2266950" cy="227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2133600</xdr:colOff>
      <xdr:row>41</xdr:row>
      <xdr:rowOff>2762250</xdr:rowOff>
    </xdr:from>
    <xdr:ext cx="3333750" cy="1990725"/>
    <xdr:pic>
      <xdr:nvPicPr>
        <xdr:cNvPr id="30" name="Рисунок 29" descr="Furniture Handle, D handle, zinc alloy, square">
          <a:extLst>
            <a:ext uri="{FF2B5EF4-FFF2-40B4-BE49-F238E27FC236}">
              <a16:creationId xmlns:a16="http://schemas.microsoft.com/office/drawing/2014/main" id="{04D8989E-A5E7-7E46-BEC7-021A2E2B0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99465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42</xdr:row>
      <xdr:rowOff>285750</xdr:rowOff>
    </xdr:from>
    <xdr:ext cx="3333750" cy="2209800"/>
    <xdr:pic>
      <xdr:nvPicPr>
        <xdr:cNvPr id="31" name="Рисунок 30" descr="Drainer grill and tray, for draining dishes">
          <a:extLst>
            <a:ext uri="{FF2B5EF4-FFF2-40B4-BE49-F238E27FC236}">
              <a16:creationId xmlns:a16="http://schemas.microsoft.com/office/drawing/2014/main" id="{2BAAD459-7166-4548-9D1E-CDF72DA1D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185150"/>
          <a:ext cx="3333750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1333500</xdr:colOff>
      <xdr:row>43</xdr:row>
      <xdr:rowOff>228600</xdr:rowOff>
    </xdr:from>
    <xdr:ext cx="2857500" cy="2305050"/>
    <xdr:pic>
      <xdr:nvPicPr>
        <xdr:cNvPr id="32" name="Рисунок 31" descr="LED-Band, Häfele Loox LED 2043, Kunststoff, 12 V">
          <a:extLst>
            <a:ext uri="{FF2B5EF4-FFF2-40B4-BE49-F238E27FC236}">
              <a16:creationId xmlns:a16="http://schemas.microsoft.com/office/drawing/2014/main" id="{99EAE8B6-3454-1047-8DAA-8361692D5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382000"/>
          <a:ext cx="28575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214188</xdr:colOff>
      <xdr:row>44</xdr:row>
      <xdr:rowOff>171450</xdr:rowOff>
    </xdr:from>
    <xdr:ext cx="2300411" cy="1352550"/>
    <xdr:pic>
      <xdr:nvPicPr>
        <xdr:cNvPr id="33" name="Рисунок 32" descr="Einbauprofil Häfele Loox, 6,5 mm Tiefe, Aluminium">
          <a:extLst>
            <a:ext uri="{FF2B5EF4-FFF2-40B4-BE49-F238E27FC236}">
              <a16:creationId xmlns:a16="http://schemas.microsoft.com/office/drawing/2014/main" id="{EC9C822A-CA36-394E-A02D-CEA46DDE1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188" y="8553450"/>
          <a:ext cx="2300411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2933700</xdr:colOff>
      <xdr:row>44</xdr:row>
      <xdr:rowOff>1284514</xdr:rowOff>
    </xdr:from>
    <xdr:ext cx="2857500" cy="10886"/>
    <xdr:pic>
      <xdr:nvPicPr>
        <xdr:cNvPr id="34" name="Рисунок 33" descr="Einbauprofil Häfele Loox, 6,5 mm Tiefe, Aluminium">
          <a:extLst>
            <a:ext uri="{FF2B5EF4-FFF2-40B4-BE49-F238E27FC236}">
              <a16:creationId xmlns:a16="http://schemas.microsoft.com/office/drawing/2014/main" id="{D230F78B-7CEB-0C47-9951-370EAC8B3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574314"/>
          <a:ext cx="2857500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609600</xdr:colOff>
      <xdr:row>45</xdr:row>
      <xdr:rowOff>476250</xdr:rowOff>
    </xdr:from>
    <xdr:ext cx="2076450" cy="1352550"/>
    <xdr:pic>
      <xdr:nvPicPr>
        <xdr:cNvPr id="35" name="Рисунок 34" descr="Endkappe, für Einbauprofil 6,5 mm">
          <a:extLst>
            <a:ext uri="{FF2B5EF4-FFF2-40B4-BE49-F238E27FC236}">
              <a16:creationId xmlns:a16="http://schemas.microsoft.com/office/drawing/2014/main" id="{B040021A-18FA-0945-8835-7B3A543FD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56650"/>
          <a:ext cx="20764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46</xdr:row>
      <xdr:rowOff>133350</xdr:rowOff>
    </xdr:from>
    <xdr:ext cx="2076762" cy="1543050"/>
    <xdr:pic>
      <xdr:nvPicPr>
        <xdr:cNvPr id="36" name="Рисунок 35" descr="Sensorschalter, Häfele Loox, modular, für Einrastverbinder">
          <a:extLst>
            <a:ext uri="{FF2B5EF4-FFF2-40B4-BE49-F238E27FC236}">
              <a16:creationId xmlns:a16="http://schemas.microsoft.com/office/drawing/2014/main" id="{AE88B8B1-A886-684D-A182-C74783F9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896350"/>
          <a:ext cx="2076762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2209800</xdr:colOff>
      <xdr:row>46</xdr:row>
      <xdr:rowOff>704850</xdr:rowOff>
    </xdr:from>
    <xdr:ext cx="3333750" cy="9525"/>
    <xdr:pic>
      <xdr:nvPicPr>
        <xdr:cNvPr id="37" name="Рисунок 36" descr="Sensorschalter, Häfele Loox, modular, für Einrastverbinder">
          <a:extLst>
            <a:ext uri="{FF2B5EF4-FFF2-40B4-BE49-F238E27FC236}">
              <a16:creationId xmlns:a16="http://schemas.microsoft.com/office/drawing/2014/main" id="{DD474652-2AE9-A649-9A21-21A5C7D32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947150"/>
          <a:ext cx="33337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247650</xdr:colOff>
      <xdr:row>47</xdr:row>
      <xdr:rowOff>228600</xdr:rowOff>
    </xdr:from>
    <xdr:ext cx="3333750" cy="1657350"/>
    <xdr:pic>
      <xdr:nvPicPr>
        <xdr:cNvPr id="38" name="Рисунок 37" descr="Zuleitung, Häfele Loox, für modulare Schalter">
          <a:extLst>
            <a:ext uri="{FF2B5EF4-FFF2-40B4-BE49-F238E27FC236}">
              <a16:creationId xmlns:a16="http://schemas.microsoft.com/office/drawing/2014/main" id="{724AFA96-38DD-234A-8D19-3BB12F337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650" y="9144000"/>
          <a:ext cx="333375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685800</xdr:colOff>
      <xdr:row>48</xdr:row>
      <xdr:rowOff>781050</xdr:rowOff>
    </xdr:from>
    <xdr:ext cx="3095625" cy="933450"/>
    <xdr:pic>
      <xdr:nvPicPr>
        <xdr:cNvPr id="39" name="Рисунок 38" descr="Zuleitung, mit 12-V-Steckersystem und Clip, für 8 mm Loox LED-Band 12 V">
          <a:extLst>
            <a:ext uri="{FF2B5EF4-FFF2-40B4-BE49-F238E27FC236}">
              <a16:creationId xmlns:a16="http://schemas.microsoft.com/office/drawing/2014/main" id="{A823CE51-95E5-D043-9516-1946E636B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328150"/>
          <a:ext cx="309562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971550</xdr:colOff>
      <xdr:row>49</xdr:row>
      <xdr:rowOff>171450</xdr:rowOff>
    </xdr:from>
    <xdr:ext cx="3333750" cy="1619250"/>
    <xdr:pic>
      <xdr:nvPicPr>
        <xdr:cNvPr id="40" name="Рисунок 39" descr="Netzteil, Häfele Loox, 12 V Konstant-Spannung , ohne Einspeisleitung">
          <a:extLst>
            <a:ext uri="{FF2B5EF4-FFF2-40B4-BE49-F238E27FC236}">
              <a16:creationId xmlns:a16="http://schemas.microsoft.com/office/drawing/2014/main" id="{C1BA0B58-3BF2-7849-A5B3-B1C826FAC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505950"/>
          <a:ext cx="33337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495300</xdr:colOff>
      <xdr:row>50</xdr:row>
      <xdr:rowOff>438150</xdr:rowOff>
    </xdr:from>
    <xdr:ext cx="3333750" cy="1276350"/>
    <xdr:pic>
      <xdr:nvPicPr>
        <xdr:cNvPr id="41" name="Рисунок 40" descr="Einspeisleitung, länderspezifisch, Buchse C7">
          <a:extLst>
            <a:ext uri="{FF2B5EF4-FFF2-40B4-BE49-F238E27FC236}">
              <a16:creationId xmlns:a16="http://schemas.microsoft.com/office/drawing/2014/main" id="{23B047C1-7113-1444-989C-CDA573639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" y="9709150"/>
          <a:ext cx="33337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51</xdr:row>
      <xdr:rowOff>552450</xdr:rowOff>
    </xdr:from>
    <xdr:ext cx="629844" cy="1657350"/>
    <xdr:pic>
      <xdr:nvPicPr>
        <xdr:cNvPr id="42" name="Рисунок 41" descr="Verstellschraube, Gewinde M8, starr, mit Einschlagmutter">
          <a:extLst>
            <a:ext uri="{FF2B5EF4-FFF2-40B4-BE49-F238E27FC236}">
              <a16:creationId xmlns:a16="http://schemas.microsoft.com/office/drawing/2014/main" id="{B76E4BE3-9AF1-7748-9CB6-127739BA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9899650"/>
          <a:ext cx="629844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51</xdr:row>
      <xdr:rowOff>704850</xdr:rowOff>
    </xdr:from>
    <xdr:ext cx="3333750" cy="1695450"/>
    <xdr:pic>
      <xdr:nvPicPr>
        <xdr:cNvPr id="43" name="Рисунок 42" descr="Verstellschraube, Gewinde M8, starr, mit Einschlagmutter">
          <a:extLst>
            <a:ext uri="{FF2B5EF4-FFF2-40B4-BE49-F238E27FC236}">
              <a16:creationId xmlns:a16="http://schemas.microsoft.com/office/drawing/2014/main" id="{08C0A070-EC09-264C-9FC3-A13CE6C84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899650"/>
          <a:ext cx="33337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52</xdr:row>
      <xdr:rowOff>354874</xdr:rowOff>
    </xdr:from>
    <xdr:ext cx="3344636" cy="2186879"/>
    <xdr:pic>
      <xdr:nvPicPr>
        <xdr:cNvPr id="44" name="Рисунок 43">
          <a:extLst>
            <a:ext uri="{FF2B5EF4-FFF2-40B4-BE49-F238E27FC236}">
              <a16:creationId xmlns:a16="http://schemas.microsoft.com/office/drawing/2014/main" id="{553C9961-677C-FB44-8B43-DCCF85C6B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100957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82825</xdr:colOff>
      <xdr:row>1</xdr:row>
      <xdr:rowOff>19844</xdr:rowOff>
    </xdr:from>
    <xdr:ext cx="1499335" cy="441221"/>
    <xdr:pic>
      <xdr:nvPicPr>
        <xdr:cNvPr id="2" name="Рисунок 1">
          <a:extLst>
            <a:ext uri="{FF2B5EF4-FFF2-40B4-BE49-F238E27FC236}">
              <a16:creationId xmlns:a16="http://schemas.microsoft.com/office/drawing/2014/main" id="{DBD8DDEB-C830-CC46-9A65-C65AAC475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825" y="210344"/>
          <a:ext cx="1499335" cy="4412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tyana.Moisseyeva@hafele.k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.mail.ru/compose?To=deco.interior@mail.ru" TargetMode="External"/><Relationship Id="rId1" Type="http://schemas.openxmlformats.org/officeDocument/2006/relationships/hyperlink" Target="http://www.decointerior.kz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6"/>
  <sheetViews>
    <sheetView tabSelected="1" topLeftCell="D1" zoomScale="85" zoomScaleNormal="85" zoomScaleSheetLayoutView="90" zoomScalePageLayoutView="90" workbookViewId="0">
      <selection activeCell="J20" sqref="J20"/>
    </sheetView>
  </sheetViews>
  <sheetFormatPr defaultColWidth="32.109375" defaultRowHeight="13.2" x14ac:dyDescent="0.25"/>
  <cols>
    <col min="1" max="1" width="5.44140625" style="66" customWidth="1"/>
    <col min="2" max="2" width="20.44140625" style="1" customWidth="1"/>
    <col min="3" max="3" width="31.77734375" style="1" customWidth="1"/>
    <col min="4" max="4" width="59" style="1" customWidth="1"/>
    <col min="5" max="6" width="7" style="1" customWidth="1"/>
    <col min="7" max="7" width="8" style="5" customWidth="1"/>
    <col min="8" max="8" width="12.77734375" style="1" customWidth="1"/>
    <col min="9" max="9" width="10.44140625" style="1" customWidth="1"/>
    <col min="10" max="10" width="20.6640625" style="60" customWidth="1"/>
    <col min="11" max="12" width="12.77734375" style="1" customWidth="1"/>
    <col min="13" max="13" width="14.109375" style="1" customWidth="1"/>
    <col min="14" max="14" width="13" style="1" customWidth="1"/>
    <col min="15" max="15" width="10.44140625" style="1" customWidth="1"/>
    <col min="16" max="16" width="13.109375" style="1" customWidth="1"/>
    <col min="17" max="17" width="11.44140625" style="1" customWidth="1"/>
    <col min="18" max="18" width="14.6640625" style="1" customWidth="1"/>
    <col min="19" max="20" width="16.44140625" style="1" customWidth="1"/>
    <col min="21" max="21" width="15" style="1" customWidth="1"/>
    <col min="22" max="22" width="18.44140625" style="1" customWidth="1"/>
    <col min="23" max="23" width="23" style="1" customWidth="1"/>
    <col min="24" max="16384" width="32.109375" style="1"/>
  </cols>
  <sheetData>
    <row r="1" spans="1:27" ht="19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49"/>
    </row>
    <row r="2" spans="1:27" ht="23.25" customHeight="1" x14ac:dyDescent="0.25">
      <c r="A2" s="136" t="s">
        <v>51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27" ht="13.5" customHeight="1" x14ac:dyDescent="0.25">
      <c r="A3" s="6"/>
      <c r="C3" s="18" t="s">
        <v>11</v>
      </c>
      <c r="D3" s="6"/>
      <c r="E3" s="6"/>
      <c r="F3" s="6"/>
      <c r="G3" s="66"/>
      <c r="H3" s="6"/>
      <c r="I3" s="6"/>
      <c r="J3" s="49"/>
    </row>
    <row r="4" spans="1:27" ht="13.5" customHeight="1" x14ac:dyDescent="0.25">
      <c r="B4" s="12" t="s">
        <v>4</v>
      </c>
      <c r="C4" s="22" t="s">
        <v>163</v>
      </c>
      <c r="D4" s="66"/>
      <c r="E4" s="66"/>
      <c r="F4" s="66"/>
      <c r="G4" s="66"/>
      <c r="H4" s="66"/>
      <c r="I4" s="66"/>
      <c r="J4" s="50"/>
    </row>
    <row r="5" spans="1:27" ht="13.5" customHeight="1" x14ac:dyDescent="0.25">
      <c r="B5" s="12" t="s">
        <v>5</v>
      </c>
      <c r="C5" s="22" t="s">
        <v>164</v>
      </c>
      <c r="D5" s="66"/>
      <c r="E5" s="66"/>
      <c r="F5" s="66"/>
      <c r="G5" s="66"/>
      <c r="H5" s="66"/>
      <c r="I5" s="66"/>
      <c r="J5" s="50"/>
    </row>
    <row r="6" spans="1:27" x14ac:dyDescent="0.25">
      <c r="B6" s="12" t="s">
        <v>6</v>
      </c>
      <c r="C6" s="22" t="s">
        <v>165</v>
      </c>
      <c r="D6" s="66"/>
      <c r="E6" s="66"/>
      <c r="F6" s="66"/>
      <c r="G6" s="66"/>
      <c r="H6" s="66"/>
      <c r="I6" s="66"/>
      <c r="J6" s="50"/>
    </row>
    <row r="7" spans="1:27" s="4" customFormat="1" ht="13.5" customHeight="1" x14ac:dyDescent="0.25">
      <c r="A7" s="66"/>
      <c r="B7" s="12" t="s">
        <v>7</v>
      </c>
      <c r="C7" s="25" t="s">
        <v>166</v>
      </c>
      <c r="D7" s="5"/>
      <c r="E7" s="5"/>
      <c r="F7" s="5"/>
      <c r="G7" s="5"/>
      <c r="H7" s="5"/>
      <c r="I7" s="137"/>
      <c r="J7" s="137"/>
    </row>
    <row r="8" spans="1:27" s="4" customFormat="1" ht="13.5" customHeight="1" x14ac:dyDescent="0.25">
      <c r="A8" s="66"/>
      <c r="B8" s="12" t="s">
        <v>15</v>
      </c>
      <c r="C8" s="25" t="s">
        <v>167</v>
      </c>
      <c r="D8" s="5"/>
      <c r="E8" s="5"/>
      <c r="F8" s="5"/>
      <c r="G8" s="5"/>
      <c r="H8" s="5"/>
      <c r="I8" s="66"/>
      <c r="J8" s="50"/>
    </row>
    <row r="9" spans="1:27" s="4" customFormat="1" ht="13.5" hidden="1" customHeight="1" x14ac:dyDescent="0.25">
      <c r="A9" s="66"/>
      <c r="B9" s="12"/>
      <c r="C9" s="25"/>
      <c r="D9" s="5"/>
      <c r="E9" s="5"/>
      <c r="F9" s="5"/>
      <c r="G9" s="5"/>
      <c r="H9" s="5"/>
      <c r="I9" s="66"/>
      <c r="J9" s="50"/>
    </row>
    <row r="10" spans="1:27" s="4" customFormat="1" ht="13.5" customHeight="1" x14ac:dyDescent="0.25">
      <c r="A10" s="66"/>
      <c r="B10" s="12" t="s">
        <v>20</v>
      </c>
      <c r="C10" s="25" t="s">
        <v>168</v>
      </c>
      <c r="D10" s="5"/>
      <c r="E10" s="5"/>
      <c r="F10" s="5"/>
      <c r="G10" s="5"/>
      <c r="H10" s="5"/>
      <c r="I10" s="66"/>
      <c r="J10" s="50"/>
    </row>
    <row r="11" spans="1:27" s="3" customFormat="1" ht="51.75" customHeight="1" x14ac:dyDescent="0.25">
      <c r="A11" s="138" t="s">
        <v>0</v>
      </c>
      <c r="B11" s="139" t="s">
        <v>3</v>
      </c>
      <c r="C11" s="140" t="s">
        <v>1</v>
      </c>
      <c r="D11" s="139" t="s">
        <v>2</v>
      </c>
      <c r="E11" s="141" t="s">
        <v>8</v>
      </c>
      <c r="F11" s="141" t="s">
        <v>9</v>
      </c>
      <c r="G11" s="141" t="s">
        <v>10</v>
      </c>
      <c r="H11" s="142" t="s">
        <v>19</v>
      </c>
      <c r="I11" s="142" t="s">
        <v>12</v>
      </c>
      <c r="J11" s="143" t="s">
        <v>13</v>
      </c>
      <c r="P11" s="63"/>
      <c r="S11" s="63"/>
      <c r="W11" s="3" t="s">
        <v>21</v>
      </c>
    </row>
    <row r="12" spans="1:27" s="3" customFormat="1" ht="28.95" customHeight="1" x14ac:dyDescent="0.25">
      <c r="A12" s="138"/>
      <c r="B12" s="139"/>
      <c r="C12" s="140"/>
      <c r="D12" s="139"/>
      <c r="E12" s="141"/>
      <c r="F12" s="141"/>
      <c r="G12" s="141"/>
      <c r="H12" s="142"/>
      <c r="I12" s="142"/>
      <c r="J12" s="143"/>
    </row>
    <row r="13" spans="1:27" s="13" customFormat="1" ht="15.75" hidden="1" customHeight="1" x14ac:dyDescent="0.25">
      <c r="A13" s="28"/>
      <c r="B13" s="28"/>
      <c r="C13" s="29"/>
      <c r="D13" s="29"/>
      <c r="E13" s="29"/>
      <c r="F13" s="29"/>
      <c r="G13" s="30"/>
      <c r="H13" s="23"/>
      <c r="I13" s="24"/>
      <c r="J13" s="51"/>
    </row>
    <row r="14" spans="1:27" s="13" customFormat="1" ht="12.45" customHeight="1" x14ac:dyDescent="0.25">
      <c r="A14" s="10"/>
      <c r="B14" s="10"/>
      <c r="C14" s="11"/>
      <c r="D14" s="41"/>
      <c r="E14" s="2"/>
      <c r="F14" s="2"/>
      <c r="G14" s="2"/>
      <c r="H14" s="2"/>
      <c r="I14" s="2"/>
      <c r="J14" s="52"/>
    </row>
    <row r="15" spans="1:27" s="13" customFormat="1" ht="81.599999999999994" customHeight="1" x14ac:dyDescent="0.25">
      <c r="A15" s="45" t="s">
        <v>169</v>
      </c>
      <c r="B15" s="43" t="s">
        <v>170</v>
      </c>
      <c r="C15" s="42" t="s">
        <v>171</v>
      </c>
      <c r="D15" s="133" t="s">
        <v>172</v>
      </c>
      <c r="E15" s="43" t="s">
        <v>173</v>
      </c>
      <c r="F15" s="43" t="s">
        <v>174</v>
      </c>
      <c r="G15" s="43" t="s">
        <v>175</v>
      </c>
      <c r="H15" s="44" t="s">
        <v>176</v>
      </c>
      <c r="I15" s="43" t="s">
        <v>177</v>
      </c>
      <c r="J15" s="53" t="s">
        <v>178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 s="13" customFormat="1" ht="25.2" customHeight="1" x14ac:dyDescent="0.25">
      <c r="A16" s="10"/>
      <c r="B16" s="10"/>
      <c r="C16" s="10"/>
      <c r="D16" s="11"/>
      <c r="E16" s="2"/>
      <c r="F16" s="2"/>
      <c r="G16" s="2"/>
      <c r="H16" s="134"/>
      <c r="I16" s="135"/>
      <c r="J16" s="54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spans="1:27" s="13" customFormat="1" ht="17.399999999999999" x14ac:dyDescent="0.3">
      <c r="B17" s="31"/>
      <c r="C17" s="31"/>
      <c r="D17" s="26"/>
      <c r="E17" s="26"/>
      <c r="F17" s="26"/>
      <c r="G17" s="26"/>
      <c r="H17" s="26"/>
      <c r="I17" s="37" t="s">
        <v>17</v>
      </c>
      <c r="J17" s="55" t="s">
        <v>179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spans="1:27" s="13" customFormat="1" ht="17.399999999999999" x14ac:dyDescent="0.3">
      <c r="B18" s="31"/>
      <c r="C18" s="31"/>
      <c r="D18" s="38"/>
      <c r="E18" s="38"/>
      <c r="F18" s="38"/>
      <c r="G18" s="38"/>
      <c r="H18" s="38"/>
      <c r="I18" s="39" t="s">
        <v>25</v>
      </c>
      <c r="J18" s="55" t="s">
        <v>180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spans="1:27" s="13" customFormat="1" ht="46.8" customHeight="1" x14ac:dyDescent="0.3">
      <c r="A19" s="40"/>
      <c r="B19" s="40"/>
      <c r="C19" s="31"/>
      <c r="D19" s="26"/>
      <c r="E19" s="27"/>
      <c r="F19" s="27"/>
      <c r="G19" s="27"/>
      <c r="H19" s="27"/>
      <c r="I19" s="36" t="s">
        <v>14</v>
      </c>
      <c r="J19" s="55" t="s">
        <v>181</v>
      </c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spans="1:27" s="13" customFormat="1" ht="137.25" customHeight="1" x14ac:dyDescent="0.3">
      <c r="A20" s="34"/>
      <c r="B20" s="35"/>
      <c r="C20" s="32"/>
      <c r="D20" s="31"/>
      <c r="E20"/>
      <c r="F20"/>
      <c r="G20"/>
      <c r="H20"/>
      <c r="I20"/>
      <c r="J20" s="57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spans="1:27" s="13" customFormat="1" ht="137.25" customHeight="1" x14ac:dyDescent="0.25">
      <c r="C21" s="14"/>
      <c r="D21" s="14"/>
      <c r="E21" s="14"/>
      <c r="F21" s="14"/>
      <c r="G21" s="16"/>
      <c r="H21" s="17"/>
      <c r="I21" s="17"/>
      <c r="J21" s="58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spans="1:27" s="13" customFormat="1" ht="137.25" customHeight="1" x14ac:dyDescent="0.25">
      <c r="C22" s="17"/>
      <c r="D22" s="14"/>
      <c r="E22" s="14"/>
      <c r="F22" s="14"/>
      <c r="G22" s="16"/>
      <c r="H22" s="17"/>
      <c r="I22" s="17"/>
      <c r="J22" s="58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spans="1:27" s="13" customFormat="1" ht="79.95" customHeight="1" x14ac:dyDescent="0.25">
      <c r="C23" s="14"/>
      <c r="D23" s="14"/>
      <c r="E23" s="14"/>
      <c r="F23" s="14"/>
      <c r="G23" s="16"/>
      <c r="H23" s="17"/>
      <c r="I23" s="17"/>
      <c r="J23" s="59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spans="1:27" s="13" customFormat="1" ht="79.95" customHeight="1" x14ac:dyDescent="0.25">
      <c r="C24" s="14"/>
      <c r="D24" s="14"/>
      <c r="E24" s="14"/>
      <c r="F24" s="14"/>
      <c r="G24" s="16"/>
      <c r="H24" s="17"/>
      <c r="I24" s="17"/>
      <c r="J24" s="58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spans="1:27" s="13" customFormat="1" ht="12.45" customHeight="1" x14ac:dyDescent="0.25">
      <c r="A25" s="22"/>
      <c r="B25" s="22"/>
      <c r="C25" s="22"/>
      <c r="D25" s="1"/>
      <c r="E25" s="1"/>
      <c r="F25" s="1"/>
      <c r="G25" s="9"/>
      <c r="H25" s="9"/>
      <c r="I25" s="1"/>
      <c r="J25" s="60"/>
    </row>
    <row r="26" spans="1:27" s="13" customFormat="1" ht="13.8" x14ac:dyDescent="0.25">
      <c r="A26" s="22"/>
      <c r="B26" s="22"/>
      <c r="C26" s="22"/>
      <c r="D26" s="1"/>
      <c r="E26" s="1"/>
      <c r="F26" s="1"/>
      <c r="G26" s="9"/>
      <c r="H26" s="9"/>
      <c r="I26" s="1"/>
      <c r="J26" s="60"/>
    </row>
    <row r="27" spans="1:27" s="13" customFormat="1" ht="13.8" x14ac:dyDescent="0.25">
      <c r="A27" s="22"/>
      <c r="B27" s="22"/>
      <c r="C27" s="22"/>
      <c r="D27" s="22"/>
      <c r="E27" s="9"/>
      <c r="F27" s="9"/>
      <c r="G27" s="9"/>
      <c r="H27" s="9"/>
      <c r="I27" s="1"/>
      <c r="J27" s="60"/>
    </row>
    <row r="28" spans="1:27" s="13" customFormat="1" ht="13.8" x14ac:dyDescent="0.25">
      <c r="A28" s="66"/>
      <c r="B28" s="1"/>
      <c r="C28" s="1"/>
      <c r="D28" s="15"/>
      <c r="E28" s="9"/>
      <c r="F28" s="9"/>
      <c r="G28" s="9"/>
      <c r="H28" s="9"/>
      <c r="I28" s="1"/>
      <c r="J28" s="60"/>
    </row>
    <row r="29" spans="1:27" s="13" customFormat="1" ht="18.45" customHeight="1" x14ac:dyDescent="0.25">
      <c r="A29" s="66"/>
      <c r="B29" s="1"/>
      <c r="C29" s="1"/>
      <c r="D29" s="15"/>
      <c r="E29" s="9"/>
      <c r="F29" s="9"/>
      <c r="G29" s="9"/>
      <c r="H29" s="9"/>
      <c r="I29" s="1"/>
      <c r="J29" s="60"/>
    </row>
    <row r="30" spans="1:27" s="13" customFormat="1" ht="15.75" customHeight="1" x14ac:dyDescent="0.25">
      <c r="A30" s="66"/>
      <c r="B30" s="1"/>
      <c r="C30" s="1"/>
      <c r="D30" s="1"/>
      <c r="E30" s="9"/>
      <c r="F30" s="9"/>
      <c r="G30" s="9"/>
      <c r="H30" s="9"/>
      <c r="I30" s="1"/>
      <c r="J30" s="60"/>
    </row>
    <row r="31" spans="1:27" s="13" customFormat="1" ht="15.75" customHeight="1" x14ac:dyDescent="0.25">
      <c r="A31" s="66"/>
      <c r="B31" s="1"/>
      <c r="C31" s="1"/>
      <c r="D31" s="1"/>
      <c r="E31" s="9"/>
      <c r="F31" s="9"/>
      <c r="G31" s="9"/>
      <c r="H31" s="9"/>
      <c r="I31" s="1"/>
      <c r="J31" s="60"/>
    </row>
    <row r="32" spans="1:27" s="13" customFormat="1" ht="15.75" customHeight="1" x14ac:dyDescent="0.25">
      <c r="A32" s="66"/>
      <c r="B32" s="1"/>
      <c r="C32" s="1"/>
      <c r="D32" s="1"/>
      <c r="E32" s="9"/>
      <c r="F32" s="9"/>
      <c r="G32" s="9"/>
      <c r="H32" s="9"/>
      <c r="I32" s="1"/>
      <c r="J32" s="60"/>
    </row>
    <row r="33" spans="1:10" s="13" customFormat="1" ht="15.75" customHeight="1" x14ac:dyDescent="0.25">
      <c r="A33" s="66"/>
      <c r="B33" s="1"/>
      <c r="C33" s="1"/>
      <c r="D33" s="1"/>
      <c r="E33" s="9"/>
      <c r="F33" s="9"/>
      <c r="G33" s="9"/>
      <c r="H33" s="9"/>
      <c r="I33" s="1"/>
      <c r="J33" s="60"/>
    </row>
    <row r="34" spans="1:10" ht="13.5" customHeight="1" x14ac:dyDescent="0.25">
      <c r="E34" s="9"/>
      <c r="F34" s="9"/>
      <c r="G34" s="9"/>
      <c r="H34" s="9"/>
    </row>
    <row r="35" spans="1:10" ht="12.75" customHeight="1" x14ac:dyDescent="0.25">
      <c r="E35" s="8"/>
      <c r="F35" s="8"/>
      <c r="G35" s="7"/>
      <c r="H35" s="8"/>
    </row>
    <row r="37" spans="1:10" x14ac:dyDescent="0.25">
      <c r="A37" s="21"/>
      <c r="B37" s="19"/>
    </row>
    <row r="38" spans="1:10" x14ac:dyDescent="0.25">
      <c r="A38" s="21"/>
      <c r="B38" s="20"/>
    </row>
    <row r="39" spans="1:10" x14ac:dyDescent="0.25">
      <c r="A39" s="21"/>
      <c r="B39" s="20"/>
    </row>
    <row r="40" spans="1:10" x14ac:dyDescent="0.25">
      <c r="A40" s="21"/>
      <c r="B40" s="20"/>
    </row>
    <row r="41" spans="1:10" x14ac:dyDescent="0.25">
      <c r="A41" s="21"/>
      <c r="B41" s="20"/>
    </row>
    <row r="42" spans="1:10" x14ac:dyDescent="0.25">
      <c r="A42" s="21"/>
      <c r="B42" s="20"/>
    </row>
    <row r="43" spans="1:10" x14ac:dyDescent="0.25">
      <c r="A43" s="21"/>
      <c r="B43" s="20"/>
    </row>
    <row r="44" spans="1:10" x14ac:dyDescent="0.25">
      <c r="A44" s="21"/>
      <c r="B44" s="20"/>
    </row>
    <row r="45" spans="1:10" x14ac:dyDescent="0.25">
      <c r="A45" s="21"/>
      <c r="B45" s="20"/>
    </row>
    <row r="46" spans="1:10" x14ac:dyDescent="0.25">
      <c r="A46" s="21"/>
      <c r="B46" s="20"/>
    </row>
    <row r="47" spans="1:10" x14ac:dyDescent="0.25">
      <c r="A47" s="21"/>
      <c r="B47" s="20"/>
    </row>
    <row r="48" spans="1:10" x14ac:dyDescent="0.25">
      <c r="A48" s="21"/>
      <c r="B48" s="20"/>
    </row>
    <row r="49" spans="1:2" x14ac:dyDescent="0.25">
      <c r="A49" s="21"/>
      <c r="B49" s="20"/>
    </row>
    <row r="50" spans="1:2" x14ac:dyDescent="0.25">
      <c r="A50" s="21"/>
      <c r="B50" s="20"/>
    </row>
    <row r="51" spans="1:2" x14ac:dyDescent="0.25">
      <c r="A51" s="21"/>
      <c r="B51" s="20"/>
    </row>
    <row r="52" spans="1:2" x14ac:dyDescent="0.25">
      <c r="A52" s="21"/>
      <c r="B52" s="20"/>
    </row>
    <row r="53" spans="1:2" x14ac:dyDescent="0.25">
      <c r="A53" s="21"/>
      <c r="B53" s="20"/>
    </row>
    <row r="54" spans="1:2" x14ac:dyDescent="0.25">
      <c r="A54" s="21"/>
      <c r="B54" s="20"/>
    </row>
    <row r="55" spans="1:2" x14ac:dyDescent="0.25">
      <c r="A55" s="21"/>
      <c r="B55" s="20"/>
    </row>
    <row r="56" spans="1:2" x14ac:dyDescent="0.25">
      <c r="A56" s="21"/>
      <c r="B56" s="20"/>
    </row>
  </sheetData>
  <mergeCells count="13">
    <mergeCell ref="H16:I16"/>
    <mergeCell ref="A2:J2"/>
    <mergeCell ref="I7:J7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</mergeCells>
  <pageMargins left="0" right="0" top="0" bottom="0" header="0" footer="0"/>
  <pageSetup paperSize="9" scale="7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0"/>
  <sheetViews>
    <sheetView topLeftCell="A17" zoomScaleNormal="100" zoomScaleSheetLayoutView="90" zoomScalePageLayoutView="90" workbookViewId="0">
      <selection activeCell="L17" sqref="L17"/>
    </sheetView>
  </sheetViews>
  <sheetFormatPr defaultColWidth="32.109375" defaultRowHeight="13.2" x14ac:dyDescent="0.25"/>
  <cols>
    <col min="1" max="1" width="5.44140625" style="46" customWidth="1"/>
    <col min="2" max="2" width="20.44140625" style="1" customWidth="1"/>
    <col min="3" max="3" width="31.77734375" style="1" customWidth="1"/>
    <col min="4" max="4" width="5.6640625" style="1" customWidth="1"/>
    <col min="5" max="5" width="59" style="1" customWidth="1"/>
    <col min="6" max="7" width="7" style="1" customWidth="1"/>
    <col min="8" max="8" width="8" style="5" customWidth="1"/>
    <col min="9" max="9" width="12.77734375" style="1" customWidth="1"/>
    <col min="10" max="10" width="10.44140625" style="1" customWidth="1"/>
    <col min="11" max="11" width="20.6640625" style="60" customWidth="1"/>
    <col min="12" max="13" width="14.33203125" style="1" customWidth="1"/>
    <col min="14" max="15" width="12.44140625" style="1" customWidth="1"/>
    <col min="16" max="16" width="13.77734375" style="1" customWidth="1"/>
    <col min="17" max="17" width="12.77734375" style="1" customWidth="1"/>
    <col min="18" max="18" width="11.44140625" style="1" customWidth="1"/>
    <col min="19" max="19" width="12.109375" style="1" customWidth="1"/>
    <col min="20" max="20" width="12.33203125" style="1" customWidth="1"/>
    <col min="21" max="22" width="11.109375" style="1" customWidth="1"/>
    <col min="23" max="23" width="11.44140625" style="1" customWidth="1"/>
    <col min="24" max="24" width="13.44140625" style="1" customWidth="1"/>
    <col min="25" max="25" width="12.109375" style="1" customWidth="1"/>
    <col min="26" max="26" width="14.33203125" style="1" customWidth="1"/>
    <col min="27" max="28" width="12.77734375" style="1" customWidth="1"/>
    <col min="29" max="29" width="14.109375" style="1" customWidth="1"/>
    <col min="30" max="30" width="13" style="1" customWidth="1"/>
    <col min="31" max="31" width="10.44140625" style="1" customWidth="1"/>
    <col min="32" max="32" width="13.109375" style="1" customWidth="1"/>
    <col min="33" max="33" width="11.44140625" style="1" customWidth="1"/>
    <col min="34" max="34" width="14.6640625" style="1" customWidth="1"/>
    <col min="35" max="36" width="16.44140625" style="1" customWidth="1"/>
    <col min="37" max="37" width="15" style="1" customWidth="1"/>
    <col min="38" max="38" width="18.44140625" style="1" customWidth="1"/>
    <col min="39" max="39" width="23" style="1" customWidth="1"/>
    <col min="40" max="16384" width="32.109375" style="1"/>
  </cols>
  <sheetData>
    <row r="1" spans="1:43" ht="19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49"/>
    </row>
    <row r="2" spans="1:43" ht="23.25" customHeight="1" x14ac:dyDescent="0.25">
      <c r="A2" s="136" t="s">
        <v>51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43" ht="13.5" customHeight="1" x14ac:dyDescent="0.25">
      <c r="A3" s="6"/>
      <c r="C3" s="18" t="s">
        <v>11</v>
      </c>
      <c r="E3" s="6"/>
      <c r="F3" s="6"/>
      <c r="G3" s="6"/>
      <c r="H3" s="46"/>
      <c r="I3" s="6"/>
      <c r="J3" s="6"/>
      <c r="K3" s="49"/>
    </row>
    <row r="4" spans="1:43" ht="13.5" customHeight="1" x14ac:dyDescent="0.25">
      <c r="B4" s="12" t="s">
        <v>4</v>
      </c>
      <c r="C4" s="22" t="s">
        <v>26</v>
      </c>
      <c r="D4" s="22"/>
      <c r="E4" s="46"/>
      <c r="F4" s="46"/>
      <c r="G4" s="46"/>
      <c r="H4" s="46"/>
      <c r="I4" s="46"/>
      <c r="J4" s="46"/>
      <c r="K4" s="50"/>
    </row>
    <row r="5" spans="1:43" ht="13.5" customHeight="1" x14ac:dyDescent="0.25">
      <c r="B5" s="12" t="s">
        <v>5</v>
      </c>
      <c r="C5" s="22" t="s">
        <v>22</v>
      </c>
      <c r="D5" s="22"/>
      <c r="E5" s="46"/>
      <c r="F5" s="46"/>
      <c r="G5" s="46"/>
      <c r="H5" s="46"/>
      <c r="I5" s="46"/>
      <c r="J5" s="46"/>
      <c r="K5" s="50"/>
    </row>
    <row r="6" spans="1:43" x14ac:dyDescent="0.25">
      <c r="B6" s="12" t="s">
        <v>6</v>
      </c>
      <c r="C6" s="22" t="s">
        <v>23</v>
      </c>
      <c r="D6" s="22"/>
      <c r="E6" s="46"/>
      <c r="F6" s="46"/>
      <c r="G6" s="46"/>
      <c r="H6" s="46"/>
      <c r="I6" s="46"/>
      <c r="J6" s="46"/>
      <c r="K6" s="50"/>
    </row>
    <row r="7" spans="1:43" s="4" customFormat="1" ht="13.5" customHeight="1" x14ac:dyDescent="0.25">
      <c r="A7" s="46"/>
      <c r="B7" s="12" t="s">
        <v>7</v>
      </c>
      <c r="C7" s="25" t="s">
        <v>52</v>
      </c>
      <c r="D7" s="22"/>
      <c r="E7" s="5"/>
      <c r="F7" s="5"/>
      <c r="G7" s="5"/>
      <c r="H7" s="5"/>
      <c r="I7" s="5"/>
      <c r="J7" s="137"/>
      <c r="K7" s="137"/>
    </row>
    <row r="8" spans="1:43" s="4" customFormat="1" ht="13.5" customHeight="1" x14ac:dyDescent="0.25">
      <c r="A8" s="46"/>
      <c r="B8" s="12" t="s">
        <v>15</v>
      </c>
      <c r="C8" s="25" t="s">
        <v>16</v>
      </c>
      <c r="D8" s="22"/>
      <c r="E8" s="5"/>
      <c r="F8" s="5"/>
      <c r="G8" s="5"/>
      <c r="H8" s="5"/>
      <c r="I8" s="5"/>
      <c r="J8" s="46"/>
      <c r="K8" s="50"/>
      <c r="L8" s="67" t="s">
        <v>53</v>
      </c>
      <c r="M8" s="67" t="s">
        <v>54</v>
      </c>
      <c r="N8" s="67" t="s">
        <v>55</v>
      </c>
      <c r="O8" s="67" t="s">
        <v>56</v>
      </c>
      <c r="P8" s="67"/>
      <c r="Q8" s="67" t="s">
        <v>57</v>
      </c>
    </row>
    <row r="9" spans="1:43" s="4" customFormat="1" ht="13.5" hidden="1" customHeight="1" x14ac:dyDescent="0.25">
      <c r="A9" s="46"/>
      <c r="B9" s="12"/>
      <c r="C9" s="25"/>
      <c r="D9" s="22"/>
      <c r="E9" s="5"/>
      <c r="F9" s="5"/>
      <c r="G9" s="5"/>
      <c r="H9" s="5"/>
      <c r="I9" s="5"/>
      <c r="J9" s="46"/>
      <c r="K9" s="50"/>
      <c r="L9" s="68">
        <v>1048</v>
      </c>
      <c r="M9" s="69">
        <v>2510240</v>
      </c>
      <c r="N9" s="69">
        <v>382878</v>
      </c>
      <c r="O9" s="69">
        <f>70000+20000+344000+174000+5000</f>
        <v>613000</v>
      </c>
      <c r="P9" s="70">
        <f>SUM(M9:O9)</f>
        <v>3506118</v>
      </c>
      <c r="Q9" s="70">
        <f>P9/L9</f>
        <v>3345.5324427480914</v>
      </c>
    </row>
    <row r="10" spans="1:43" s="4" customFormat="1" ht="13.5" customHeight="1" x14ac:dyDescent="0.25">
      <c r="A10" s="48"/>
      <c r="B10" s="12" t="s">
        <v>20</v>
      </c>
      <c r="C10" s="25" t="s">
        <v>24</v>
      </c>
      <c r="D10" s="22"/>
      <c r="E10" s="5"/>
      <c r="F10" s="5"/>
      <c r="G10" s="5"/>
      <c r="H10" s="5"/>
      <c r="I10" s="5"/>
      <c r="J10" s="48"/>
      <c r="K10" s="50"/>
      <c r="L10" s="68">
        <v>1048</v>
      </c>
      <c r="M10" s="69">
        <v>2510240</v>
      </c>
      <c r="N10" s="69">
        <v>382878</v>
      </c>
      <c r="O10" s="69">
        <f>70000+20000+344000+174000+5000</f>
        <v>613000</v>
      </c>
      <c r="P10" s="70">
        <f>SUM(M10:O10)</f>
        <v>3506118</v>
      </c>
      <c r="Q10" s="70">
        <f>P10/L10</f>
        <v>3345.5324427480914</v>
      </c>
    </row>
    <row r="11" spans="1:43" s="3" customFormat="1" ht="51.75" customHeight="1" x14ac:dyDescent="0.25">
      <c r="A11" s="138" t="s">
        <v>0</v>
      </c>
      <c r="B11" s="139" t="s">
        <v>3</v>
      </c>
      <c r="C11" s="140" t="s">
        <v>1</v>
      </c>
      <c r="D11" s="144" t="s">
        <v>18</v>
      </c>
      <c r="E11" s="139" t="s">
        <v>2</v>
      </c>
      <c r="F11" s="141" t="s">
        <v>8</v>
      </c>
      <c r="G11" s="141" t="s">
        <v>9</v>
      </c>
      <c r="H11" s="141" t="s">
        <v>10</v>
      </c>
      <c r="I11" s="142" t="s">
        <v>19</v>
      </c>
      <c r="J11" s="142" t="s">
        <v>12</v>
      </c>
      <c r="K11" s="143" t="s">
        <v>13</v>
      </c>
      <c r="L11" s="63" t="s">
        <v>48</v>
      </c>
      <c r="M11" s="63" t="s">
        <v>32</v>
      </c>
      <c r="N11" s="63" t="s">
        <v>37</v>
      </c>
      <c r="O11" s="3" t="s">
        <v>30</v>
      </c>
      <c r="P11" s="63" t="s">
        <v>41</v>
      </c>
      <c r="Q11" s="3" t="s">
        <v>38</v>
      </c>
      <c r="R11" s="63" t="s">
        <v>39</v>
      </c>
      <c r="S11" s="63" t="s">
        <v>40</v>
      </c>
      <c r="T11" s="63" t="s">
        <v>42</v>
      </c>
      <c r="U11" s="63" t="s">
        <v>43</v>
      </c>
      <c r="V11" s="63" t="s">
        <v>47</v>
      </c>
      <c r="W11" s="63" t="s">
        <v>44</v>
      </c>
      <c r="X11" s="3" t="s">
        <v>31</v>
      </c>
      <c r="Y11" s="3" t="s">
        <v>36</v>
      </c>
      <c r="Z11" s="3" t="s">
        <v>21</v>
      </c>
      <c r="AF11" s="63"/>
      <c r="AI11" s="63"/>
      <c r="AM11" s="3" t="s">
        <v>21</v>
      </c>
    </row>
    <row r="12" spans="1:43" s="3" customFormat="1" ht="28.95" customHeight="1" x14ac:dyDescent="0.25">
      <c r="A12" s="138"/>
      <c r="B12" s="139"/>
      <c r="C12" s="140"/>
      <c r="D12" s="144"/>
      <c r="E12" s="139"/>
      <c r="F12" s="141"/>
      <c r="G12" s="141"/>
      <c r="H12" s="141"/>
      <c r="I12" s="142"/>
      <c r="J12" s="142"/>
      <c r="K12" s="143"/>
    </row>
    <row r="13" spans="1:43" s="13" customFormat="1" ht="15.75" hidden="1" customHeight="1" x14ac:dyDescent="0.25">
      <c r="A13" s="28"/>
      <c r="B13" s="28"/>
      <c r="C13" s="29"/>
      <c r="D13" s="29"/>
      <c r="E13" s="29"/>
      <c r="F13" s="29"/>
      <c r="G13" s="29"/>
      <c r="H13" s="30"/>
      <c r="I13" s="23"/>
      <c r="J13" s="24"/>
      <c r="K13" s="51"/>
    </row>
    <row r="14" spans="1:43" s="13" customFormat="1" ht="12.45" customHeight="1" x14ac:dyDescent="0.25">
      <c r="A14" s="10"/>
      <c r="B14" s="10"/>
      <c r="C14" s="11"/>
      <c r="D14" s="11"/>
      <c r="E14" s="41"/>
      <c r="F14" s="2"/>
      <c r="G14" s="2"/>
      <c r="H14" s="2"/>
      <c r="I14" s="2"/>
      <c r="J14" s="2"/>
      <c r="K14" s="52"/>
      <c r="L14" s="71">
        <f>18500/5.8*3+Q10*3*2</f>
        <v>29642.160173729928</v>
      </c>
    </row>
    <row r="15" spans="1:43" s="13" customFormat="1" ht="81.75" customHeight="1" x14ac:dyDescent="0.25">
      <c r="A15" s="45">
        <v>1</v>
      </c>
      <c r="B15" s="47" t="s">
        <v>27</v>
      </c>
      <c r="C15" s="42"/>
      <c r="D15" s="42"/>
      <c r="E15" s="61" t="s">
        <v>45</v>
      </c>
      <c r="F15" s="43">
        <v>2260</v>
      </c>
      <c r="G15" s="43">
        <v>250</v>
      </c>
      <c r="H15" s="43">
        <v>350</v>
      </c>
      <c r="I15" s="44">
        <f>ROUND(Z15,-2)</f>
        <v>79500</v>
      </c>
      <c r="J15" s="43">
        <v>1</v>
      </c>
      <c r="K15" s="53">
        <f>I15*J15</f>
        <v>79500</v>
      </c>
      <c r="L15" s="62">
        <f>(G15*H15*4+F15*G15*2+F15*H15)/1000000*35000</f>
        <v>79485</v>
      </c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>
        <f>SUM(L15:Y15)</f>
        <v>79485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>
        <f>SUM(L15:AL15)</f>
        <v>158970</v>
      </c>
      <c r="AN15" s="62"/>
      <c r="AO15" s="62"/>
      <c r="AP15" s="62"/>
      <c r="AQ15" s="62"/>
    </row>
    <row r="16" spans="1:43" s="13" customFormat="1" ht="97.5" customHeight="1" x14ac:dyDescent="0.25">
      <c r="A16" s="45">
        <v>2</v>
      </c>
      <c r="B16" s="47" t="s">
        <v>28</v>
      </c>
      <c r="C16" s="42"/>
      <c r="D16" s="42"/>
      <c r="E16" s="61" t="s">
        <v>50</v>
      </c>
      <c r="F16" s="43">
        <v>2765</v>
      </c>
      <c r="G16" s="43">
        <v>580</v>
      </c>
      <c r="H16" s="43">
        <v>750</v>
      </c>
      <c r="I16" s="44">
        <f>ROUND(Z16,-2)</f>
        <v>308500</v>
      </c>
      <c r="J16" s="43">
        <v>1</v>
      </c>
      <c r="K16" s="53">
        <f t="shared" ref="K16:K19" si="0">I16*J16</f>
        <v>308500</v>
      </c>
      <c r="L16" s="62">
        <f>(2.765+0.75)*0.58*45000+(0.75*0.58*4+1.5*0.58+1.5*0.75+0.25*0.5*4*2+0.5*0.5*2+0.75*0.25)*35000</f>
        <v>281529</v>
      </c>
      <c r="N16" s="62"/>
      <c r="O16" s="62">
        <f>1500*750/1000000*3000</f>
        <v>3375</v>
      </c>
      <c r="P16" s="62"/>
      <c r="Q16" s="62"/>
      <c r="R16" s="62">
        <f>4*500*2</f>
        <v>4000</v>
      </c>
      <c r="S16" s="62">
        <f>4*1200*2</f>
        <v>9600</v>
      </c>
      <c r="T16" s="62"/>
      <c r="U16" s="62">
        <f>2500*2*2</f>
        <v>10000</v>
      </c>
      <c r="V16" s="62"/>
      <c r="W16" s="62"/>
      <c r="X16" s="62"/>
      <c r="Y16" s="62"/>
      <c r="Z16" s="62">
        <f>SUM(L16:Y16)</f>
        <v>308504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</row>
    <row r="17" spans="1:43" s="13" customFormat="1" ht="245.25" customHeight="1" x14ac:dyDescent="0.25">
      <c r="A17" s="45">
        <v>3</v>
      </c>
      <c r="B17" s="47" t="s">
        <v>29</v>
      </c>
      <c r="C17" s="42"/>
      <c r="D17" s="42"/>
      <c r="E17" s="61" t="s">
        <v>49</v>
      </c>
      <c r="F17" s="43">
        <v>4315</v>
      </c>
      <c r="G17" s="43">
        <v>580</v>
      </c>
      <c r="H17" s="43">
        <v>2600</v>
      </c>
      <c r="I17" s="44">
        <f>ROUND(Z17,-2)</f>
        <v>2014000</v>
      </c>
      <c r="J17" s="43">
        <v>1</v>
      </c>
      <c r="K17" s="53">
        <f t="shared" si="0"/>
        <v>2014000</v>
      </c>
      <c r="L17" s="62">
        <f>(F17*G17)/1000000*45000+(F17*G17+H17*G17*10+564*G17*16+604*G17*9+F17*H17+800*G17*3+350*800+80*F17+1740*H17+100*F17)/1000000*35000</f>
        <v>1658263.5</v>
      </c>
      <c r="M17" s="62">
        <f>1775*H17/1000000*35000</f>
        <v>161525</v>
      </c>
      <c r="N17" s="62"/>
      <c r="O17" s="62"/>
      <c r="P17" s="62">
        <f>2610/1000*5000</f>
        <v>13050</v>
      </c>
      <c r="Q17" s="62"/>
      <c r="R17" s="62">
        <f>18*1500*1.5</f>
        <v>40500</v>
      </c>
      <c r="S17" s="62">
        <f>7*1200*1.5</f>
        <v>12600</v>
      </c>
      <c r="T17" s="62">
        <f>27000*1.5</f>
        <v>40500</v>
      </c>
      <c r="U17" s="62"/>
      <c r="V17" s="62">
        <f>1500*2*1.5</f>
        <v>4500</v>
      </c>
      <c r="W17" s="62"/>
      <c r="X17" s="62">
        <f>1740*H17/1000000*12000</f>
        <v>54288</v>
      </c>
      <c r="Y17" s="62">
        <f>16000*1.8</f>
        <v>28800</v>
      </c>
      <c r="Z17" s="62">
        <f t="shared" ref="Z17:Z18" si="1">SUM(L17:Y17)</f>
        <v>2014026.5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</row>
    <row r="18" spans="1:43" s="13" customFormat="1" ht="223.5" customHeight="1" x14ac:dyDescent="0.25">
      <c r="A18" s="45">
        <v>4</v>
      </c>
      <c r="B18" s="47" t="s">
        <v>33</v>
      </c>
      <c r="C18" s="42"/>
      <c r="D18" s="42"/>
      <c r="E18" s="64" t="s">
        <v>58</v>
      </c>
      <c r="F18" s="43">
        <v>2100</v>
      </c>
      <c r="G18" s="43">
        <v>1910</v>
      </c>
      <c r="H18" s="43">
        <v>2590</v>
      </c>
      <c r="I18" s="44">
        <f>ROUND(Z18,-2)</f>
        <v>645000</v>
      </c>
      <c r="J18" s="43">
        <v>1</v>
      </c>
      <c r="K18" s="53">
        <f t="shared" si="0"/>
        <v>645000</v>
      </c>
      <c r="L18" s="62">
        <f>(1200*600+2100*600+1310*600+900*600)/1000000*45000+(1800*600+2100*600+1200*80+600*80*2+1500*80)/1000000*35000</f>
        <v>241590</v>
      </c>
      <c r="M18" s="62">
        <f>(1800*1090+420*1090+1200*900+1500*900+600*900*2)/1000000*35000</f>
        <v>207543</v>
      </c>
      <c r="N18" s="62">
        <f>(1800*420*4+420*1090*3+600*900*4+600*600+1200*600+2100*600)/1000000*10000</f>
        <v>88974</v>
      </c>
      <c r="O18" s="62">
        <f>(1800*1090+1800*900+2100*900)/1000000*4000</f>
        <v>21888</v>
      </c>
      <c r="P18" s="62"/>
      <c r="Q18" s="62">
        <f>1200/1000*15000</f>
        <v>18000</v>
      </c>
      <c r="R18" s="62">
        <f>14*1500*1.5</f>
        <v>31500</v>
      </c>
      <c r="S18" s="62">
        <f>7*1200*1.5</f>
        <v>12600</v>
      </c>
      <c r="T18" s="62"/>
      <c r="U18" s="62"/>
      <c r="V18" s="62"/>
      <c r="W18" s="62">
        <f>15250*1.5</f>
        <v>22875</v>
      </c>
      <c r="X18" s="62"/>
      <c r="Y18" s="62"/>
      <c r="Z18" s="62">
        <f t="shared" si="1"/>
        <v>644970</v>
      </c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>
        <f>SUM(L18:AL18)</f>
        <v>1289940</v>
      </c>
      <c r="AN18" s="62"/>
      <c r="AO18" s="62"/>
      <c r="AP18" s="62"/>
      <c r="AQ18" s="62"/>
    </row>
    <row r="19" spans="1:43" s="13" customFormat="1" ht="137.25" customHeight="1" x14ac:dyDescent="0.25">
      <c r="A19" s="45">
        <v>5</v>
      </c>
      <c r="B19" s="47" t="s">
        <v>35</v>
      </c>
      <c r="C19" s="42" t="s">
        <v>34</v>
      </c>
      <c r="D19" s="42"/>
      <c r="E19" s="61" t="s">
        <v>46</v>
      </c>
      <c r="F19" s="43">
        <v>350</v>
      </c>
      <c r="G19" s="43">
        <v>350</v>
      </c>
      <c r="H19" s="43">
        <v>350</v>
      </c>
      <c r="I19" s="44">
        <f>ROUND(Z19,-2)</f>
        <v>65400</v>
      </c>
      <c r="J19" s="43">
        <v>2</v>
      </c>
      <c r="K19" s="53">
        <f t="shared" si="0"/>
        <v>130800</v>
      </c>
      <c r="L19" s="62">
        <f>(F19*G19)/1000000*45000+(F19*H19)/1000000*35000</f>
        <v>9800</v>
      </c>
      <c r="M19" s="65"/>
      <c r="N19" s="62">
        <f>(G19*H19*2+F19*G19*3+100*F19*8+F19*H19)/1000000*35000</f>
        <v>35525</v>
      </c>
      <c r="O19" s="65"/>
      <c r="P19" s="62"/>
      <c r="Q19" s="62"/>
      <c r="R19" s="62"/>
      <c r="S19" s="62">
        <f>2*1200*1.5</f>
        <v>3600</v>
      </c>
      <c r="T19" s="62"/>
      <c r="U19" s="62">
        <f>2*5500*1.5</f>
        <v>16500</v>
      </c>
      <c r="V19" s="62"/>
      <c r="W19" s="62"/>
      <c r="X19" s="62"/>
      <c r="Y19" s="62"/>
      <c r="Z19" s="62">
        <f>SUM(L19:Y19)</f>
        <v>65425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>
        <f>SUM(L19:AL19)</f>
        <v>130850</v>
      </c>
      <c r="AN19" s="62"/>
      <c r="AO19" s="62"/>
      <c r="AP19" s="62"/>
      <c r="AQ19" s="62"/>
    </row>
    <row r="20" spans="1:43" s="13" customFormat="1" ht="12.45" customHeight="1" x14ac:dyDescent="0.25">
      <c r="A20" s="10"/>
      <c r="B20" s="10"/>
      <c r="C20" s="10"/>
      <c r="D20" s="11"/>
      <c r="E20" s="11"/>
      <c r="F20" s="2"/>
      <c r="G20" s="2"/>
      <c r="H20" s="2"/>
      <c r="I20" s="134"/>
      <c r="J20" s="135"/>
      <c r="K20" s="54"/>
    </row>
    <row r="21" spans="1:43" s="13" customFormat="1" ht="17.399999999999999" x14ac:dyDescent="0.3">
      <c r="B21" s="31"/>
      <c r="C21" s="31"/>
      <c r="D21" s="33"/>
      <c r="E21" s="26"/>
      <c r="F21" s="26"/>
      <c r="G21" s="26"/>
      <c r="H21" s="26"/>
      <c r="I21" s="26"/>
      <c r="J21" s="37" t="s">
        <v>17</v>
      </c>
      <c r="K21" s="55">
        <f>SUM(K15:K20)</f>
        <v>3177800</v>
      </c>
    </row>
    <row r="22" spans="1:43" s="13" customFormat="1" ht="17.399999999999999" x14ac:dyDescent="0.3">
      <c r="B22" s="31"/>
      <c r="C22" s="31"/>
      <c r="D22" s="33"/>
      <c r="E22" s="38"/>
      <c r="F22" s="38"/>
      <c r="G22" s="38"/>
      <c r="H22" s="38"/>
      <c r="I22" s="38"/>
      <c r="J22" s="39" t="s">
        <v>25</v>
      </c>
      <c r="K22" s="56">
        <f>ROUND(K21*10%,-3)</f>
        <v>318000</v>
      </c>
    </row>
    <row r="23" spans="1:43" s="13" customFormat="1" ht="17.399999999999999" x14ac:dyDescent="0.3">
      <c r="A23" s="40"/>
      <c r="B23" s="40"/>
      <c r="C23" s="31"/>
      <c r="D23" s="33"/>
      <c r="E23" s="26"/>
      <c r="F23" s="27"/>
      <c r="G23" s="27"/>
      <c r="H23" s="27"/>
      <c r="I23" s="27"/>
      <c r="J23" s="36" t="s">
        <v>14</v>
      </c>
      <c r="K23" s="55">
        <f>K21+K22</f>
        <v>3495800</v>
      </c>
    </row>
    <row r="24" spans="1:43" s="13" customFormat="1" ht="18.45" customHeight="1" x14ac:dyDescent="0.3">
      <c r="A24" s="34"/>
      <c r="B24" s="35"/>
      <c r="C24" s="32"/>
      <c r="D24" s="31"/>
      <c r="E24" s="31"/>
      <c r="F24"/>
      <c r="G24"/>
      <c r="H24"/>
      <c r="I24"/>
      <c r="J24"/>
      <c r="K24" s="57"/>
    </row>
    <row r="25" spans="1:43" s="13" customFormat="1" ht="15.75" customHeight="1" x14ac:dyDescent="0.25">
      <c r="C25" s="14"/>
      <c r="D25" s="14"/>
      <c r="E25" s="14"/>
      <c r="F25" s="14"/>
      <c r="G25" s="14"/>
      <c r="H25" s="16"/>
      <c r="I25" s="17"/>
      <c r="J25" s="17"/>
      <c r="K25" s="58"/>
    </row>
    <row r="26" spans="1:43" s="13" customFormat="1" ht="15.75" customHeight="1" x14ac:dyDescent="0.25">
      <c r="C26" s="17"/>
      <c r="D26" s="14"/>
      <c r="E26" s="14"/>
      <c r="F26" s="14"/>
      <c r="G26" s="14"/>
      <c r="H26" s="16"/>
      <c r="I26" s="17"/>
      <c r="J26" s="17"/>
      <c r="K26" s="58"/>
    </row>
    <row r="27" spans="1:43" s="13" customFormat="1" ht="15.75" customHeight="1" x14ac:dyDescent="0.25">
      <c r="C27" s="14"/>
      <c r="D27" s="14"/>
      <c r="E27" s="14"/>
      <c r="F27" s="14"/>
      <c r="G27" s="14"/>
      <c r="H27" s="16"/>
      <c r="I27" s="17"/>
      <c r="J27" s="17"/>
      <c r="K27" s="59"/>
    </row>
    <row r="28" spans="1:43" s="13" customFormat="1" ht="15.75" customHeight="1" x14ac:dyDescent="0.25">
      <c r="C28" s="14"/>
      <c r="D28" s="14"/>
      <c r="E28" s="14"/>
      <c r="F28" s="14"/>
      <c r="G28" s="14"/>
      <c r="H28" s="16"/>
      <c r="I28" s="17"/>
      <c r="J28" s="17"/>
      <c r="K28" s="58"/>
    </row>
    <row r="29" spans="1:43" ht="13.5" customHeight="1" x14ac:dyDescent="0.25">
      <c r="A29" s="22"/>
      <c r="B29" s="22"/>
      <c r="C29" s="22"/>
      <c r="D29" s="22"/>
      <c r="H29" s="9"/>
      <c r="I29" s="9"/>
    </row>
    <row r="30" spans="1:43" ht="12.75" customHeight="1" x14ac:dyDescent="0.25">
      <c r="A30" s="22"/>
      <c r="B30" s="22"/>
      <c r="C30" s="22"/>
      <c r="D30" s="22"/>
      <c r="H30" s="9"/>
      <c r="I30" s="9"/>
    </row>
    <row r="31" spans="1:43" x14ac:dyDescent="0.25">
      <c r="A31" s="22"/>
      <c r="B31" s="22"/>
      <c r="C31" s="22"/>
      <c r="D31" s="22"/>
      <c r="E31" s="22"/>
      <c r="F31" s="9"/>
      <c r="G31" s="9"/>
      <c r="H31" s="9"/>
      <c r="I31" s="9"/>
    </row>
    <row r="32" spans="1:43" ht="13.8" x14ac:dyDescent="0.25">
      <c r="E32" s="15"/>
      <c r="F32" s="9"/>
      <c r="G32" s="9"/>
      <c r="H32" s="9"/>
      <c r="I32" s="9"/>
    </row>
    <row r="33" spans="1:9" ht="13.8" x14ac:dyDescent="0.25">
      <c r="E33" s="15"/>
      <c r="F33" s="9"/>
      <c r="G33" s="9"/>
      <c r="H33" s="9"/>
      <c r="I33" s="9"/>
    </row>
    <row r="34" spans="1:9" x14ac:dyDescent="0.25">
      <c r="F34" s="9"/>
      <c r="G34" s="9"/>
      <c r="H34" s="9"/>
      <c r="I34" s="9"/>
    </row>
    <row r="35" spans="1:9" x14ac:dyDescent="0.25">
      <c r="F35" s="9"/>
      <c r="G35" s="9"/>
      <c r="H35" s="9"/>
      <c r="I35" s="9"/>
    </row>
    <row r="36" spans="1:9" x14ac:dyDescent="0.25">
      <c r="F36" s="9"/>
      <c r="G36" s="9"/>
      <c r="H36" s="9"/>
      <c r="I36" s="9"/>
    </row>
    <row r="37" spans="1:9" x14ac:dyDescent="0.25">
      <c r="F37" s="9"/>
      <c r="G37" s="9"/>
      <c r="H37" s="9"/>
      <c r="I37" s="9"/>
    </row>
    <row r="38" spans="1:9" x14ac:dyDescent="0.25">
      <c r="F38" s="9"/>
      <c r="G38" s="9"/>
      <c r="H38" s="9"/>
      <c r="I38" s="9"/>
    </row>
    <row r="39" spans="1:9" x14ac:dyDescent="0.25">
      <c r="F39" s="8"/>
      <c r="G39" s="8"/>
      <c r="H39" s="7"/>
      <c r="I39" s="8"/>
    </row>
    <row r="41" spans="1:9" x14ac:dyDescent="0.25">
      <c r="A41" s="21"/>
      <c r="B41" s="19"/>
    </row>
    <row r="42" spans="1:9" x14ac:dyDescent="0.25">
      <c r="A42" s="21"/>
      <c r="B42" s="20"/>
    </row>
    <row r="43" spans="1:9" x14ac:dyDescent="0.25">
      <c r="A43" s="21"/>
      <c r="B43" s="20"/>
    </row>
    <row r="44" spans="1:9" x14ac:dyDescent="0.25">
      <c r="A44" s="21"/>
      <c r="B44" s="20"/>
    </row>
    <row r="45" spans="1:9" x14ac:dyDescent="0.25">
      <c r="A45" s="21"/>
      <c r="B45" s="20"/>
    </row>
    <row r="46" spans="1:9" x14ac:dyDescent="0.25">
      <c r="A46" s="21"/>
      <c r="B46" s="20"/>
    </row>
    <row r="47" spans="1:9" x14ac:dyDescent="0.25">
      <c r="A47" s="21"/>
      <c r="B47" s="20"/>
    </row>
    <row r="48" spans="1:9" x14ac:dyDescent="0.25">
      <c r="A48" s="21"/>
      <c r="B48" s="20"/>
    </row>
    <row r="49" spans="1:2" x14ac:dyDescent="0.25">
      <c r="A49" s="21"/>
      <c r="B49" s="20"/>
    </row>
    <row r="50" spans="1:2" x14ac:dyDescent="0.25">
      <c r="A50" s="21"/>
      <c r="B50" s="20"/>
    </row>
    <row r="51" spans="1:2" x14ac:dyDescent="0.25">
      <c r="A51" s="21"/>
      <c r="B51" s="20"/>
    </row>
    <row r="52" spans="1:2" x14ac:dyDescent="0.25">
      <c r="A52" s="21"/>
      <c r="B52" s="20"/>
    </row>
    <row r="53" spans="1:2" x14ac:dyDescent="0.25">
      <c r="A53" s="21"/>
      <c r="B53" s="20"/>
    </row>
    <row r="54" spans="1:2" x14ac:dyDescent="0.25">
      <c r="A54" s="21"/>
      <c r="B54" s="20"/>
    </row>
    <row r="55" spans="1:2" x14ac:dyDescent="0.25">
      <c r="A55" s="21"/>
      <c r="B55" s="20"/>
    </row>
    <row r="56" spans="1:2" x14ac:dyDescent="0.25">
      <c r="A56" s="21"/>
      <c r="B56" s="20"/>
    </row>
    <row r="57" spans="1:2" x14ac:dyDescent="0.25">
      <c r="A57" s="21"/>
      <c r="B57" s="20"/>
    </row>
    <row r="58" spans="1:2" x14ac:dyDescent="0.25">
      <c r="A58" s="21"/>
      <c r="B58" s="20"/>
    </row>
    <row r="59" spans="1:2" x14ac:dyDescent="0.25">
      <c r="A59" s="21"/>
      <c r="B59" s="20"/>
    </row>
    <row r="60" spans="1:2" x14ac:dyDescent="0.25">
      <c r="A60" s="21"/>
      <c r="B60" s="20"/>
    </row>
  </sheetData>
  <mergeCells count="14">
    <mergeCell ref="A2:K2"/>
    <mergeCell ref="I11:I12"/>
    <mergeCell ref="J11:J12"/>
    <mergeCell ref="K11:K12"/>
    <mergeCell ref="I20:J20"/>
    <mergeCell ref="J7:K7"/>
    <mergeCell ref="F11:F12"/>
    <mergeCell ref="G11:G12"/>
    <mergeCell ref="H11:H12"/>
    <mergeCell ref="A11:A12"/>
    <mergeCell ref="B11:B12"/>
    <mergeCell ref="C11:C12"/>
    <mergeCell ref="D11:D12"/>
    <mergeCell ref="E11:E12"/>
  </mergeCells>
  <pageMargins left="0" right="0" top="0" bottom="0" header="0" footer="0"/>
  <pageSetup paperSize="9" scale="70" orientation="landscape" verticalDpi="0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zoomScale="50" zoomScaleNormal="50" workbookViewId="0">
      <selection activeCell="F45" sqref="F45"/>
    </sheetView>
  </sheetViews>
  <sheetFormatPr defaultColWidth="9.109375" defaultRowHeight="25.8" x14ac:dyDescent="0.5"/>
  <cols>
    <col min="1" max="1" width="9.109375" style="72"/>
    <col min="2" max="2" width="28.33203125" style="72" customWidth="1"/>
    <col min="3" max="3" width="90.44140625" style="72" customWidth="1"/>
    <col min="4" max="4" width="64" style="72" customWidth="1"/>
    <col min="5" max="5" width="24.44140625" style="72" customWidth="1"/>
    <col min="6" max="6" width="23.109375" style="72" customWidth="1"/>
    <col min="7" max="7" width="26.33203125" style="72" customWidth="1"/>
    <col min="8" max="8" width="18.77734375" style="72" bestFit="1" customWidth="1"/>
    <col min="9" max="10" width="9.109375" style="72"/>
    <col min="11" max="11" width="13.77734375" style="72" bestFit="1" customWidth="1"/>
    <col min="12" max="16384" width="9.109375" style="72"/>
  </cols>
  <sheetData>
    <row r="1" spans="2:7" x14ac:dyDescent="0.5">
      <c r="B1" s="148" t="s">
        <v>121</v>
      </c>
      <c r="C1" s="148"/>
      <c r="F1" s="95"/>
      <c r="G1" s="95"/>
    </row>
    <row r="2" spans="2:7" x14ac:dyDescent="0.5">
      <c r="B2" s="98" t="s">
        <v>120</v>
      </c>
      <c r="C2" s="97"/>
      <c r="F2" s="95"/>
      <c r="G2" s="95"/>
    </row>
    <row r="3" spans="2:7" x14ac:dyDescent="0.5">
      <c r="B3" s="98" t="s">
        <v>119</v>
      </c>
      <c r="C3" s="97"/>
      <c r="F3" s="95"/>
      <c r="G3" s="95"/>
    </row>
    <row r="4" spans="2:7" x14ac:dyDescent="0.5">
      <c r="B4" s="148" t="s">
        <v>118</v>
      </c>
      <c r="C4" s="148"/>
      <c r="F4" s="95"/>
      <c r="G4" s="95"/>
    </row>
    <row r="5" spans="2:7" x14ac:dyDescent="0.5">
      <c r="B5" s="98" t="s">
        <v>117</v>
      </c>
      <c r="C5" s="97"/>
      <c r="F5" s="95"/>
      <c r="G5" s="95"/>
    </row>
    <row r="6" spans="2:7" x14ac:dyDescent="0.5">
      <c r="B6" s="99" t="s">
        <v>116</v>
      </c>
      <c r="C6" s="97"/>
      <c r="F6" s="95"/>
      <c r="G6" s="95"/>
    </row>
    <row r="7" spans="2:7" x14ac:dyDescent="0.5">
      <c r="B7" s="98" t="s">
        <v>115</v>
      </c>
      <c r="C7" s="97"/>
      <c r="F7" s="95"/>
      <c r="G7" s="95"/>
    </row>
    <row r="8" spans="2:7" x14ac:dyDescent="0.5">
      <c r="F8" s="95"/>
      <c r="G8" s="95"/>
    </row>
    <row r="9" spans="2:7" x14ac:dyDescent="0.5">
      <c r="F9" s="95"/>
      <c r="G9" s="95"/>
    </row>
    <row r="10" spans="2:7" x14ac:dyDescent="0.5">
      <c r="F10" s="95"/>
      <c r="G10" s="95"/>
    </row>
    <row r="11" spans="2:7" x14ac:dyDescent="0.5">
      <c r="B11" s="96" t="s">
        <v>114</v>
      </c>
      <c r="C11" s="96"/>
      <c r="F11" s="95"/>
      <c r="G11" s="95"/>
    </row>
    <row r="12" spans="2:7" x14ac:dyDescent="0.5">
      <c r="B12" s="96" t="s">
        <v>113</v>
      </c>
      <c r="C12" s="96"/>
      <c r="F12" s="95"/>
      <c r="G12" s="95"/>
    </row>
    <row r="13" spans="2:7" ht="43.95" customHeight="1" x14ac:dyDescent="0.5">
      <c r="B13" s="78" t="s">
        <v>112</v>
      </c>
      <c r="C13" s="78" t="s">
        <v>111</v>
      </c>
      <c r="D13" s="78" t="s">
        <v>110</v>
      </c>
      <c r="E13" s="78" t="s">
        <v>53</v>
      </c>
      <c r="F13" s="88" t="s">
        <v>109</v>
      </c>
      <c r="G13" s="88" t="s">
        <v>108</v>
      </c>
    </row>
    <row r="14" spans="2:7" ht="40.200000000000003" customHeight="1" x14ac:dyDescent="0.5">
      <c r="B14" s="149" t="s">
        <v>107</v>
      </c>
      <c r="C14" s="149"/>
      <c r="D14" s="149"/>
      <c r="E14" s="149"/>
      <c r="F14" s="149"/>
      <c r="G14" s="149"/>
    </row>
    <row r="15" spans="2:7" ht="135" customHeight="1" x14ac:dyDescent="0.5">
      <c r="B15" s="81" t="s">
        <v>91</v>
      </c>
      <c r="C15" s="86"/>
      <c r="D15" s="94" t="s">
        <v>90</v>
      </c>
      <c r="E15" s="81">
        <v>14</v>
      </c>
      <c r="F15" s="80">
        <v>39</v>
      </c>
      <c r="G15" s="80">
        <f t="shared" ref="G15:G21" si="0">E15*F15</f>
        <v>546</v>
      </c>
    </row>
    <row r="16" spans="2:7" ht="125.55" customHeight="1" x14ac:dyDescent="0.5">
      <c r="B16" s="81" t="s">
        <v>89</v>
      </c>
      <c r="C16" s="86"/>
      <c r="D16" s="94" t="s">
        <v>88</v>
      </c>
      <c r="E16" s="81">
        <v>14</v>
      </c>
      <c r="F16" s="80">
        <v>23.42</v>
      </c>
      <c r="G16" s="79">
        <f t="shared" si="0"/>
        <v>327.88</v>
      </c>
    </row>
    <row r="17" spans="2:7" ht="171.45" customHeight="1" x14ac:dyDescent="0.5">
      <c r="B17" s="81" t="s">
        <v>87</v>
      </c>
      <c r="C17" s="86"/>
      <c r="D17" s="82" t="s">
        <v>86</v>
      </c>
      <c r="E17" s="81">
        <v>10</v>
      </c>
      <c r="F17" s="80">
        <v>505.3</v>
      </c>
      <c r="G17" s="80">
        <f t="shared" si="0"/>
        <v>5053</v>
      </c>
    </row>
    <row r="18" spans="2:7" ht="168.45" customHeight="1" x14ac:dyDescent="0.5">
      <c r="B18" s="81" t="s">
        <v>85</v>
      </c>
      <c r="C18" s="86"/>
      <c r="D18" s="82" t="s">
        <v>84</v>
      </c>
      <c r="E18" s="81">
        <v>10</v>
      </c>
      <c r="F18" s="80">
        <v>41.84</v>
      </c>
      <c r="G18" s="80">
        <f t="shared" si="0"/>
        <v>418.40000000000003</v>
      </c>
    </row>
    <row r="19" spans="2:7" ht="165" customHeight="1" x14ac:dyDescent="0.5">
      <c r="B19" s="91" t="s">
        <v>106</v>
      </c>
      <c r="C19" s="93"/>
      <c r="D19" s="92" t="s">
        <v>105</v>
      </c>
      <c r="E19" s="91">
        <v>0.33</v>
      </c>
      <c r="F19" s="80">
        <v>2125.4</v>
      </c>
      <c r="G19" s="80">
        <f t="shared" si="0"/>
        <v>701.38200000000006</v>
      </c>
    </row>
    <row r="20" spans="2:7" ht="226.2" customHeight="1" x14ac:dyDescent="0.5">
      <c r="B20" s="81" t="s">
        <v>104</v>
      </c>
      <c r="C20" s="90"/>
      <c r="D20" s="82" t="s">
        <v>103</v>
      </c>
      <c r="E20" s="81">
        <v>2</v>
      </c>
      <c r="F20" s="80">
        <v>90.91</v>
      </c>
      <c r="G20" s="80">
        <f t="shared" si="0"/>
        <v>181.82</v>
      </c>
    </row>
    <row r="21" spans="2:7" ht="408.75" customHeight="1" x14ac:dyDescent="0.5">
      <c r="B21" s="81" t="s">
        <v>83</v>
      </c>
      <c r="C21" s="85"/>
      <c r="D21" s="84" t="s">
        <v>82</v>
      </c>
      <c r="E21" s="81">
        <v>2</v>
      </c>
      <c r="F21" s="80">
        <v>1167.82</v>
      </c>
      <c r="G21" s="80">
        <f t="shared" si="0"/>
        <v>2335.64</v>
      </c>
    </row>
    <row r="22" spans="2:7" ht="49.95" customHeight="1" x14ac:dyDescent="0.5">
      <c r="B22" s="77" t="s">
        <v>60</v>
      </c>
      <c r="C22" s="77"/>
      <c r="D22" s="77"/>
      <c r="E22" s="77"/>
      <c r="F22" s="77"/>
      <c r="G22" s="88">
        <f>SUM(G15:G21)</f>
        <v>9564.1219999999994</v>
      </c>
    </row>
    <row r="23" spans="2:7" x14ac:dyDescent="0.5">
      <c r="B23" s="145" t="s">
        <v>102</v>
      </c>
      <c r="C23" s="146"/>
      <c r="D23" s="146"/>
      <c r="E23" s="146"/>
      <c r="F23" s="146"/>
      <c r="G23" s="147"/>
    </row>
    <row r="24" spans="2:7" ht="156.75" customHeight="1" x14ac:dyDescent="0.5">
      <c r="B24" s="81" t="s">
        <v>91</v>
      </c>
      <c r="C24" s="86"/>
      <c r="D24" s="87" t="s">
        <v>90</v>
      </c>
      <c r="E24" s="81">
        <v>44</v>
      </c>
      <c r="F24" s="80">
        <v>39</v>
      </c>
      <c r="G24" s="80">
        <f t="shared" ref="G24:G29" si="1">E24*F24</f>
        <v>1716</v>
      </c>
    </row>
    <row r="25" spans="2:7" ht="192.75" customHeight="1" x14ac:dyDescent="0.5">
      <c r="B25" s="81" t="s">
        <v>89</v>
      </c>
      <c r="C25" s="86"/>
      <c r="D25" s="87" t="s">
        <v>88</v>
      </c>
      <c r="E25" s="81">
        <v>44</v>
      </c>
      <c r="F25" s="80">
        <v>23.42</v>
      </c>
      <c r="G25" s="79">
        <f t="shared" si="1"/>
        <v>1030.48</v>
      </c>
    </row>
    <row r="26" spans="2:7" ht="242.25" customHeight="1" x14ac:dyDescent="0.5">
      <c r="B26" s="81" t="s">
        <v>62</v>
      </c>
      <c r="C26" s="83"/>
      <c r="D26" s="82" t="s">
        <v>61</v>
      </c>
      <c r="E26" s="81">
        <v>1</v>
      </c>
      <c r="F26" s="80">
        <v>2277.0300000000002</v>
      </c>
      <c r="G26" s="79">
        <f t="shared" si="1"/>
        <v>2277.0300000000002</v>
      </c>
    </row>
    <row r="27" spans="2:7" ht="242.25" customHeight="1" x14ac:dyDescent="0.5">
      <c r="B27" s="81" t="s">
        <v>101</v>
      </c>
      <c r="C27" s="85"/>
      <c r="D27" s="82" t="s">
        <v>100</v>
      </c>
      <c r="E27" s="81">
        <v>3</v>
      </c>
      <c r="F27" s="80">
        <v>2627.36</v>
      </c>
      <c r="G27" s="79">
        <f t="shared" si="1"/>
        <v>7882.08</v>
      </c>
    </row>
    <row r="28" spans="2:7" ht="242.25" customHeight="1" x14ac:dyDescent="0.5">
      <c r="B28" s="81" t="s">
        <v>99</v>
      </c>
      <c r="C28" s="83"/>
      <c r="D28" s="82" t="s">
        <v>98</v>
      </c>
      <c r="E28" s="81">
        <v>1</v>
      </c>
      <c r="F28" s="80">
        <v>11299.21</v>
      </c>
      <c r="G28" s="79">
        <f t="shared" si="1"/>
        <v>11299.21</v>
      </c>
    </row>
    <row r="29" spans="2:7" ht="242.25" customHeight="1" x14ac:dyDescent="0.5">
      <c r="B29" s="81" t="s">
        <v>97</v>
      </c>
      <c r="C29" s="83"/>
      <c r="D29" s="82" t="s">
        <v>96</v>
      </c>
      <c r="E29" s="81">
        <v>1</v>
      </c>
      <c r="F29" s="80">
        <v>2716.62</v>
      </c>
      <c r="G29" s="79">
        <f t="shared" si="1"/>
        <v>2716.62</v>
      </c>
    </row>
    <row r="30" spans="2:7" ht="57" customHeight="1" x14ac:dyDescent="0.5">
      <c r="B30" s="78" t="s">
        <v>60</v>
      </c>
      <c r="C30" s="77"/>
      <c r="D30" s="77"/>
      <c r="E30" s="77"/>
      <c r="F30" s="77"/>
      <c r="G30" s="76">
        <f>SUM(G24:G29)</f>
        <v>26921.42</v>
      </c>
    </row>
    <row r="31" spans="2:7" ht="45" customHeight="1" x14ac:dyDescent="0.5">
      <c r="B31" s="145" t="s">
        <v>95</v>
      </c>
      <c r="C31" s="146"/>
      <c r="D31" s="146"/>
      <c r="E31" s="146"/>
      <c r="F31" s="146"/>
      <c r="G31" s="147"/>
    </row>
    <row r="32" spans="2:7" ht="156.75" customHeight="1" x14ac:dyDescent="0.5">
      <c r="B32" s="81" t="s">
        <v>91</v>
      </c>
      <c r="C32" s="86"/>
      <c r="D32" s="89" t="s">
        <v>90</v>
      </c>
      <c r="E32" s="81">
        <v>12</v>
      </c>
      <c r="F32" s="80">
        <v>39</v>
      </c>
      <c r="G32" s="80">
        <f>E32*F32</f>
        <v>468</v>
      </c>
    </row>
    <row r="33" spans="2:8" ht="192.75" customHeight="1" x14ac:dyDescent="0.5">
      <c r="B33" s="81" t="s">
        <v>89</v>
      </c>
      <c r="C33" s="86"/>
      <c r="D33" s="89" t="s">
        <v>88</v>
      </c>
      <c r="E33" s="81">
        <v>12</v>
      </c>
      <c r="F33" s="80">
        <v>23.42</v>
      </c>
      <c r="G33" s="80">
        <f>E33*F33</f>
        <v>281.04000000000002</v>
      </c>
    </row>
    <row r="34" spans="2:8" ht="222.75" customHeight="1" x14ac:dyDescent="0.5">
      <c r="B34" s="81" t="s">
        <v>94</v>
      </c>
      <c r="C34" s="83"/>
      <c r="D34" s="82" t="s">
        <v>93</v>
      </c>
      <c r="E34" s="81">
        <v>1</v>
      </c>
      <c r="F34" s="80">
        <v>2346.0100000000002</v>
      </c>
      <c r="G34" s="80">
        <f>E34*F34</f>
        <v>2346.0100000000002</v>
      </c>
    </row>
    <row r="35" spans="2:8" ht="408.75" customHeight="1" x14ac:dyDescent="0.5">
      <c r="B35" s="81" t="s">
        <v>64</v>
      </c>
      <c r="C35" s="85"/>
      <c r="D35" s="84" t="s">
        <v>63</v>
      </c>
      <c r="E35" s="81">
        <v>4</v>
      </c>
      <c r="F35" s="80">
        <v>88.38</v>
      </c>
      <c r="G35" s="80">
        <f>E35*F35</f>
        <v>353.52</v>
      </c>
    </row>
    <row r="36" spans="2:8" ht="41.55" customHeight="1" x14ac:dyDescent="0.5">
      <c r="B36" s="78" t="s">
        <v>60</v>
      </c>
      <c r="C36" s="77"/>
      <c r="D36" s="77"/>
      <c r="E36" s="77"/>
      <c r="F36" s="77"/>
      <c r="G36" s="88">
        <f>SUM(G32:G35)</f>
        <v>3448.57</v>
      </c>
    </row>
    <row r="37" spans="2:8" ht="41.55" customHeight="1" x14ac:dyDescent="0.5">
      <c r="B37" s="145" t="s">
        <v>92</v>
      </c>
      <c r="C37" s="146"/>
      <c r="D37" s="146"/>
      <c r="E37" s="146"/>
      <c r="F37" s="146"/>
      <c r="G37" s="147"/>
    </row>
    <row r="38" spans="2:8" ht="179.25" customHeight="1" x14ac:dyDescent="0.5">
      <c r="B38" s="81" t="s">
        <v>91</v>
      </c>
      <c r="C38" s="86"/>
      <c r="D38" s="87" t="s">
        <v>90</v>
      </c>
      <c r="E38" s="81">
        <v>122</v>
      </c>
      <c r="F38" s="80">
        <v>39</v>
      </c>
      <c r="G38" s="80">
        <f t="shared" ref="G38:G53" si="2">E38*F38</f>
        <v>4758</v>
      </c>
    </row>
    <row r="39" spans="2:8" ht="186.75" customHeight="1" x14ac:dyDescent="0.5">
      <c r="B39" s="81" t="s">
        <v>89</v>
      </c>
      <c r="C39" s="86"/>
      <c r="D39" s="87" t="s">
        <v>88</v>
      </c>
      <c r="E39" s="81">
        <v>122</v>
      </c>
      <c r="F39" s="80">
        <v>23.42</v>
      </c>
      <c r="G39" s="79">
        <f t="shared" si="2"/>
        <v>2857.2400000000002</v>
      </c>
    </row>
    <row r="40" spans="2:8" ht="165.75" customHeight="1" x14ac:dyDescent="0.5">
      <c r="B40" s="81" t="s">
        <v>87</v>
      </c>
      <c r="C40" s="86"/>
      <c r="D40" s="84" t="s">
        <v>86</v>
      </c>
      <c r="E40" s="81">
        <v>25</v>
      </c>
      <c r="F40" s="80">
        <v>505.3</v>
      </c>
      <c r="G40" s="80">
        <f t="shared" si="2"/>
        <v>12632.5</v>
      </c>
    </row>
    <row r="41" spans="2:8" ht="213.75" customHeight="1" x14ac:dyDescent="0.5">
      <c r="B41" s="81" t="s">
        <v>85</v>
      </c>
      <c r="C41" s="86"/>
      <c r="D41" s="84" t="s">
        <v>84</v>
      </c>
      <c r="E41" s="81">
        <v>25</v>
      </c>
      <c r="F41" s="80">
        <v>41.84</v>
      </c>
      <c r="G41" s="80">
        <f t="shared" si="2"/>
        <v>1046</v>
      </c>
    </row>
    <row r="42" spans="2:8" ht="408.75" customHeight="1" x14ac:dyDescent="0.5">
      <c r="B42" s="81" t="s">
        <v>83</v>
      </c>
      <c r="C42" s="85"/>
      <c r="D42" s="84" t="s">
        <v>82</v>
      </c>
      <c r="E42" s="81">
        <v>6</v>
      </c>
      <c r="F42" s="80">
        <v>1167.82</v>
      </c>
      <c r="G42" s="80">
        <f t="shared" si="2"/>
        <v>7006.92</v>
      </c>
    </row>
    <row r="43" spans="2:8" ht="294.75" customHeight="1" x14ac:dyDescent="0.5">
      <c r="B43" s="81" t="s">
        <v>81</v>
      </c>
      <c r="C43" s="86"/>
      <c r="D43" s="84" t="s">
        <v>80</v>
      </c>
      <c r="E43" s="81">
        <v>1</v>
      </c>
      <c r="F43" s="80">
        <v>5077.8100000000004</v>
      </c>
      <c r="G43" s="80">
        <f t="shared" si="2"/>
        <v>5077.8100000000004</v>
      </c>
    </row>
    <row r="44" spans="2:8" ht="267.75" customHeight="1" x14ac:dyDescent="0.5">
      <c r="B44" s="81" t="s">
        <v>79</v>
      </c>
      <c r="C44" s="85"/>
      <c r="D44" s="84" t="s">
        <v>122</v>
      </c>
      <c r="E44" s="81">
        <v>1</v>
      </c>
      <c r="F44" s="80">
        <f>132978/50</f>
        <v>2659.56</v>
      </c>
      <c r="G44" s="80">
        <f t="shared" si="2"/>
        <v>2659.56</v>
      </c>
      <c r="H44" s="100"/>
    </row>
    <row r="45" spans="2:8" ht="167.25" customHeight="1" x14ac:dyDescent="0.5">
      <c r="B45" s="81" t="s">
        <v>78</v>
      </c>
      <c r="C45" s="86"/>
      <c r="D45" s="84" t="s">
        <v>77</v>
      </c>
      <c r="E45" s="81">
        <v>1</v>
      </c>
      <c r="F45" s="80">
        <f>(4267.82*1.3)/2.5</f>
        <v>2219.2664</v>
      </c>
      <c r="G45" s="80">
        <f t="shared" si="2"/>
        <v>2219.2664</v>
      </c>
    </row>
    <row r="46" spans="2:8" ht="207.75" customHeight="1" x14ac:dyDescent="0.5">
      <c r="B46" s="81" t="s">
        <v>76</v>
      </c>
      <c r="C46" s="85"/>
      <c r="D46" s="84" t="s">
        <v>75</v>
      </c>
      <c r="E46" s="81">
        <v>2</v>
      </c>
      <c r="F46" s="80">
        <v>208.34</v>
      </c>
      <c r="G46" s="80">
        <f t="shared" si="2"/>
        <v>416.68</v>
      </c>
    </row>
    <row r="47" spans="2:8" ht="191.25" customHeight="1" x14ac:dyDescent="0.5">
      <c r="B47" s="81" t="s">
        <v>74</v>
      </c>
      <c r="C47" s="86"/>
      <c r="D47" s="84" t="s">
        <v>73</v>
      </c>
      <c r="E47" s="81">
        <v>1</v>
      </c>
      <c r="F47" s="80">
        <v>3631.31</v>
      </c>
      <c r="G47" s="80">
        <f t="shared" si="2"/>
        <v>3631.31</v>
      </c>
    </row>
    <row r="48" spans="2:8" ht="167.25" customHeight="1" x14ac:dyDescent="0.5">
      <c r="B48" s="81" t="s">
        <v>72</v>
      </c>
      <c r="C48" s="85"/>
      <c r="D48" s="84" t="s">
        <v>71</v>
      </c>
      <c r="E48" s="81">
        <v>1</v>
      </c>
      <c r="F48" s="80">
        <v>1134.01</v>
      </c>
      <c r="G48" s="80">
        <f t="shared" si="2"/>
        <v>1134.01</v>
      </c>
    </row>
    <row r="49" spans="2:7" ht="156.75" customHeight="1" x14ac:dyDescent="0.5">
      <c r="B49" s="81" t="s">
        <v>70</v>
      </c>
      <c r="C49" s="86"/>
      <c r="D49" s="84" t="s">
        <v>69</v>
      </c>
      <c r="E49" s="81">
        <v>1</v>
      </c>
      <c r="F49" s="80">
        <v>800</v>
      </c>
      <c r="G49" s="80">
        <f t="shared" si="2"/>
        <v>800</v>
      </c>
    </row>
    <row r="50" spans="2:7" ht="158.25" customHeight="1" x14ac:dyDescent="0.5">
      <c r="B50" s="81" t="s">
        <v>68</v>
      </c>
      <c r="C50" s="85"/>
      <c r="D50" s="84" t="s">
        <v>67</v>
      </c>
      <c r="E50" s="81">
        <v>1</v>
      </c>
      <c r="F50" s="80">
        <v>8958.64</v>
      </c>
      <c r="G50" s="80">
        <f t="shared" si="2"/>
        <v>8958.64</v>
      </c>
    </row>
    <row r="51" spans="2:7" ht="158.25" customHeight="1" x14ac:dyDescent="0.5">
      <c r="B51" s="81" t="s">
        <v>66</v>
      </c>
      <c r="C51" s="86"/>
      <c r="D51" s="84" t="s">
        <v>65</v>
      </c>
      <c r="E51" s="81">
        <v>1</v>
      </c>
      <c r="F51" s="80">
        <v>923.21</v>
      </c>
      <c r="G51" s="80">
        <f t="shared" si="2"/>
        <v>923.21</v>
      </c>
    </row>
    <row r="52" spans="2:7" ht="215.25" customHeight="1" x14ac:dyDescent="0.5">
      <c r="B52" s="81" t="s">
        <v>64</v>
      </c>
      <c r="C52" s="85"/>
      <c r="D52" s="84" t="s">
        <v>63</v>
      </c>
      <c r="E52" s="81">
        <v>2</v>
      </c>
      <c r="F52" s="80">
        <v>88.38</v>
      </c>
      <c r="G52" s="80">
        <f t="shared" si="2"/>
        <v>176.76</v>
      </c>
    </row>
    <row r="53" spans="2:7" ht="203.25" customHeight="1" x14ac:dyDescent="0.5">
      <c r="B53" s="81" t="s">
        <v>62</v>
      </c>
      <c r="C53" s="83"/>
      <c r="D53" s="82" t="s">
        <v>61</v>
      </c>
      <c r="E53" s="81">
        <v>2</v>
      </c>
      <c r="F53" s="80">
        <v>2277.0300000000002</v>
      </c>
      <c r="G53" s="79">
        <f t="shared" si="2"/>
        <v>4554.0600000000004</v>
      </c>
    </row>
    <row r="54" spans="2:7" ht="41.55" customHeight="1" x14ac:dyDescent="0.5">
      <c r="B54" s="78" t="s">
        <v>60</v>
      </c>
      <c r="C54" s="77"/>
      <c r="D54" s="77"/>
      <c r="E54" s="77"/>
      <c r="F54" s="77"/>
      <c r="G54" s="76">
        <f>SUM(G38:G53)</f>
        <v>58851.96639999999</v>
      </c>
    </row>
    <row r="55" spans="2:7" ht="54.45" customHeight="1" x14ac:dyDescent="0.5">
      <c r="B55" s="75" t="s">
        <v>59</v>
      </c>
      <c r="C55" s="74"/>
      <c r="D55" s="74"/>
      <c r="E55" s="74"/>
      <c r="F55" s="74"/>
      <c r="G55" s="73">
        <f>G36+G30+G22+G54</f>
        <v>98786.078399999984</v>
      </c>
    </row>
  </sheetData>
  <mergeCells count="6">
    <mergeCell ref="B37:G37"/>
    <mergeCell ref="B1:C1"/>
    <mergeCell ref="B4:C4"/>
    <mergeCell ref="B14:G14"/>
    <mergeCell ref="B23:G23"/>
    <mergeCell ref="B31:G31"/>
  </mergeCells>
  <hyperlinks>
    <hyperlink ref="B6" r:id="rId1" display="mailto:Tatyana.Moisseyeva@hafele.kz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52"/>
  <sheetViews>
    <sheetView topLeftCell="A6" zoomScale="115" zoomScaleNormal="115" workbookViewId="0">
      <selection activeCell="D15" sqref="D15:G15"/>
    </sheetView>
  </sheetViews>
  <sheetFormatPr defaultColWidth="9.109375" defaultRowHeight="13.8" x14ac:dyDescent="0.25"/>
  <cols>
    <col min="1" max="1" width="1.33203125" style="101" customWidth="1"/>
    <col min="2" max="2" width="2.6640625" style="101" customWidth="1"/>
    <col min="3" max="3" width="84.6640625" style="101" customWidth="1"/>
    <col min="4" max="4" width="23" style="101" customWidth="1"/>
    <col min="5" max="5" width="7.109375" style="101" customWidth="1"/>
    <col min="6" max="6" width="11.109375" style="101" customWidth="1"/>
    <col min="7" max="7" width="13.109375" style="101" customWidth="1"/>
    <col min="8" max="8" width="14.44140625" style="101" bestFit="1" customWidth="1"/>
    <col min="9" max="16384" width="9.109375" style="101"/>
  </cols>
  <sheetData>
    <row r="5" spans="2:7" x14ac:dyDescent="0.25">
      <c r="B5" s="132"/>
      <c r="C5" s="132"/>
      <c r="D5" s="132"/>
      <c r="E5" s="132"/>
      <c r="F5" s="132"/>
      <c r="G5" s="132"/>
    </row>
    <row r="6" spans="2:7" x14ac:dyDescent="0.25">
      <c r="B6" s="103" t="s">
        <v>162</v>
      </c>
      <c r="C6" s="105"/>
      <c r="D6" s="103"/>
    </row>
    <row r="7" spans="2:7" x14ac:dyDescent="0.25">
      <c r="B7" s="103"/>
      <c r="C7" s="105"/>
      <c r="D7" s="103"/>
    </row>
    <row r="8" spans="2:7" s="105" customFormat="1" ht="13.2" x14ac:dyDescent="0.25">
      <c r="C8" s="103" t="s">
        <v>161</v>
      </c>
    </row>
    <row r="9" spans="2:7" s="105" customFormat="1" ht="13.2" x14ac:dyDescent="0.25">
      <c r="C9" s="103" t="s">
        <v>160</v>
      </c>
    </row>
    <row r="10" spans="2:7" s="105" customFormat="1" thickBot="1" x14ac:dyDescent="0.3">
      <c r="C10" s="103" t="s">
        <v>159</v>
      </c>
    </row>
    <row r="11" spans="2:7" s="105" customFormat="1" ht="15.75" customHeight="1" thickBot="1" x14ac:dyDescent="0.3">
      <c r="B11" s="119" t="s">
        <v>0</v>
      </c>
      <c r="C11" s="131" t="s">
        <v>158</v>
      </c>
      <c r="D11" s="163" t="s">
        <v>112</v>
      </c>
      <c r="E11" s="164"/>
      <c r="F11" s="164"/>
      <c r="G11" s="165"/>
    </row>
    <row r="12" spans="2:7" s="105" customFormat="1" ht="13.2" x14ac:dyDescent="0.25">
      <c r="B12" s="130">
        <v>1</v>
      </c>
      <c r="C12" s="129" t="s">
        <v>157</v>
      </c>
      <c r="D12" s="166" t="s">
        <v>156</v>
      </c>
      <c r="E12" s="167"/>
      <c r="F12" s="167"/>
      <c r="G12" s="168"/>
    </row>
    <row r="13" spans="2:7" s="105" customFormat="1" ht="13.2" x14ac:dyDescent="0.25">
      <c r="B13" s="128">
        <v>2</v>
      </c>
      <c r="C13" s="127" t="s">
        <v>155</v>
      </c>
      <c r="D13" s="157"/>
      <c r="E13" s="158"/>
      <c r="F13" s="158"/>
      <c r="G13" s="159"/>
    </row>
    <row r="14" spans="2:7" s="105" customFormat="1" ht="13.2" x14ac:dyDescent="0.25">
      <c r="B14" s="128">
        <v>3</v>
      </c>
      <c r="C14" s="127" t="s">
        <v>154</v>
      </c>
      <c r="D14" s="157" t="s">
        <v>153</v>
      </c>
      <c r="E14" s="158"/>
      <c r="F14" s="158"/>
      <c r="G14" s="159"/>
    </row>
    <row r="15" spans="2:7" s="105" customFormat="1" ht="13.2" x14ac:dyDescent="0.25">
      <c r="B15" s="128">
        <v>4</v>
      </c>
      <c r="C15" s="127" t="s">
        <v>152</v>
      </c>
      <c r="D15" s="157" t="s">
        <v>151</v>
      </c>
      <c r="E15" s="158"/>
      <c r="F15" s="158"/>
      <c r="G15" s="159"/>
    </row>
    <row r="16" spans="2:7" s="105" customFormat="1" ht="13.2" x14ac:dyDescent="0.25">
      <c r="B16" s="128">
        <v>5</v>
      </c>
      <c r="C16" s="127" t="s">
        <v>150</v>
      </c>
      <c r="D16" s="157" t="s">
        <v>149</v>
      </c>
      <c r="E16" s="158"/>
      <c r="F16" s="158"/>
      <c r="G16" s="159"/>
    </row>
    <row r="17" spans="2:8" s="105" customFormat="1" ht="13.2" x14ac:dyDescent="0.25">
      <c r="B17" s="128">
        <v>6</v>
      </c>
      <c r="C17" s="127" t="s">
        <v>148</v>
      </c>
      <c r="D17" s="157" t="s">
        <v>147</v>
      </c>
      <c r="E17" s="158"/>
      <c r="F17" s="158"/>
      <c r="G17" s="159"/>
    </row>
    <row r="18" spans="2:8" s="105" customFormat="1" ht="13.2" x14ac:dyDescent="0.25">
      <c r="B18" s="128">
        <v>7</v>
      </c>
      <c r="C18" s="127" t="s">
        <v>146</v>
      </c>
      <c r="D18" s="157" t="s">
        <v>145</v>
      </c>
      <c r="E18" s="158"/>
      <c r="F18" s="158"/>
      <c r="G18" s="159"/>
    </row>
    <row r="19" spans="2:8" s="105" customFormat="1" ht="15.75" customHeight="1" thickBot="1" x14ac:dyDescent="0.3">
      <c r="B19" s="126">
        <v>8</v>
      </c>
      <c r="C19" s="125" t="s">
        <v>144</v>
      </c>
      <c r="D19" s="160" t="s">
        <v>143</v>
      </c>
      <c r="E19" s="161"/>
      <c r="F19" s="161"/>
      <c r="G19" s="162"/>
    </row>
    <row r="20" spans="2:8" s="105" customFormat="1" ht="13.2" x14ac:dyDescent="0.25">
      <c r="B20" s="109"/>
      <c r="C20" s="108"/>
      <c r="D20" s="107"/>
      <c r="E20" s="107"/>
      <c r="F20" s="115" t="s">
        <v>135</v>
      </c>
      <c r="G20" s="106">
        <v>219570</v>
      </c>
    </row>
    <row r="21" spans="2:8" s="105" customFormat="1" ht="13.2" x14ac:dyDescent="0.25">
      <c r="B21" s="109"/>
      <c r="C21" s="108"/>
      <c r="D21" s="107"/>
      <c r="E21" s="107"/>
      <c r="F21" s="124" t="s">
        <v>142</v>
      </c>
      <c r="G21" s="106">
        <v>153699</v>
      </c>
    </row>
    <row r="22" spans="2:8" s="105" customFormat="1" thickBot="1" x14ac:dyDescent="0.3">
      <c r="B22" s="123"/>
      <c r="C22" s="103" t="s">
        <v>141</v>
      </c>
      <c r="D22" s="123"/>
      <c r="E22" s="123"/>
      <c r="F22" s="122"/>
      <c r="G22" s="122"/>
    </row>
    <row r="23" spans="2:8" s="105" customFormat="1" ht="15.75" customHeight="1" thickBot="1" x14ac:dyDescent="0.3">
      <c r="B23" s="120" t="s">
        <v>0</v>
      </c>
      <c r="C23" s="121" t="s">
        <v>140</v>
      </c>
      <c r="D23" s="120" t="s">
        <v>53</v>
      </c>
      <c r="E23" s="163" t="s">
        <v>139</v>
      </c>
      <c r="F23" s="164"/>
      <c r="G23" s="120" t="s">
        <v>138</v>
      </c>
    </row>
    <row r="24" spans="2:8" s="105" customFormat="1" ht="15.75" customHeight="1" thickBot="1" x14ac:dyDescent="0.3">
      <c r="B24" s="119">
        <v>1</v>
      </c>
      <c r="C24" s="118" t="s">
        <v>137</v>
      </c>
      <c r="D24" s="117" t="s">
        <v>136</v>
      </c>
      <c r="E24" s="153">
        <v>219570</v>
      </c>
      <c r="F24" s="154"/>
      <c r="G24" s="116">
        <v>219570000</v>
      </c>
    </row>
    <row r="25" spans="2:8" s="105" customFormat="1" ht="13.2" x14ac:dyDescent="0.25">
      <c r="B25" s="109"/>
      <c r="C25" s="108"/>
      <c r="D25" s="107"/>
      <c r="E25" s="107"/>
      <c r="F25" s="115" t="s">
        <v>135</v>
      </c>
      <c r="G25" s="106">
        <f>SUM(G24:G24)</f>
        <v>219570000</v>
      </c>
    </row>
    <row r="26" spans="2:8" s="105" customFormat="1" ht="13.2" x14ac:dyDescent="0.25">
      <c r="B26" s="103"/>
      <c r="E26" s="115"/>
      <c r="F26" s="115" t="s">
        <v>134</v>
      </c>
      <c r="G26" s="106">
        <v>153699000</v>
      </c>
      <c r="H26" s="114"/>
    </row>
    <row r="27" spans="2:8" s="105" customFormat="1" ht="13.2" x14ac:dyDescent="0.25">
      <c r="B27" s="109"/>
      <c r="C27" s="108"/>
      <c r="D27" s="107"/>
      <c r="E27" s="107"/>
      <c r="F27" s="106"/>
      <c r="G27" s="106"/>
    </row>
    <row r="28" spans="2:8" s="105" customFormat="1" ht="12" customHeight="1" x14ac:dyDescent="0.25">
      <c r="B28" s="155" t="s">
        <v>133</v>
      </c>
      <c r="C28" s="155"/>
      <c r="D28" s="156"/>
      <c r="E28" s="156"/>
      <c r="F28" s="156"/>
      <c r="G28" s="156"/>
    </row>
    <row r="29" spans="2:8" s="105" customFormat="1" ht="12" customHeight="1" x14ac:dyDescent="0.25">
      <c r="B29" s="152" t="s">
        <v>132</v>
      </c>
      <c r="C29" s="152"/>
      <c r="D29" s="152"/>
      <c r="E29" s="112"/>
      <c r="F29" s="152"/>
      <c r="G29" s="152"/>
    </row>
    <row r="30" spans="2:8" s="105" customFormat="1" ht="12" customHeight="1" x14ac:dyDescent="0.25">
      <c r="B30" s="152" t="s">
        <v>131</v>
      </c>
      <c r="C30" s="152"/>
      <c r="D30" s="152"/>
      <c r="E30" s="152"/>
      <c r="F30" s="152"/>
      <c r="G30" s="152"/>
    </row>
    <row r="31" spans="2:8" s="105" customFormat="1" ht="12" customHeight="1" x14ac:dyDescent="0.25">
      <c r="B31" s="152" t="s">
        <v>130</v>
      </c>
      <c r="C31" s="152"/>
      <c r="D31" s="152"/>
      <c r="E31" s="152"/>
      <c r="F31" s="152"/>
      <c r="G31" s="152"/>
    </row>
    <row r="32" spans="2:8" s="105" customFormat="1" ht="12" customHeight="1" x14ac:dyDescent="0.25">
      <c r="B32" s="152" t="s">
        <v>129</v>
      </c>
      <c r="C32" s="152"/>
      <c r="D32" s="152"/>
      <c r="E32" s="152"/>
      <c r="F32" s="152"/>
      <c r="G32" s="112"/>
    </row>
    <row r="33" spans="2:7" s="105" customFormat="1" ht="12" customHeight="1" x14ac:dyDescent="0.25">
      <c r="B33" s="152" t="s">
        <v>128</v>
      </c>
      <c r="C33" s="152"/>
      <c r="D33" s="152"/>
      <c r="E33" s="152"/>
      <c r="F33" s="152"/>
      <c r="G33" s="152"/>
    </row>
    <row r="34" spans="2:7" s="105" customFormat="1" ht="12" customHeight="1" x14ac:dyDescent="0.25">
      <c r="B34" s="152" t="s">
        <v>127</v>
      </c>
      <c r="C34" s="152"/>
      <c r="D34" s="152"/>
      <c r="E34" s="112"/>
      <c r="F34" s="152"/>
      <c r="G34" s="152"/>
    </row>
    <row r="35" spans="2:7" s="105" customFormat="1" ht="12" customHeight="1" x14ac:dyDescent="0.25">
      <c r="B35" s="151" t="s">
        <v>126</v>
      </c>
      <c r="C35" s="151"/>
      <c r="D35" s="151"/>
      <c r="E35" s="152"/>
      <c r="F35" s="152"/>
      <c r="G35" s="110"/>
    </row>
    <row r="36" spans="2:7" s="105" customFormat="1" ht="12" customHeight="1" x14ac:dyDescent="0.25">
      <c r="B36" s="150" t="s">
        <v>125</v>
      </c>
      <c r="C36" s="150"/>
      <c r="D36" s="101"/>
      <c r="E36" s="101"/>
      <c r="F36" s="112"/>
      <c r="G36" s="111"/>
    </row>
    <row r="37" spans="2:7" s="105" customFormat="1" ht="12" customHeight="1" x14ac:dyDescent="0.25">
      <c r="B37" s="150" t="s">
        <v>124</v>
      </c>
      <c r="C37" s="150"/>
      <c r="D37" s="113"/>
      <c r="E37" s="113"/>
      <c r="F37" s="112"/>
      <c r="G37" s="111"/>
    </row>
    <row r="38" spans="2:7" s="105" customFormat="1" ht="12" customHeight="1" x14ac:dyDescent="0.25">
      <c r="B38" s="151" t="s">
        <v>123</v>
      </c>
      <c r="C38" s="151"/>
      <c r="D38" s="151"/>
      <c r="E38" s="152"/>
      <c r="F38" s="152"/>
      <c r="G38" s="110"/>
    </row>
    <row r="39" spans="2:7" s="105" customFormat="1" ht="12" customHeight="1" x14ac:dyDescent="0.25">
      <c r="B39" s="109"/>
      <c r="C39" s="108"/>
      <c r="D39" s="107"/>
      <c r="E39" s="107"/>
      <c r="F39" s="106"/>
      <c r="G39" s="106"/>
    </row>
    <row r="40" spans="2:7" s="105" customFormat="1" ht="12" customHeight="1" x14ac:dyDescent="0.25">
      <c r="D40" s="107"/>
    </row>
    <row r="41" spans="2:7" s="105" customFormat="1" ht="12" customHeight="1" x14ac:dyDescent="0.25"/>
    <row r="42" spans="2:7" s="105" customFormat="1" ht="12" customHeight="1" x14ac:dyDescent="0.25"/>
    <row r="43" spans="2:7" s="105" customFormat="1" ht="12" customHeight="1" x14ac:dyDescent="0.25"/>
    <row r="44" spans="2:7" s="105" customFormat="1" ht="12" customHeight="1" x14ac:dyDescent="0.25"/>
    <row r="45" spans="2:7" s="105" customFormat="1" ht="12" customHeight="1" x14ac:dyDescent="0.25"/>
    <row r="46" spans="2:7" s="105" customFormat="1" ht="12" customHeight="1" x14ac:dyDescent="0.25"/>
    <row r="47" spans="2:7" s="105" customFormat="1" ht="12" customHeight="1" x14ac:dyDescent="0.25"/>
    <row r="48" spans="2:7" s="105" customFormat="1" ht="12" customHeight="1" x14ac:dyDescent="0.25"/>
    <row r="49" s="105" customFormat="1" ht="12" customHeight="1" x14ac:dyDescent="0.25"/>
    <row r="50" s="105" customFormat="1" ht="12" customHeight="1" x14ac:dyDescent="0.25"/>
    <row r="51" s="105" customFormat="1" ht="12" customHeight="1" x14ac:dyDescent="0.25"/>
    <row r="52" s="105" customFormat="1" ht="12" customHeight="1" x14ac:dyDescent="0.25"/>
    <row r="53" s="105" customFormat="1" ht="12" customHeight="1" x14ac:dyDescent="0.25"/>
    <row r="54" s="105" customFormat="1" ht="12" customHeight="1" x14ac:dyDescent="0.25"/>
    <row r="55" s="105" customFormat="1" ht="12" customHeight="1" x14ac:dyDescent="0.25"/>
    <row r="56" s="105" customFormat="1" ht="12" customHeight="1" x14ac:dyDescent="0.25"/>
    <row r="57" s="105" customFormat="1" ht="12" customHeight="1" x14ac:dyDescent="0.25"/>
    <row r="58" s="105" customFormat="1" ht="12" customHeight="1" x14ac:dyDescent="0.25"/>
    <row r="59" s="105" customFormat="1" ht="12" customHeight="1" x14ac:dyDescent="0.25"/>
    <row r="60" s="105" customFormat="1" ht="12" customHeight="1" x14ac:dyDescent="0.25"/>
    <row r="61" s="105" customFormat="1" ht="12" customHeight="1" x14ac:dyDescent="0.25"/>
    <row r="62" s="105" customFormat="1" ht="12" customHeight="1" x14ac:dyDescent="0.25"/>
    <row r="63" s="105" customFormat="1" ht="12" customHeight="1" x14ac:dyDescent="0.25"/>
    <row r="64" s="105" customFormat="1" ht="12" customHeight="1" x14ac:dyDescent="0.25"/>
    <row r="65" s="105" customFormat="1" ht="12" customHeight="1" x14ac:dyDescent="0.25"/>
    <row r="66" s="105" customFormat="1" ht="12" customHeight="1" x14ac:dyDescent="0.25"/>
    <row r="67" s="105" customFormat="1" ht="12" customHeight="1" x14ac:dyDescent="0.25"/>
    <row r="68" s="105" customFormat="1" ht="12" customHeight="1" x14ac:dyDescent="0.25"/>
    <row r="69" s="105" customFormat="1" ht="12" customHeight="1" x14ac:dyDescent="0.25"/>
    <row r="70" s="105" customFormat="1" ht="12" customHeight="1" x14ac:dyDescent="0.25"/>
    <row r="71" s="105" customFormat="1" ht="12" customHeight="1" x14ac:dyDescent="0.25"/>
    <row r="72" s="105" customFormat="1" ht="12" customHeight="1" x14ac:dyDescent="0.25"/>
    <row r="73" s="105" customFormat="1" ht="12" customHeight="1" x14ac:dyDescent="0.25"/>
    <row r="74" s="105" customFormat="1" ht="12" customHeight="1" x14ac:dyDescent="0.25"/>
    <row r="75" s="105" customFormat="1" ht="12" customHeight="1" x14ac:dyDescent="0.25"/>
    <row r="76" s="105" customFormat="1" ht="12" customHeight="1" x14ac:dyDescent="0.25"/>
    <row r="77" s="105" customFormat="1" ht="12" customHeight="1" x14ac:dyDescent="0.25"/>
    <row r="78" s="105" customFormat="1" ht="13.2" x14ac:dyDescent="0.25"/>
    <row r="79" s="105" customFormat="1" ht="13.2" x14ac:dyDescent="0.25"/>
    <row r="80" s="105" customFormat="1" ht="13.2" x14ac:dyDescent="0.25"/>
    <row r="81" spans="2:7" s="105" customFormat="1" ht="13.2" x14ac:dyDescent="0.25"/>
    <row r="82" spans="2:7" s="105" customFormat="1" ht="13.2" x14ac:dyDescent="0.25"/>
    <row r="83" spans="2:7" s="105" customFormat="1" ht="13.2" x14ac:dyDescent="0.25">
      <c r="B83" s="109"/>
      <c r="C83" s="108"/>
      <c r="D83" s="107"/>
      <c r="E83" s="107"/>
      <c r="F83" s="106"/>
      <c r="G83" s="106"/>
    </row>
    <row r="84" spans="2:7" s="105" customFormat="1" ht="13.2" x14ac:dyDescent="0.25">
      <c r="B84" s="109"/>
      <c r="C84" s="108"/>
      <c r="D84" s="107"/>
      <c r="E84" s="107"/>
      <c r="F84" s="106"/>
      <c r="G84" s="106"/>
    </row>
    <row r="85" spans="2:7" s="105" customFormat="1" ht="13.2" x14ac:dyDescent="0.25"/>
    <row r="86" spans="2:7" s="105" customFormat="1" ht="13.2" x14ac:dyDescent="0.25"/>
    <row r="87" spans="2:7" s="105" customFormat="1" ht="13.2" x14ac:dyDescent="0.25"/>
    <row r="88" spans="2:7" s="105" customFormat="1" ht="13.2" x14ac:dyDescent="0.25"/>
    <row r="89" spans="2:7" s="105" customFormat="1" ht="13.2" x14ac:dyDescent="0.25"/>
    <row r="90" spans="2:7" s="105" customFormat="1" ht="13.2" x14ac:dyDescent="0.25"/>
    <row r="91" spans="2:7" s="105" customFormat="1" ht="13.2" x14ac:dyDescent="0.25"/>
    <row r="92" spans="2:7" s="105" customFormat="1" ht="13.2" x14ac:dyDescent="0.25"/>
    <row r="93" spans="2:7" s="105" customFormat="1" ht="13.2" x14ac:dyDescent="0.25"/>
    <row r="94" spans="2:7" s="105" customFormat="1" ht="13.2" x14ac:dyDescent="0.25"/>
    <row r="95" spans="2:7" s="105" customFormat="1" ht="13.2" x14ac:dyDescent="0.25"/>
    <row r="96" spans="2:7" s="105" customFormat="1" ht="13.2" x14ac:dyDescent="0.25"/>
    <row r="97" s="105" customFormat="1" ht="13.2" x14ac:dyDescent="0.25"/>
    <row r="98" s="105" customFormat="1" ht="13.2" x14ac:dyDescent="0.25"/>
    <row r="99" s="105" customFormat="1" ht="13.2" x14ac:dyDescent="0.25"/>
    <row r="100" s="105" customFormat="1" ht="13.2" x14ac:dyDescent="0.25"/>
    <row r="101" s="105" customFormat="1" ht="13.2" x14ac:dyDescent="0.25"/>
    <row r="102" s="105" customFormat="1" ht="13.2" x14ac:dyDescent="0.25"/>
    <row r="103" s="105" customFormat="1" ht="13.2" x14ac:dyDescent="0.25"/>
    <row r="104" s="105" customFormat="1" ht="13.2" x14ac:dyDescent="0.25"/>
    <row r="105" s="105" customFormat="1" ht="13.2" x14ac:dyDescent="0.25"/>
    <row r="106" s="105" customFormat="1" ht="13.2" x14ac:dyDescent="0.25"/>
    <row r="107" s="105" customFormat="1" ht="13.2" x14ac:dyDescent="0.25"/>
    <row r="108" s="105" customFormat="1" ht="13.2" x14ac:dyDescent="0.25"/>
    <row r="109" s="105" customFormat="1" ht="13.2" x14ac:dyDescent="0.25"/>
    <row r="110" s="105" customFormat="1" ht="13.2" x14ac:dyDescent="0.25"/>
    <row r="111" s="105" customFormat="1" ht="13.2" x14ac:dyDescent="0.25"/>
    <row r="112" s="105" customFormat="1" ht="13.2" x14ac:dyDescent="0.25"/>
    <row r="113" spans="2:7" s="105" customFormat="1" ht="13.2" x14ac:dyDescent="0.25"/>
    <row r="114" spans="2:7" s="105" customFormat="1" ht="13.2" x14ac:dyDescent="0.25"/>
    <row r="115" spans="2:7" s="105" customFormat="1" ht="13.2" x14ac:dyDescent="0.25"/>
    <row r="116" spans="2:7" s="105" customFormat="1" ht="13.2" x14ac:dyDescent="0.25"/>
    <row r="117" spans="2:7" s="105" customFormat="1" ht="13.2" x14ac:dyDescent="0.25"/>
    <row r="118" spans="2:7" s="105" customFormat="1" ht="13.2" x14ac:dyDescent="0.25"/>
    <row r="119" spans="2:7" s="105" customFormat="1" ht="13.2" x14ac:dyDescent="0.25"/>
    <row r="120" spans="2:7" s="105" customFormat="1" ht="13.2" x14ac:dyDescent="0.25"/>
    <row r="121" spans="2:7" s="105" customFormat="1" ht="13.2" x14ac:dyDescent="0.25"/>
    <row r="122" spans="2:7" s="105" customFormat="1" ht="13.2" x14ac:dyDescent="0.25"/>
    <row r="123" spans="2:7" s="105" customFormat="1" ht="13.2" x14ac:dyDescent="0.25"/>
    <row r="124" spans="2:7" s="105" customFormat="1" ht="13.2" x14ac:dyDescent="0.25">
      <c r="B124" s="103"/>
      <c r="D124" s="103"/>
      <c r="E124" s="103"/>
      <c r="F124" s="106"/>
      <c r="G124" s="106"/>
    </row>
    <row r="125" spans="2:7" s="105" customFormat="1" ht="13.2" x14ac:dyDescent="0.25">
      <c r="B125" s="103"/>
      <c r="D125" s="103"/>
      <c r="E125" s="103"/>
      <c r="F125" s="106"/>
      <c r="G125" s="106"/>
    </row>
    <row r="126" spans="2:7" s="105" customFormat="1" ht="13.2" x14ac:dyDescent="0.25">
      <c r="B126" s="103"/>
      <c r="D126" s="103"/>
      <c r="E126" s="103"/>
      <c r="F126" s="106"/>
      <c r="G126" s="106"/>
    </row>
    <row r="127" spans="2:7" s="105" customFormat="1" ht="13.2" x14ac:dyDescent="0.25">
      <c r="B127" s="103"/>
      <c r="D127" s="103"/>
      <c r="E127" s="103"/>
      <c r="F127" s="106"/>
      <c r="G127" s="106"/>
    </row>
    <row r="128" spans="2:7" s="105" customFormat="1" ht="13.2" x14ac:dyDescent="0.25">
      <c r="B128" s="103"/>
      <c r="D128" s="103"/>
      <c r="E128" s="103"/>
      <c r="F128" s="106"/>
      <c r="G128" s="106"/>
    </row>
    <row r="129" spans="2:7" s="105" customFormat="1" ht="13.2" x14ac:dyDescent="0.25">
      <c r="B129" s="103"/>
      <c r="D129" s="103"/>
      <c r="E129" s="103"/>
      <c r="F129" s="106"/>
      <c r="G129" s="106"/>
    </row>
    <row r="130" spans="2:7" s="105" customFormat="1" ht="13.2" x14ac:dyDescent="0.25">
      <c r="B130" s="103"/>
      <c r="D130" s="103"/>
      <c r="E130" s="103"/>
      <c r="F130" s="106"/>
      <c r="G130" s="106"/>
    </row>
    <row r="131" spans="2:7" s="105" customFormat="1" ht="13.2" x14ac:dyDescent="0.25">
      <c r="B131" s="103"/>
      <c r="D131" s="103"/>
      <c r="E131" s="103"/>
      <c r="F131" s="106"/>
      <c r="G131" s="106"/>
    </row>
    <row r="132" spans="2:7" s="105" customFormat="1" ht="13.2" x14ac:dyDescent="0.25">
      <c r="B132" s="103"/>
      <c r="D132" s="103"/>
      <c r="E132" s="103"/>
      <c r="F132" s="106"/>
      <c r="G132" s="106"/>
    </row>
    <row r="133" spans="2:7" s="105" customFormat="1" ht="13.2" x14ac:dyDescent="0.25">
      <c r="B133" s="103"/>
      <c r="D133" s="103"/>
      <c r="E133" s="103"/>
      <c r="F133" s="106"/>
      <c r="G133" s="106"/>
    </row>
    <row r="134" spans="2:7" s="105" customFormat="1" ht="13.2" x14ac:dyDescent="0.25">
      <c r="B134" s="103"/>
      <c r="D134" s="103"/>
      <c r="E134" s="103"/>
      <c r="F134" s="106"/>
      <c r="G134" s="106"/>
    </row>
    <row r="135" spans="2:7" s="105" customFormat="1" ht="13.2" x14ac:dyDescent="0.25">
      <c r="B135" s="103"/>
      <c r="D135" s="103"/>
      <c r="E135" s="103"/>
      <c r="F135" s="106"/>
      <c r="G135" s="106"/>
    </row>
    <row r="136" spans="2:7" s="105" customFormat="1" ht="13.2" x14ac:dyDescent="0.25">
      <c r="B136" s="103"/>
      <c r="D136" s="103"/>
      <c r="E136" s="103"/>
      <c r="F136" s="106"/>
      <c r="G136" s="106"/>
    </row>
    <row r="137" spans="2:7" s="105" customFormat="1" ht="13.2" x14ac:dyDescent="0.25">
      <c r="B137" s="103"/>
      <c r="D137" s="103"/>
      <c r="E137" s="103"/>
      <c r="F137" s="106"/>
      <c r="G137" s="106"/>
    </row>
    <row r="138" spans="2:7" s="105" customFormat="1" ht="13.2" x14ac:dyDescent="0.25">
      <c r="B138" s="103"/>
      <c r="D138" s="103"/>
      <c r="E138" s="103"/>
      <c r="F138" s="106"/>
      <c r="G138" s="106"/>
    </row>
    <row r="139" spans="2:7" s="105" customFormat="1" ht="13.2" x14ac:dyDescent="0.25">
      <c r="B139" s="103"/>
      <c r="D139" s="103"/>
      <c r="E139" s="103"/>
      <c r="F139" s="106"/>
      <c r="G139" s="106"/>
    </row>
    <row r="140" spans="2:7" s="105" customFormat="1" ht="13.2" x14ac:dyDescent="0.25">
      <c r="B140" s="103"/>
      <c r="D140" s="103"/>
      <c r="E140" s="103"/>
      <c r="F140" s="106"/>
      <c r="G140" s="106"/>
    </row>
    <row r="141" spans="2:7" s="105" customFormat="1" ht="13.2" x14ac:dyDescent="0.25">
      <c r="B141" s="103"/>
      <c r="D141" s="103"/>
      <c r="E141" s="103"/>
      <c r="F141" s="106"/>
      <c r="G141" s="106"/>
    </row>
    <row r="142" spans="2:7" s="105" customFormat="1" ht="13.2" x14ac:dyDescent="0.25">
      <c r="B142" s="103"/>
      <c r="D142" s="103"/>
      <c r="E142" s="103"/>
      <c r="F142" s="106"/>
      <c r="G142" s="106"/>
    </row>
    <row r="143" spans="2:7" s="105" customFormat="1" ht="13.2" x14ac:dyDescent="0.25">
      <c r="B143" s="103"/>
      <c r="D143" s="103"/>
      <c r="E143" s="103"/>
      <c r="F143" s="106"/>
      <c r="G143" s="106"/>
    </row>
    <row r="144" spans="2:7" s="105" customFormat="1" ht="13.2" x14ac:dyDescent="0.25">
      <c r="B144" s="103"/>
      <c r="D144" s="103"/>
      <c r="E144" s="103"/>
      <c r="F144" s="106"/>
      <c r="G144" s="106"/>
    </row>
    <row r="145" spans="2:7" s="105" customFormat="1" ht="13.2" x14ac:dyDescent="0.25">
      <c r="B145" s="103"/>
      <c r="D145" s="103"/>
      <c r="E145" s="103"/>
      <c r="F145" s="106"/>
      <c r="G145" s="106"/>
    </row>
    <row r="146" spans="2:7" s="105" customFormat="1" ht="13.2" x14ac:dyDescent="0.25">
      <c r="B146" s="103"/>
      <c r="D146" s="103"/>
      <c r="E146" s="103"/>
      <c r="F146" s="106"/>
      <c r="G146" s="106"/>
    </row>
    <row r="147" spans="2:7" s="105" customFormat="1" ht="13.2" x14ac:dyDescent="0.25">
      <c r="B147" s="103"/>
      <c r="D147" s="103"/>
      <c r="E147" s="103"/>
      <c r="F147" s="106"/>
      <c r="G147" s="106"/>
    </row>
    <row r="148" spans="2:7" s="105" customFormat="1" ht="13.2" x14ac:dyDescent="0.25">
      <c r="B148" s="103"/>
      <c r="D148" s="103"/>
      <c r="E148" s="103"/>
      <c r="F148" s="106"/>
      <c r="G148" s="106"/>
    </row>
    <row r="149" spans="2:7" s="105" customFormat="1" ht="13.2" x14ac:dyDescent="0.25">
      <c r="B149" s="103"/>
      <c r="D149" s="103"/>
      <c r="E149" s="103"/>
      <c r="F149" s="106"/>
      <c r="G149" s="106"/>
    </row>
    <row r="150" spans="2:7" s="105" customFormat="1" ht="13.2" x14ac:dyDescent="0.25">
      <c r="B150" s="103"/>
      <c r="D150" s="103"/>
      <c r="E150" s="103"/>
      <c r="F150" s="106"/>
      <c r="G150" s="106"/>
    </row>
    <row r="151" spans="2:7" x14ac:dyDescent="0.25">
      <c r="B151" s="103"/>
      <c r="C151" s="105"/>
      <c r="D151" s="104"/>
      <c r="E151" s="103"/>
      <c r="F151" s="102"/>
      <c r="G151" s="102"/>
    </row>
    <row r="152" spans="2:7" x14ac:dyDescent="0.25">
      <c r="B152" s="103"/>
      <c r="C152" s="105"/>
      <c r="D152" s="104"/>
      <c r="E152" s="103"/>
      <c r="F152" s="102"/>
      <c r="G152" s="102"/>
    </row>
  </sheetData>
  <mergeCells count="29">
    <mergeCell ref="D17:G17"/>
    <mergeCell ref="D18:G18"/>
    <mergeCell ref="D19:G19"/>
    <mergeCell ref="D11:G11"/>
    <mergeCell ref="E23:F23"/>
    <mergeCell ref="D12:G12"/>
    <mergeCell ref="D13:G13"/>
    <mergeCell ref="D14:G14"/>
    <mergeCell ref="D15:G15"/>
    <mergeCell ref="D16:G16"/>
    <mergeCell ref="B31:C31"/>
    <mergeCell ref="B35:D35"/>
    <mergeCell ref="E35:F35"/>
    <mergeCell ref="E24:F24"/>
    <mergeCell ref="D31:G31"/>
    <mergeCell ref="B32:F32"/>
    <mergeCell ref="B33:C33"/>
    <mergeCell ref="D33:G33"/>
    <mergeCell ref="B28:C28"/>
    <mergeCell ref="D28:G28"/>
    <mergeCell ref="B29:D29"/>
    <mergeCell ref="F29:G29"/>
    <mergeCell ref="B30:G30"/>
    <mergeCell ref="B36:C36"/>
    <mergeCell ref="B37:C37"/>
    <mergeCell ref="B38:D38"/>
    <mergeCell ref="E38:F38"/>
    <mergeCell ref="B34:D34"/>
    <mergeCell ref="F34:G34"/>
  </mergeCells>
  <hyperlinks>
    <hyperlink ref="B32" r:id="rId1" display="http://www.decointerior.kz/"/>
    <hyperlink ref="B33" r:id="rId2" display="https://e.mail.ru/compose?To=deco.interior@mail.ru"/>
  </hyperlinks>
  <pageMargins left="0.25" right="0.25" top="0.75" bottom="0.75" header="0.3" footer="0.3"/>
  <pageSetup paperSize="9" orientation="landscape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ЛДСП</vt:lpstr>
      <vt:lpstr>Пластик</vt:lpstr>
      <vt:lpstr>Фурнитура Hafele</vt:lpstr>
      <vt:lpstr>Шторы</vt:lpstr>
      <vt:lpstr>ЛДСП!Область_печати</vt:lpstr>
      <vt:lpstr>Пластик!Область_печати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Айбын Саду</cp:lastModifiedBy>
  <cp:lastPrinted>2019-12-24T10:33:06Z</cp:lastPrinted>
  <dcterms:created xsi:type="dcterms:W3CDTF">1996-10-08T23:32:33Z</dcterms:created>
  <dcterms:modified xsi:type="dcterms:W3CDTF">2020-02-26T03:46:57Z</dcterms:modified>
</cp:coreProperties>
</file>