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ownloads\"/>
    </mc:Choice>
  </mc:AlternateContent>
  <bookViews>
    <workbookView xWindow="0" yWindow="0" windowWidth="28800" windowHeight="12345" activeTab="3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solver_adj" localSheetId="0" hidden="1">Лист1!$F$16:$F$20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Лист1!$I$21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Лист1!$B$24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Лист1!$B$23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concurrentCalc="0"/>
</workbook>
</file>

<file path=xl/calcChain.xml><?xml version="1.0" encoding="utf-8"?>
<calcChain xmlns="http://schemas.openxmlformats.org/spreadsheetml/2006/main">
  <c r="H45" i="4" l="1"/>
  <c r="G45" i="4"/>
  <c r="F45" i="4"/>
  <c r="E45" i="4"/>
  <c r="C15" i="4"/>
  <c r="D15" i="4"/>
  <c r="I15" i="4"/>
  <c r="C23" i="4"/>
  <c r="C14" i="4"/>
  <c r="I14" i="4"/>
  <c r="D23" i="4"/>
  <c r="I23" i="4"/>
  <c r="C31" i="4"/>
  <c r="C22" i="4"/>
  <c r="I22" i="4"/>
  <c r="D31" i="4"/>
  <c r="I31" i="4"/>
  <c r="J31" i="4"/>
  <c r="D45" i="4"/>
  <c r="C30" i="4"/>
  <c r="I30" i="4"/>
  <c r="J30" i="4"/>
  <c r="C45" i="4"/>
  <c r="C19" i="4"/>
  <c r="D19" i="4"/>
  <c r="E19" i="4"/>
  <c r="F19" i="4"/>
  <c r="G19" i="4"/>
  <c r="H19" i="4"/>
  <c r="I19" i="4"/>
  <c r="C27" i="4"/>
  <c r="C18" i="4"/>
  <c r="D18" i="4"/>
  <c r="E18" i="4"/>
  <c r="F18" i="4"/>
  <c r="G18" i="4"/>
  <c r="I18" i="4"/>
  <c r="D27" i="4"/>
  <c r="C17" i="4"/>
  <c r="D17" i="4"/>
  <c r="E17" i="4"/>
  <c r="F17" i="4"/>
  <c r="I17" i="4"/>
  <c r="E27" i="4"/>
  <c r="C16" i="4"/>
  <c r="D16" i="4"/>
  <c r="E16" i="4"/>
  <c r="I16" i="4"/>
  <c r="F27" i="4"/>
  <c r="G27" i="4"/>
  <c r="H27" i="4"/>
  <c r="I27" i="4"/>
  <c r="C35" i="4"/>
  <c r="C26" i="4"/>
  <c r="D26" i="4"/>
  <c r="E26" i="4"/>
  <c r="F26" i="4"/>
  <c r="G26" i="4"/>
  <c r="I26" i="4"/>
  <c r="D35" i="4"/>
  <c r="C25" i="4"/>
  <c r="D25" i="4"/>
  <c r="E25" i="4"/>
  <c r="F25" i="4"/>
  <c r="I25" i="4"/>
  <c r="E35" i="4"/>
  <c r="C24" i="4"/>
  <c r="D24" i="4"/>
  <c r="E24" i="4"/>
  <c r="I24" i="4"/>
  <c r="F35" i="4"/>
  <c r="G35" i="4"/>
  <c r="H35" i="4"/>
  <c r="I35" i="4"/>
  <c r="H44" i="4"/>
  <c r="C34" i="4"/>
  <c r="D34" i="4"/>
  <c r="E34" i="4"/>
  <c r="F34" i="4"/>
  <c r="G34" i="4"/>
  <c r="I34" i="4"/>
  <c r="G44" i="4"/>
  <c r="C33" i="4"/>
  <c r="D33" i="4"/>
  <c r="E33" i="4"/>
  <c r="F33" i="4"/>
  <c r="I33" i="4"/>
  <c r="F44" i="4"/>
  <c r="C32" i="4"/>
  <c r="D32" i="4"/>
  <c r="E32" i="4"/>
  <c r="I32" i="4"/>
  <c r="E44" i="4"/>
  <c r="D44" i="4"/>
  <c r="C44" i="4"/>
  <c r="H43" i="4"/>
  <c r="G43" i="4"/>
  <c r="F43" i="4"/>
  <c r="E43" i="4"/>
  <c r="J23" i="4"/>
  <c r="D43" i="4"/>
  <c r="J22" i="4"/>
  <c r="C43" i="4"/>
  <c r="H42" i="4"/>
  <c r="G42" i="4"/>
  <c r="F42" i="4"/>
  <c r="E42" i="4"/>
  <c r="D42" i="4"/>
  <c r="C42" i="4"/>
  <c r="H41" i="4"/>
  <c r="G41" i="4"/>
  <c r="F41" i="4"/>
  <c r="E41" i="4"/>
  <c r="J15" i="4"/>
  <c r="D41" i="4"/>
  <c r="C41" i="4"/>
  <c r="H40" i="4"/>
  <c r="G40" i="4"/>
  <c r="F40" i="4"/>
  <c r="E40" i="4"/>
  <c r="D40" i="4"/>
  <c r="C40" i="4"/>
  <c r="O39" i="4"/>
  <c r="H39" i="4"/>
  <c r="G39" i="4"/>
  <c r="F39" i="4"/>
  <c r="E39" i="4"/>
  <c r="D39" i="4"/>
  <c r="C39" i="4"/>
  <c r="H11" i="4"/>
  <c r="H38" i="4"/>
  <c r="G11" i="4"/>
  <c r="G38" i="4"/>
  <c r="F11" i="4"/>
  <c r="F38" i="4"/>
  <c r="E11" i="4"/>
  <c r="E38" i="4"/>
  <c r="D11" i="4"/>
  <c r="D38" i="4"/>
  <c r="C38" i="4"/>
  <c r="B60" i="1"/>
  <c r="F32" i="1"/>
  <c r="B4" i="2"/>
  <c r="C4" i="2"/>
  <c r="B5" i="2"/>
  <c r="D4" i="2"/>
  <c r="C5" i="2"/>
  <c r="B6" i="2"/>
  <c r="E4" i="2"/>
  <c r="D5" i="2"/>
  <c r="C6" i="2"/>
  <c r="B7" i="2"/>
  <c r="F4" i="2"/>
  <c r="E5" i="2"/>
  <c r="D6" i="2"/>
  <c r="C7" i="2"/>
  <c r="B8" i="2"/>
  <c r="G4" i="2"/>
  <c r="F5" i="2"/>
  <c r="E6" i="2"/>
  <c r="D7" i="2"/>
  <c r="C8" i="2"/>
  <c r="B9" i="2"/>
  <c r="H4" i="2"/>
  <c r="G5" i="2"/>
  <c r="F6" i="2"/>
  <c r="E7" i="2"/>
  <c r="D8" i="2"/>
  <c r="C9" i="2"/>
  <c r="B10" i="2"/>
  <c r="I4" i="2"/>
  <c r="H5" i="2"/>
  <c r="G6" i="2"/>
  <c r="F7" i="2"/>
  <c r="E8" i="2"/>
  <c r="D9" i="2"/>
  <c r="C10" i="2"/>
  <c r="H6" i="2"/>
  <c r="G7" i="2"/>
  <c r="F8" i="2"/>
  <c r="E9" i="2"/>
  <c r="D10" i="2"/>
  <c r="I6" i="2"/>
  <c r="H7" i="2"/>
  <c r="G8" i="2"/>
  <c r="F9" i="2"/>
  <c r="E10" i="2"/>
  <c r="I7" i="2"/>
  <c r="H8" i="2"/>
  <c r="G9" i="2"/>
  <c r="F10" i="2"/>
  <c r="J7" i="2"/>
  <c r="I8" i="2"/>
  <c r="H9" i="2"/>
  <c r="G10" i="2"/>
  <c r="J8" i="2"/>
  <c r="I9" i="2"/>
  <c r="H10" i="2"/>
  <c r="I10" i="2"/>
  <c r="J10" i="2"/>
  <c r="F12" i="1"/>
  <c r="F3" i="1"/>
  <c r="G3" i="1"/>
  <c r="F4" i="1"/>
  <c r="G4" i="1"/>
  <c r="F5" i="1"/>
  <c r="G5" i="1"/>
  <c r="F6" i="1"/>
  <c r="G6" i="1"/>
  <c r="F7" i="1"/>
  <c r="G7" i="1"/>
  <c r="G8" i="1"/>
  <c r="H3" i="1"/>
  <c r="H4" i="1"/>
  <c r="H5" i="1"/>
  <c r="H6" i="1"/>
  <c r="H7" i="1"/>
  <c r="H8" i="1"/>
  <c r="B11" i="1"/>
  <c r="J4" i="2"/>
  <c r="I5" i="2"/>
  <c r="J5" i="2"/>
  <c r="K66" i="1"/>
  <c r="K65" i="1"/>
  <c r="F53" i="1"/>
  <c r="I53" i="1"/>
  <c r="F54" i="1"/>
  <c r="H54" i="1"/>
  <c r="F55" i="1"/>
  <c r="G55" i="1"/>
  <c r="F56" i="1"/>
  <c r="I56" i="1"/>
  <c r="F52" i="1"/>
  <c r="I52" i="1"/>
  <c r="I54" i="1"/>
  <c r="G54" i="1"/>
  <c r="G53" i="1"/>
  <c r="K33" i="1"/>
  <c r="K34" i="1"/>
  <c r="K35" i="1"/>
  <c r="K36" i="1"/>
  <c r="K32" i="1"/>
  <c r="B41" i="1"/>
  <c r="B42" i="1"/>
  <c r="J36" i="1"/>
  <c r="J35" i="1"/>
  <c r="J34" i="1"/>
  <c r="J33" i="1"/>
  <c r="J32" i="1"/>
  <c r="J17" i="1"/>
  <c r="J18" i="1"/>
  <c r="J19" i="1"/>
  <c r="J20" i="1"/>
  <c r="J16" i="1"/>
  <c r="B25" i="1"/>
  <c r="B26" i="1"/>
  <c r="L24" i="1"/>
  <c r="H19" i="1"/>
  <c r="I18" i="1"/>
  <c r="G16" i="1"/>
  <c r="I17" i="1"/>
  <c r="I20" i="1"/>
  <c r="H20" i="1"/>
  <c r="I19" i="1"/>
  <c r="I16" i="1"/>
  <c r="I4" i="1"/>
  <c r="I6" i="1"/>
  <c r="H52" i="1"/>
  <c r="G52" i="1"/>
  <c r="H56" i="1"/>
  <c r="I55" i="1"/>
  <c r="H53" i="1"/>
  <c r="J6" i="2"/>
  <c r="K37" i="1"/>
  <c r="B44" i="1"/>
  <c r="J37" i="1"/>
  <c r="B43" i="1"/>
  <c r="G56" i="1"/>
  <c r="G57" i="1"/>
  <c r="H55" i="1"/>
  <c r="H57" i="1"/>
  <c r="I57" i="1"/>
  <c r="K62" i="1"/>
  <c r="J21" i="1"/>
  <c r="B27" i="1"/>
  <c r="H18" i="1"/>
  <c r="H16" i="1"/>
  <c r="H17" i="1"/>
  <c r="I21" i="1"/>
  <c r="G17" i="1"/>
  <c r="G18" i="1"/>
  <c r="G19" i="1"/>
  <c r="G20" i="1"/>
  <c r="I5" i="1"/>
  <c r="I7" i="1"/>
  <c r="I3" i="1"/>
  <c r="L62" i="1"/>
  <c r="B40" i="1"/>
  <c r="F33" i="1"/>
  <c r="F34" i="1"/>
  <c r="B45" i="1"/>
  <c r="F35" i="1"/>
  <c r="F36" i="1"/>
  <c r="H21" i="1"/>
  <c r="G21" i="1"/>
  <c r="I8" i="1"/>
  <c r="K63" i="1"/>
  <c r="L63" i="1"/>
  <c r="L34" i="1"/>
  <c r="L35" i="1"/>
  <c r="L36" i="1"/>
  <c r="L33" i="1"/>
  <c r="L32" i="1"/>
  <c r="B46" i="1"/>
  <c r="L66" i="1"/>
  <c r="G34" i="1"/>
  <c r="H34" i="1"/>
  <c r="I34" i="1"/>
  <c r="I36" i="1"/>
  <c r="G36" i="1"/>
  <c r="H36" i="1"/>
  <c r="F37" i="1"/>
  <c r="I32" i="1"/>
  <c r="I33" i="1"/>
  <c r="I35" i="1"/>
  <c r="I37" i="1"/>
  <c r="K64" i="1"/>
  <c r="G32" i="1"/>
  <c r="G33" i="1"/>
  <c r="G35" i="1"/>
  <c r="G37" i="1"/>
  <c r="H32" i="1"/>
  <c r="H35" i="1"/>
  <c r="H33" i="1"/>
  <c r="B24" i="1"/>
  <c r="L65" i="1"/>
  <c r="J9" i="2"/>
  <c r="H37" i="1"/>
  <c r="L64" i="1"/>
  <c r="L37" i="1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</calcChain>
</file>

<file path=xl/sharedStrings.xml><?xml version="1.0" encoding="utf-8"?>
<sst xmlns="http://schemas.openxmlformats.org/spreadsheetml/2006/main" count="101" uniqueCount="57">
  <si>
    <t>I</t>
  </si>
  <si>
    <t>Vi</t>
  </si>
  <si>
    <t>Ki</t>
  </si>
  <si>
    <t>Si</t>
  </si>
  <si>
    <t>f</t>
  </si>
  <si>
    <t>qi0</t>
  </si>
  <si>
    <t>Ki*Vi/</t>
  </si>
  <si>
    <t>Si*qi</t>
  </si>
  <si>
    <t>fi*qi</t>
  </si>
  <si>
    <t>F =</t>
  </si>
  <si>
    <t xml:space="preserve">L = </t>
  </si>
  <si>
    <t>q*</t>
  </si>
  <si>
    <t xml:space="preserve">Кср = </t>
  </si>
  <si>
    <t>К =</t>
  </si>
  <si>
    <t>si*vi</t>
  </si>
  <si>
    <t>t0 =</t>
  </si>
  <si>
    <t>fi*vi</t>
  </si>
  <si>
    <t>t1 =</t>
  </si>
  <si>
    <t>t* =</t>
  </si>
  <si>
    <t>L* =</t>
  </si>
  <si>
    <t>Si*qi*qi/2*Vi</t>
  </si>
  <si>
    <t>результат системы</t>
  </si>
  <si>
    <t>необходимые складские площади</t>
  </si>
  <si>
    <t>издержки ра-боты в д.е./год</t>
  </si>
  <si>
    <t>действующая система</t>
  </si>
  <si>
    <t>раздельное управление поставками</t>
  </si>
  <si>
    <t>управление поставками при полном совмещении заказов</t>
  </si>
  <si>
    <t>раздельное управление поставками с ограничениями на складские площади</t>
  </si>
  <si>
    <t>Управление поставками при полном совмещении заказов и ограничении на складские площади</t>
  </si>
  <si>
    <t>2. Раздельная оптимизация с ограничениями на складские площади</t>
  </si>
  <si>
    <t xml:space="preserve">3. Полное совмещение заказов без учета ограничений на складские площади.
 </t>
  </si>
  <si>
    <t>4. Действующая система поставок – один раз в квартал с индивидуальным подходом каждому продукту (без учета ограничений на складские площади</t>
  </si>
  <si>
    <t>P</t>
  </si>
  <si>
    <t>N/a</t>
  </si>
  <si>
    <t>Инвестиции</t>
  </si>
  <si>
    <t>П1</t>
  </si>
  <si>
    <t>П2</t>
  </si>
  <si>
    <t>П3</t>
  </si>
  <si>
    <t>П4</t>
  </si>
  <si>
    <t>B1</t>
  </si>
  <si>
    <t>x1</t>
  </si>
  <si>
    <t>x2</t>
  </si>
  <si>
    <t>B2</t>
  </si>
  <si>
    <t>находим ячейки где выделяются деньги для х2</t>
  </si>
  <si>
    <t>В3</t>
  </si>
  <si>
    <t>х3</t>
  </si>
  <si>
    <t>находим ячейки где выделяются деньги для х3</t>
  </si>
  <si>
    <t>В4</t>
  </si>
  <si>
    <t>х4</t>
  </si>
  <si>
    <t>находим ячейки где выделяются деньги для х4</t>
  </si>
  <si>
    <t>выделяем деньги х1</t>
  </si>
  <si>
    <t>B3</t>
  </si>
  <si>
    <t>x3</t>
  </si>
  <si>
    <t>B4</t>
  </si>
  <si>
    <t>x4</t>
  </si>
  <si>
    <t>сводная таблица</t>
  </si>
  <si>
    <t>Наибольший прирост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</si>
</sst>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3" xfId="0" applyFont="1" applyBorder="1" applyAlignment="1">
      <alignment vertical="center" wrapText="1"/>
    </xf>
    <xf numFmtId="2" fontId="1" fillId="0" borderId="6" xfId="0" applyNumberFormat="1" applyFont="1" applyBorder="1" applyAlignment="1">
      <alignment horizontal="right" vertical="center" wrapText="1"/>
    </xf>
    <xf numFmtId="2" fontId="1" fillId="0" borderId="6" xfId="0" applyNumberFormat="1" applyFont="1" applyBorder="1" applyAlignment="1">
      <alignment vertical="center" wrapText="1"/>
    </xf>
    <xf numFmtId="0" fontId="1" fillId="0" borderId="0" xfId="0" applyFont="1" applyFill="1" applyBorder="1" applyAlignment="1">
      <alignment horizontal="right" vertical="center" wrapText="1"/>
    </xf>
    <xf numFmtId="2" fontId="0" fillId="0" borderId="0" xfId="0" applyNumberFormat="1"/>
    <xf numFmtId="0" fontId="1" fillId="0" borderId="4" xfId="0" applyFont="1" applyBorder="1" applyAlignment="1">
      <alignment vertical="center" wrapText="1"/>
    </xf>
    <xf numFmtId="2" fontId="1" fillId="0" borderId="0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2" fillId="0" borderId="0" xfId="0" applyFont="1"/>
    <xf numFmtId="0" fontId="0" fillId="2" borderId="0" xfId="0" applyFill="1"/>
    <xf numFmtId="0" fontId="0" fillId="0" borderId="7" xfId="0" applyBorder="1"/>
    <xf numFmtId="0" fontId="0" fillId="0" borderId="0" xfId="0" applyBorder="1"/>
    <xf numFmtId="0" fontId="0" fillId="0" borderId="0" xfId="0" applyFill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8" xfId="0" applyBorder="1" applyAlignment="1">
      <alignment horizontal="right"/>
    </xf>
    <xf numFmtId="0" fontId="2" fillId="0" borderId="8" xfId="0" applyFont="1" applyBorder="1"/>
    <xf numFmtId="0" fontId="0" fillId="2" borderId="8" xfId="0" applyFill="1" applyBorder="1"/>
    <xf numFmtId="0" fontId="0" fillId="0" borderId="8" xfId="0" applyBorder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48" workbookViewId="0">
      <selection activeCell="J61" sqref="J61:L66"/>
    </sheetView>
  </sheetViews>
  <sheetFormatPr defaultRowHeight="15" x14ac:dyDescent="0.25"/>
  <cols>
    <col min="2" max="2" width="10.5703125" bestFit="1" customWidth="1"/>
    <col min="8" max="8" width="12.42578125" bestFit="1" customWidth="1"/>
    <col min="10" max="10" width="23.28515625" customWidth="1"/>
    <col min="11" max="11" width="17.140625" customWidth="1"/>
    <col min="12" max="12" width="22" customWidth="1"/>
  </cols>
  <sheetData>
    <row r="1" spans="1:12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1" t="s">
        <v>6</v>
      </c>
      <c r="H1" s="20" t="s">
        <v>7</v>
      </c>
      <c r="I1" s="20" t="s">
        <v>8</v>
      </c>
    </row>
    <row r="2" spans="1:12" ht="15.75" thickBot="1" x14ac:dyDescent="0.3">
      <c r="A2" s="21"/>
      <c r="B2" s="21"/>
      <c r="C2" s="21"/>
      <c r="D2" s="21"/>
      <c r="E2" s="21"/>
      <c r="F2" s="21"/>
      <c r="G2" s="2" t="s">
        <v>5</v>
      </c>
      <c r="H2" s="21"/>
      <c r="I2" s="21"/>
    </row>
    <row r="3" spans="1:12" ht="15.75" thickBot="1" x14ac:dyDescent="0.3">
      <c r="A3" s="3">
        <v>1</v>
      </c>
      <c r="B3" s="4">
        <v>48000</v>
      </c>
      <c r="C3" s="4">
        <v>120</v>
      </c>
      <c r="D3" s="4">
        <v>200</v>
      </c>
      <c r="E3" s="4">
        <v>1.8</v>
      </c>
      <c r="F3" s="6">
        <f>SQRT((B3*C3*2)/D3)</f>
        <v>240</v>
      </c>
      <c r="G3" s="6">
        <f>C3*B3/F3</f>
        <v>24000</v>
      </c>
      <c r="H3" s="6">
        <f>D3*F3</f>
        <v>48000</v>
      </c>
      <c r="I3" s="6">
        <f>E3*F3</f>
        <v>432</v>
      </c>
    </row>
    <row r="4" spans="1:12" ht="15.75" thickBot="1" x14ac:dyDescent="0.3">
      <c r="A4" s="3">
        <v>2</v>
      </c>
      <c r="B4" s="4">
        <v>22400</v>
      </c>
      <c r="C4" s="4">
        <v>160</v>
      </c>
      <c r="D4" s="4">
        <v>280</v>
      </c>
      <c r="E4" s="4">
        <v>1.6</v>
      </c>
      <c r="F4" s="6">
        <f t="shared" ref="F4:F7" si="0">SQRT((B4*C4*2)/D4)</f>
        <v>160</v>
      </c>
      <c r="G4" s="6">
        <f t="shared" ref="G4:G7" si="1">C4*B4/F4</f>
        <v>22400</v>
      </c>
      <c r="H4" s="6">
        <f t="shared" ref="H4:H7" si="2">D4*F4</f>
        <v>44800</v>
      </c>
      <c r="I4" s="6">
        <f t="shared" ref="I4:I7" si="3">E4*F4</f>
        <v>256</v>
      </c>
    </row>
    <row r="5" spans="1:12" ht="15.75" thickBot="1" x14ac:dyDescent="0.3">
      <c r="A5" s="3">
        <v>3</v>
      </c>
      <c r="B5" s="4">
        <v>6400</v>
      </c>
      <c r="C5" s="4">
        <v>130</v>
      </c>
      <c r="D5" s="4">
        <v>260</v>
      </c>
      <c r="E5" s="4">
        <v>1.2</v>
      </c>
      <c r="F5" s="6">
        <f t="shared" si="0"/>
        <v>80</v>
      </c>
      <c r="G5" s="6">
        <f t="shared" si="1"/>
        <v>10400</v>
      </c>
      <c r="H5" s="6">
        <f t="shared" si="2"/>
        <v>20800</v>
      </c>
      <c r="I5" s="6">
        <f t="shared" si="3"/>
        <v>96</v>
      </c>
    </row>
    <row r="6" spans="1:12" ht="15.75" thickBot="1" x14ac:dyDescent="0.3">
      <c r="A6" s="3">
        <v>4</v>
      </c>
      <c r="B6" s="4">
        <v>8600</v>
      </c>
      <c r="C6" s="4">
        <v>140</v>
      </c>
      <c r="D6" s="4">
        <v>200</v>
      </c>
      <c r="E6" s="4">
        <v>1.5</v>
      </c>
      <c r="F6" s="6">
        <f t="shared" si="0"/>
        <v>109.72693379476162</v>
      </c>
      <c r="G6" s="6">
        <f t="shared" si="1"/>
        <v>10972.693379476163</v>
      </c>
      <c r="H6" s="6">
        <f t="shared" si="2"/>
        <v>21945.386758952325</v>
      </c>
      <c r="I6" s="6">
        <f t="shared" si="3"/>
        <v>164.59040069214242</v>
      </c>
    </row>
    <row r="7" spans="1:12" ht="15.75" thickBot="1" x14ac:dyDescent="0.3">
      <c r="A7" s="3">
        <v>5</v>
      </c>
      <c r="B7" s="4">
        <v>2460</v>
      </c>
      <c r="C7" s="4">
        <v>110</v>
      </c>
      <c r="D7" s="4">
        <v>250</v>
      </c>
      <c r="E7" s="4">
        <v>1.4</v>
      </c>
      <c r="F7" s="6">
        <f t="shared" si="0"/>
        <v>46.527411275505109</v>
      </c>
      <c r="G7" s="6">
        <f t="shared" si="1"/>
        <v>5815.9264094381388</v>
      </c>
      <c r="H7" s="6">
        <f t="shared" si="2"/>
        <v>11631.852818876278</v>
      </c>
      <c r="I7" s="6">
        <f t="shared" si="3"/>
        <v>65.138375785707154</v>
      </c>
    </row>
    <row r="8" spans="1:12" ht="15.75" thickBot="1" x14ac:dyDescent="0.3">
      <c r="A8" s="5"/>
      <c r="B8" s="2"/>
      <c r="C8" s="2"/>
      <c r="D8" s="2"/>
      <c r="E8" s="2"/>
      <c r="F8" s="7"/>
      <c r="G8" s="6">
        <f>SUM(G3:G7)</f>
        <v>73588.619788914293</v>
      </c>
      <c r="H8" s="6">
        <f t="shared" ref="H8:I8" si="4">SUM(H3:H7)</f>
        <v>147177.23957782859</v>
      </c>
      <c r="I8" s="6">
        <f t="shared" si="4"/>
        <v>1013.7287764778496</v>
      </c>
    </row>
    <row r="10" spans="1:12" x14ac:dyDescent="0.25">
      <c r="A10" t="s">
        <v>9</v>
      </c>
      <c r="B10" s="8">
        <v>1000</v>
      </c>
    </row>
    <row r="11" spans="1:12" x14ac:dyDescent="0.25">
      <c r="A11" t="s">
        <v>10</v>
      </c>
      <c r="B11" s="9">
        <f>G8+1/2*H8</f>
        <v>147177.23957782859</v>
      </c>
    </row>
    <row r="12" spans="1:12" x14ac:dyDescent="0.25">
      <c r="F12">
        <f>SQRT((B3*C3*0.75)/D3)</f>
        <v>146.9693845669907</v>
      </c>
    </row>
    <row r="13" spans="1:12" ht="15.75" thickBot="1" x14ac:dyDescent="0.3">
      <c r="A13" t="s">
        <v>29</v>
      </c>
    </row>
    <row r="14" spans="1:12" x14ac:dyDescent="0.25">
      <c r="A14" s="20" t="s">
        <v>0</v>
      </c>
      <c r="B14" s="20" t="s">
        <v>1</v>
      </c>
      <c r="C14" s="20" t="s">
        <v>2</v>
      </c>
      <c r="D14" s="20" t="s">
        <v>3</v>
      </c>
      <c r="E14" s="20" t="s">
        <v>4</v>
      </c>
      <c r="F14" s="20" t="s">
        <v>5</v>
      </c>
      <c r="G14" s="1" t="s">
        <v>6</v>
      </c>
      <c r="H14" s="20" t="s">
        <v>7</v>
      </c>
      <c r="I14" s="20" t="s">
        <v>8</v>
      </c>
      <c r="J14" s="20" t="s">
        <v>14</v>
      </c>
    </row>
    <row r="15" spans="1:12" ht="15.75" thickBot="1" x14ac:dyDescent="0.3">
      <c r="A15" s="21"/>
      <c r="B15" s="21"/>
      <c r="C15" s="21"/>
      <c r="D15" s="21"/>
      <c r="E15" s="21"/>
      <c r="F15" s="21"/>
      <c r="G15" s="2" t="s">
        <v>5</v>
      </c>
      <c r="H15" s="21"/>
      <c r="I15" s="21"/>
      <c r="J15" s="21"/>
    </row>
    <row r="16" spans="1:12" ht="15.75" thickBot="1" x14ac:dyDescent="0.3">
      <c r="A16" s="3">
        <v>1</v>
      </c>
      <c r="B16" s="4">
        <v>48000</v>
      </c>
      <c r="C16" s="4">
        <v>120</v>
      </c>
      <c r="D16" s="4">
        <v>200</v>
      </c>
      <c r="E16" s="4">
        <v>1.8</v>
      </c>
      <c r="F16" s="6">
        <v>236.00389942933342</v>
      </c>
      <c r="G16" s="6">
        <f>C16*B16/F16</f>
        <v>24406.376394321887</v>
      </c>
      <c r="H16" s="6">
        <f>D16*F16</f>
        <v>47200.779885866687</v>
      </c>
      <c r="I16" s="6">
        <f>E16*F16</f>
        <v>424.80701897280017</v>
      </c>
      <c r="J16" s="6">
        <f>D16*B16</f>
        <v>9600000</v>
      </c>
      <c r="L16">
        <v>40</v>
      </c>
    </row>
    <row r="17" spans="1:12" ht="15.75" thickBot="1" x14ac:dyDescent="0.3">
      <c r="A17" s="3">
        <v>2</v>
      </c>
      <c r="B17" s="4">
        <v>22400</v>
      </c>
      <c r="C17" s="4">
        <v>160</v>
      </c>
      <c r="D17" s="4">
        <v>280</v>
      </c>
      <c r="E17" s="4">
        <v>1.6</v>
      </c>
      <c r="F17" s="6">
        <v>158.2928827172955</v>
      </c>
      <c r="G17" s="6">
        <f t="shared" ref="G17:G20" si="5">C17*B17/F17</f>
        <v>22641.57388807477</v>
      </c>
      <c r="H17" s="6">
        <f t="shared" ref="H17:H20" si="6">D17*F17</f>
        <v>44322.007160842739</v>
      </c>
      <c r="I17" s="6">
        <f t="shared" ref="I17:I20" si="7">E17*F17</f>
        <v>253.26861234767281</v>
      </c>
      <c r="J17" s="6">
        <f t="shared" ref="J17:J20" si="8">D17*B17</f>
        <v>6272000</v>
      </c>
      <c r="L17">
        <v>5</v>
      </c>
    </row>
    <row r="18" spans="1:12" ht="15.75" thickBot="1" x14ac:dyDescent="0.3">
      <c r="A18" s="3">
        <v>3</v>
      </c>
      <c r="B18" s="4">
        <v>6400</v>
      </c>
      <c r="C18" s="4">
        <v>130</v>
      </c>
      <c r="D18" s="4">
        <v>260</v>
      </c>
      <c r="E18" s="4">
        <v>1.2</v>
      </c>
      <c r="F18" s="6">
        <v>79.308432878687853</v>
      </c>
      <c r="G18" s="6">
        <f t="shared" si="5"/>
        <v>10490.687683523489</v>
      </c>
      <c r="H18" s="6">
        <f t="shared" si="6"/>
        <v>20620.192548458843</v>
      </c>
      <c r="I18" s="6">
        <f t="shared" si="7"/>
        <v>95.170119454425418</v>
      </c>
      <c r="J18" s="6">
        <f t="shared" si="8"/>
        <v>1664000</v>
      </c>
      <c r="L18">
        <v>6</v>
      </c>
    </row>
    <row r="19" spans="1:12" ht="15.75" thickBot="1" x14ac:dyDescent="0.3">
      <c r="A19" s="3">
        <v>4</v>
      </c>
      <c r="B19" s="4">
        <v>8600</v>
      </c>
      <c r="C19" s="4">
        <v>140</v>
      </c>
      <c r="D19" s="4">
        <v>200</v>
      </c>
      <c r="E19" s="4">
        <v>1.5</v>
      </c>
      <c r="F19" s="6">
        <v>108.19810156929807</v>
      </c>
      <c r="G19" s="6">
        <f t="shared" si="5"/>
        <v>11127.7368321372</v>
      </c>
      <c r="H19" s="6">
        <f t="shared" si="6"/>
        <v>21639.620313859614</v>
      </c>
      <c r="I19" s="6">
        <f t="shared" si="7"/>
        <v>162.29715235394713</v>
      </c>
      <c r="J19" s="6">
        <f t="shared" si="8"/>
        <v>1720000</v>
      </c>
      <c r="L19">
        <v>6</v>
      </c>
    </row>
    <row r="20" spans="1:12" ht="15.75" thickBot="1" x14ac:dyDescent="0.3">
      <c r="A20" s="3">
        <v>5</v>
      </c>
      <c r="B20" s="4">
        <v>2460</v>
      </c>
      <c r="C20" s="4">
        <v>110</v>
      </c>
      <c r="D20" s="4">
        <v>250</v>
      </c>
      <c r="E20" s="4">
        <v>1.4</v>
      </c>
      <c r="F20" s="6">
        <v>46.040782931261234</v>
      </c>
      <c r="G20" s="6">
        <f t="shared" si="5"/>
        <v>5877.3978801360763</v>
      </c>
      <c r="H20" s="6">
        <f t="shared" si="6"/>
        <v>11510.195732815308</v>
      </c>
      <c r="I20" s="6">
        <f t="shared" si="7"/>
        <v>64.457096103765721</v>
      </c>
      <c r="J20" s="6">
        <f t="shared" si="8"/>
        <v>615000</v>
      </c>
      <c r="L20">
        <v>30</v>
      </c>
    </row>
    <row r="21" spans="1:12" ht="15.75" thickBot="1" x14ac:dyDescent="0.3">
      <c r="A21" s="5"/>
      <c r="B21" s="2"/>
      <c r="C21" s="2"/>
      <c r="D21" s="2"/>
      <c r="E21" s="2"/>
      <c r="F21" s="7"/>
      <c r="G21" s="6">
        <f>SUM(G16:G20)</f>
        <v>74543.772678193433</v>
      </c>
      <c r="H21" s="6">
        <f t="shared" ref="H21" si="9">SUM(H16:H20)</f>
        <v>145292.79564184317</v>
      </c>
      <c r="I21" s="6">
        <f t="shared" ref="I21:J21" si="10">SUM(I16:I20)</f>
        <v>999.99999923261123</v>
      </c>
      <c r="J21" s="6">
        <f t="shared" si="10"/>
        <v>19871000</v>
      </c>
    </row>
    <row r="23" spans="1:12" x14ac:dyDescent="0.25">
      <c r="A23" t="s">
        <v>9</v>
      </c>
      <c r="B23" s="8">
        <v>1000</v>
      </c>
    </row>
    <row r="24" spans="1:12" x14ac:dyDescent="0.25">
      <c r="A24" t="s">
        <v>10</v>
      </c>
      <c r="B24" s="9">
        <f>G21+1/2*H21</f>
        <v>147190.17049911502</v>
      </c>
      <c r="L24">
        <f>AVERAGE(L16:L20)</f>
        <v>17.399999999999999</v>
      </c>
    </row>
    <row r="25" spans="1:12" x14ac:dyDescent="0.25">
      <c r="A25" t="s">
        <v>12</v>
      </c>
      <c r="B25">
        <f>AVERAGE(C16:C20)</f>
        <v>132</v>
      </c>
    </row>
    <row r="26" spans="1:12" x14ac:dyDescent="0.25">
      <c r="A26" t="s">
        <v>13</v>
      </c>
      <c r="B26">
        <f>B25+SUM(C16:C20)*0.25</f>
        <v>297</v>
      </c>
    </row>
    <row r="27" spans="1:12" x14ac:dyDescent="0.25">
      <c r="A27" t="s">
        <v>15</v>
      </c>
      <c r="B27">
        <f>SQRT(2*B26/J21)</f>
        <v>5.4674316287970561E-3</v>
      </c>
    </row>
    <row r="29" spans="1:12" ht="15.75" thickBot="1" x14ac:dyDescent="0.3">
      <c r="A29" s="13" t="s">
        <v>30</v>
      </c>
    </row>
    <row r="30" spans="1:12" x14ac:dyDescent="0.25">
      <c r="A30" s="20" t="s">
        <v>0</v>
      </c>
      <c r="B30" s="20" t="s">
        <v>1</v>
      </c>
      <c r="C30" s="20" t="s">
        <v>2</v>
      </c>
      <c r="D30" s="20" t="s">
        <v>3</v>
      </c>
      <c r="E30" s="20" t="s">
        <v>4</v>
      </c>
      <c r="F30" s="20" t="s">
        <v>5</v>
      </c>
      <c r="G30" s="1" t="s">
        <v>6</v>
      </c>
      <c r="H30" s="20" t="s">
        <v>7</v>
      </c>
      <c r="I30" s="20" t="s">
        <v>8</v>
      </c>
      <c r="J30" s="20" t="s">
        <v>14</v>
      </c>
      <c r="K30" s="20" t="s">
        <v>16</v>
      </c>
      <c r="L30" s="20" t="s">
        <v>11</v>
      </c>
    </row>
    <row r="31" spans="1:12" ht="15.75" thickBot="1" x14ac:dyDescent="0.3">
      <c r="A31" s="21"/>
      <c r="B31" s="21"/>
      <c r="C31" s="21"/>
      <c r="D31" s="21"/>
      <c r="E31" s="21"/>
      <c r="F31" s="21"/>
      <c r="G31" s="2" t="s">
        <v>5</v>
      </c>
      <c r="H31" s="21"/>
      <c r="I31" s="21"/>
      <c r="J31" s="21"/>
      <c r="K31" s="21"/>
      <c r="L31" s="21"/>
    </row>
    <row r="32" spans="1:12" ht="15.75" thickBot="1" x14ac:dyDescent="0.3">
      <c r="A32" s="3">
        <v>1</v>
      </c>
      <c r="B32" s="4">
        <v>48000</v>
      </c>
      <c r="C32" s="4">
        <v>120</v>
      </c>
      <c r="D32" s="4">
        <v>200</v>
      </c>
      <c r="E32" s="4">
        <v>1.8</v>
      </c>
      <c r="F32" s="6">
        <f>B32*$B$43</f>
        <v>262.43671818225869</v>
      </c>
      <c r="G32" s="6">
        <f>C32*B32/F32</f>
        <v>21948.148261783092</v>
      </c>
      <c r="H32" s="6">
        <f>D32*F32</f>
        <v>52487.34363645174</v>
      </c>
      <c r="I32" s="6">
        <f>E32*F32</f>
        <v>472.38609272806565</v>
      </c>
      <c r="J32" s="6">
        <f>D32*B32</f>
        <v>9600000</v>
      </c>
      <c r="K32" s="6">
        <f>E32*B32</f>
        <v>86400</v>
      </c>
      <c r="L32" s="6">
        <f>B32*$B$45</f>
        <v>262.43671818225869</v>
      </c>
    </row>
    <row r="33" spans="1:12" ht="15.75" thickBot="1" x14ac:dyDescent="0.3">
      <c r="A33" s="3">
        <v>2</v>
      </c>
      <c r="B33" s="4">
        <v>22400</v>
      </c>
      <c r="C33" s="4">
        <v>160</v>
      </c>
      <c r="D33" s="4">
        <v>280</v>
      </c>
      <c r="E33" s="4">
        <v>1.6</v>
      </c>
      <c r="F33" s="6">
        <f t="shared" ref="F33:F36" si="11">B33*$B$43</f>
        <v>122.47046848505406</v>
      </c>
      <c r="G33" s="6">
        <f t="shared" ref="G33:G36" si="12">C33*B33/F33</f>
        <v>29264.197682377453</v>
      </c>
      <c r="H33" s="6">
        <f t="shared" ref="H33:H36" si="13">D33*F33</f>
        <v>34291.731175815134</v>
      </c>
      <c r="I33" s="6">
        <f t="shared" ref="I33:I36" si="14">E33*F33</f>
        <v>195.95274957608649</v>
      </c>
      <c r="J33" s="6">
        <f t="shared" ref="J33:J36" si="15">D33*B33</f>
        <v>6272000</v>
      </c>
      <c r="K33" s="6">
        <f t="shared" ref="K33:K36" si="16">E33*B33</f>
        <v>35840</v>
      </c>
      <c r="L33" s="6">
        <f t="shared" ref="L33:L36" si="17">B33*$B$45</f>
        <v>122.47046848505406</v>
      </c>
    </row>
    <row r="34" spans="1:12" ht="15.75" thickBot="1" x14ac:dyDescent="0.3">
      <c r="A34" s="3">
        <v>3</v>
      </c>
      <c r="B34" s="4">
        <v>6400</v>
      </c>
      <c r="C34" s="4">
        <v>130</v>
      </c>
      <c r="D34" s="4">
        <v>260</v>
      </c>
      <c r="E34" s="4">
        <v>1.2</v>
      </c>
      <c r="F34" s="6">
        <f t="shared" si="11"/>
        <v>34.991562424301158</v>
      </c>
      <c r="G34" s="6">
        <f t="shared" si="12"/>
        <v>23777.160616931684</v>
      </c>
      <c r="H34" s="6">
        <f t="shared" si="13"/>
        <v>9097.8062303183015</v>
      </c>
      <c r="I34" s="6">
        <f t="shared" si="14"/>
        <v>41.989874909161387</v>
      </c>
      <c r="J34" s="6">
        <f t="shared" si="15"/>
        <v>1664000</v>
      </c>
      <c r="K34" s="6">
        <f t="shared" si="16"/>
        <v>7680</v>
      </c>
      <c r="L34" s="6">
        <f t="shared" si="17"/>
        <v>34.991562424301158</v>
      </c>
    </row>
    <row r="35" spans="1:12" ht="15.75" thickBot="1" x14ac:dyDescent="0.3">
      <c r="A35" s="3">
        <v>4</v>
      </c>
      <c r="B35" s="4">
        <v>8600</v>
      </c>
      <c r="C35" s="4">
        <v>140</v>
      </c>
      <c r="D35" s="4">
        <v>200</v>
      </c>
      <c r="E35" s="4">
        <v>1.5</v>
      </c>
      <c r="F35" s="6">
        <f t="shared" si="11"/>
        <v>47.019912007654682</v>
      </c>
      <c r="G35" s="6">
        <f t="shared" si="12"/>
        <v>25606.172972080272</v>
      </c>
      <c r="H35" s="6">
        <f t="shared" si="13"/>
        <v>9403.9824015309368</v>
      </c>
      <c r="I35" s="6">
        <f t="shared" si="14"/>
        <v>70.529868011482023</v>
      </c>
      <c r="J35" s="6">
        <f t="shared" si="15"/>
        <v>1720000</v>
      </c>
      <c r="K35" s="6">
        <f t="shared" si="16"/>
        <v>12900</v>
      </c>
      <c r="L35" s="6">
        <f t="shared" si="17"/>
        <v>47.019912007654682</v>
      </c>
    </row>
    <row r="36" spans="1:12" ht="15.75" thickBot="1" x14ac:dyDescent="0.3">
      <c r="A36" s="3">
        <v>5</v>
      </c>
      <c r="B36" s="4">
        <v>2460</v>
      </c>
      <c r="C36" s="4">
        <v>110</v>
      </c>
      <c r="D36" s="4">
        <v>250</v>
      </c>
      <c r="E36" s="4">
        <v>1.4</v>
      </c>
      <c r="F36" s="6">
        <f t="shared" si="11"/>
        <v>13.449881806840757</v>
      </c>
      <c r="G36" s="6">
        <f t="shared" si="12"/>
        <v>20119.135906634499</v>
      </c>
      <c r="H36" s="6">
        <f t="shared" si="13"/>
        <v>3362.4704517101895</v>
      </c>
      <c r="I36" s="6">
        <f t="shared" si="14"/>
        <v>18.829834529577059</v>
      </c>
      <c r="J36" s="6">
        <f t="shared" si="15"/>
        <v>615000</v>
      </c>
      <c r="K36" s="6">
        <f t="shared" si="16"/>
        <v>3444</v>
      </c>
      <c r="L36" s="6">
        <f t="shared" si="17"/>
        <v>13.449881806840757</v>
      </c>
    </row>
    <row r="37" spans="1:12" ht="15.75" thickBot="1" x14ac:dyDescent="0.3">
      <c r="A37" s="5"/>
      <c r="B37" s="2"/>
      <c r="C37" s="2"/>
      <c r="D37" s="2"/>
      <c r="E37" s="2"/>
      <c r="F37" s="6">
        <f t="shared" ref="F37" si="18">SUM(F32:F36)</f>
        <v>480.36854290610938</v>
      </c>
      <c r="G37" s="6">
        <f>SUM(G32:G36)</f>
        <v>120714.815439807</v>
      </c>
      <c r="H37" s="6">
        <f t="shared" ref="H37" si="19">SUM(H32:H36)</f>
        <v>108643.3338958263</v>
      </c>
      <c r="I37" s="6">
        <f t="shared" ref="I37:L37" si="20">SUM(I32:I36)</f>
        <v>799.6884197543726</v>
      </c>
      <c r="J37" s="6">
        <f t="shared" ref="J37" si="21">SUM(J32:J36)</f>
        <v>19871000</v>
      </c>
      <c r="K37" s="6">
        <f t="shared" si="20"/>
        <v>146264</v>
      </c>
      <c r="L37" s="6">
        <f t="shared" si="20"/>
        <v>480.36854290610938</v>
      </c>
    </row>
    <row r="39" spans="1:12" x14ac:dyDescent="0.25">
      <c r="A39" t="s">
        <v>9</v>
      </c>
      <c r="B39" s="11">
        <v>1000</v>
      </c>
    </row>
    <row r="40" spans="1:12" x14ac:dyDescent="0.25">
      <c r="A40" t="s">
        <v>10</v>
      </c>
      <c r="B40" s="9">
        <f>SQRT(2*B42*J37)</f>
        <v>108643.3338958263</v>
      </c>
    </row>
    <row r="41" spans="1:12" x14ac:dyDescent="0.25">
      <c r="A41" t="s">
        <v>12</v>
      </c>
      <c r="B41" s="9">
        <f>AVERAGE(C32:C36)</f>
        <v>132</v>
      </c>
    </row>
    <row r="42" spans="1:12" x14ac:dyDescent="0.25">
      <c r="A42" t="s">
        <v>13</v>
      </c>
      <c r="B42" s="9">
        <f>B41+SUM(C32:C36)*0.25</f>
        <v>297</v>
      </c>
    </row>
    <row r="43" spans="1:12" x14ac:dyDescent="0.25">
      <c r="A43" t="s">
        <v>15</v>
      </c>
      <c r="B43" s="9">
        <f>SQRT(2*B42/J37)</f>
        <v>5.4674316287970561E-3</v>
      </c>
    </row>
    <row r="44" spans="1:12" x14ac:dyDescent="0.25">
      <c r="A44" t="s">
        <v>17</v>
      </c>
      <c r="B44" s="9">
        <f>B39/K37</f>
        <v>6.8369523601159547E-3</v>
      </c>
    </row>
    <row r="45" spans="1:12" x14ac:dyDescent="0.25">
      <c r="A45" t="s">
        <v>18</v>
      </c>
      <c r="B45" s="9">
        <f>MIN(B43,B44)</f>
        <v>5.4674316287970561E-3</v>
      </c>
    </row>
    <row r="46" spans="1:12" x14ac:dyDescent="0.25">
      <c r="A46" t="s">
        <v>19</v>
      </c>
      <c r="B46" s="9">
        <f>B42/B45+0.5*B45*J37</f>
        <v>108643.3338958263</v>
      </c>
    </row>
    <row r="49" spans="1:12" ht="15.75" thickBot="1" x14ac:dyDescent="0.3">
      <c r="A49" t="s">
        <v>31</v>
      </c>
    </row>
    <row r="50" spans="1:12" x14ac:dyDescent="0.25">
      <c r="A50" s="20" t="s">
        <v>0</v>
      </c>
      <c r="B50" s="20" t="s">
        <v>1</v>
      </c>
      <c r="C50" s="20" t="s">
        <v>2</v>
      </c>
      <c r="D50" s="20" t="s">
        <v>3</v>
      </c>
      <c r="E50" s="20" t="s">
        <v>4</v>
      </c>
      <c r="F50" s="20" t="s">
        <v>5</v>
      </c>
      <c r="G50" s="1" t="s">
        <v>6</v>
      </c>
      <c r="H50" s="20" t="s">
        <v>20</v>
      </c>
      <c r="I50" s="20" t="s">
        <v>8</v>
      </c>
    </row>
    <row r="51" spans="1:12" ht="15.75" thickBot="1" x14ac:dyDescent="0.3">
      <c r="A51" s="21"/>
      <c r="B51" s="21"/>
      <c r="C51" s="21"/>
      <c r="D51" s="21"/>
      <c r="E51" s="21"/>
      <c r="F51" s="21"/>
      <c r="G51" s="2" t="s">
        <v>5</v>
      </c>
      <c r="H51" s="21"/>
      <c r="I51" s="21"/>
    </row>
    <row r="52" spans="1:12" ht="15.75" thickBot="1" x14ac:dyDescent="0.3">
      <c r="A52" s="3">
        <v>1</v>
      </c>
      <c r="B52" s="4">
        <v>48000</v>
      </c>
      <c r="C52" s="4">
        <v>120</v>
      </c>
      <c r="D52" s="4">
        <v>200</v>
      </c>
      <c r="E52" s="4">
        <v>1.8</v>
      </c>
      <c r="F52" s="6">
        <f>B52/4</f>
        <v>12000</v>
      </c>
      <c r="G52" s="6">
        <f>C52*B52/F52</f>
        <v>480</v>
      </c>
      <c r="H52" s="6">
        <f>D52*F52*F52/(2*B52)</f>
        <v>300000</v>
      </c>
      <c r="I52" s="6">
        <f>E52*F52</f>
        <v>21600</v>
      </c>
    </row>
    <row r="53" spans="1:12" ht="15.75" thickBot="1" x14ac:dyDescent="0.3">
      <c r="A53" s="3">
        <v>2</v>
      </c>
      <c r="B53" s="4">
        <v>22400</v>
      </c>
      <c r="C53" s="4">
        <v>160</v>
      </c>
      <c r="D53" s="4">
        <v>280</v>
      </c>
      <c r="E53" s="4">
        <v>1.6</v>
      </c>
      <c r="F53" s="6">
        <f t="shared" ref="F53:F56" si="22">B53/4</f>
        <v>5600</v>
      </c>
      <c r="G53" s="6">
        <f t="shared" ref="G53:G56" si="23">C53*B53/F53</f>
        <v>640</v>
      </c>
      <c r="H53" s="6">
        <f t="shared" ref="H53:H56" si="24">D53*F53*F53/(2*B53)</f>
        <v>196000</v>
      </c>
      <c r="I53" s="6">
        <f t="shared" ref="I53:I56" si="25">E53*F53</f>
        <v>8960</v>
      </c>
    </row>
    <row r="54" spans="1:12" ht="15.75" thickBot="1" x14ac:dyDescent="0.3">
      <c r="A54" s="3">
        <v>3</v>
      </c>
      <c r="B54" s="4">
        <v>6400</v>
      </c>
      <c r="C54" s="4">
        <v>130</v>
      </c>
      <c r="D54" s="4">
        <v>260</v>
      </c>
      <c r="E54" s="4">
        <v>1.2</v>
      </c>
      <c r="F54" s="6">
        <f t="shared" si="22"/>
        <v>1600</v>
      </c>
      <c r="G54" s="6">
        <f t="shared" si="23"/>
        <v>520</v>
      </c>
      <c r="H54" s="6">
        <f t="shared" si="24"/>
        <v>52000</v>
      </c>
      <c r="I54" s="6">
        <f t="shared" si="25"/>
        <v>1920</v>
      </c>
    </row>
    <row r="55" spans="1:12" ht="15.75" thickBot="1" x14ac:dyDescent="0.3">
      <c r="A55" s="3">
        <v>4</v>
      </c>
      <c r="B55" s="4">
        <v>8600</v>
      </c>
      <c r="C55" s="4">
        <v>140</v>
      </c>
      <c r="D55" s="4">
        <v>200</v>
      </c>
      <c r="E55" s="4">
        <v>1.5</v>
      </c>
      <c r="F55" s="6">
        <f t="shared" si="22"/>
        <v>2150</v>
      </c>
      <c r="G55" s="6">
        <f t="shared" si="23"/>
        <v>560</v>
      </c>
      <c r="H55" s="6">
        <f t="shared" si="24"/>
        <v>53750</v>
      </c>
      <c r="I55" s="6">
        <f t="shared" si="25"/>
        <v>3225</v>
      </c>
    </row>
    <row r="56" spans="1:12" ht="15.75" thickBot="1" x14ac:dyDescent="0.3">
      <c r="A56" s="3">
        <v>5</v>
      </c>
      <c r="B56" s="4">
        <v>2460</v>
      </c>
      <c r="C56" s="4">
        <v>110</v>
      </c>
      <c r="D56" s="4">
        <v>250</v>
      </c>
      <c r="E56" s="4">
        <v>1.4</v>
      </c>
      <c r="F56" s="6">
        <f t="shared" si="22"/>
        <v>615</v>
      </c>
      <c r="G56" s="6">
        <f t="shared" si="23"/>
        <v>440</v>
      </c>
      <c r="H56" s="6">
        <f t="shared" si="24"/>
        <v>19218.75</v>
      </c>
      <c r="I56" s="6">
        <f t="shared" si="25"/>
        <v>861</v>
      </c>
    </row>
    <row r="57" spans="1:12" ht="15.75" thickBot="1" x14ac:dyDescent="0.3">
      <c r="A57" s="5"/>
      <c r="B57" s="2"/>
      <c r="C57" s="2"/>
      <c r="D57" s="2"/>
      <c r="E57" s="2"/>
      <c r="F57" s="7"/>
      <c r="G57" s="6">
        <f>SUM(G52:G56)</f>
        <v>2640</v>
      </c>
      <c r="H57" s="6">
        <f t="shared" ref="H57" si="26">SUM(H52:H56)</f>
        <v>620968.75</v>
      </c>
      <c r="I57" s="6">
        <f t="shared" ref="I57" si="27">SUM(I52:I56)</f>
        <v>36566</v>
      </c>
    </row>
    <row r="59" spans="1:12" x14ac:dyDescent="0.25">
      <c r="A59" t="s">
        <v>9</v>
      </c>
      <c r="B59" s="8">
        <v>1000</v>
      </c>
    </row>
    <row r="60" spans="1:12" ht="15.75" thickBot="1" x14ac:dyDescent="0.3">
      <c r="A60" t="s">
        <v>10</v>
      </c>
      <c r="B60" s="9">
        <f>G57+H57</f>
        <v>623608.75</v>
      </c>
    </row>
    <row r="61" spans="1:12" ht="59.25" customHeight="1" thickBot="1" x14ac:dyDescent="0.3">
      <c r="J61" s="12" t="s">
        <v>21</v>
      </c>
      <c r="K61" s="10" t="s">
        <v>22</v>
      </c>
      <c r="L61" s="10" t="s">
        <v>23</v>
      </c>
    </row>
    <row r="62" spans="1:12" ht="40.5" customHeight="1" thickBot="1" x14ac:dyDescent="0.3">
      <c r="J62" s="5" t="s">
        <v>24</v>
      </c>
      <c r="K62" s="7">
        <f>I57</f>
        <v>36566</v>
      </c>
      <c r="L62" s="7">
        <f>B60</f>
        <v>623608.75</v>
      </c>
    </row>
    <row r="63" spans="1:12" ht="56.25" customHeight="1" thickBot="1" x14ac:dyDescent="0.3">
      <c r="J63" s="5" t="s">
        <v>25</v>
      </c>
      <c r="K63" s="7">
        <f>I8</f>
        <v>1013.7287764778496</v>
      </c>
      <c r="L63" s="7">
        <f>H8</f>
        <v>147177.23957782859</v>
      </c>
    </row>
    <row r="64" spans="1:12" ht="75" customHeight="1" thickBot="1" x14ac:dyDescent="0.3">
      <c r="J64" s="5" t="s">
        <v>26</v>
      </c>
      <c r="K64" s="7">
        <f>I37</f>
        <v>799.6884197543726</v>
      </c>
      <c r="L64" s="7">
        <f>H37</f>
        <v>108643.3338958263</v>
      </c>
    </row>
    <row r="65" spans="10:12" ht="60" customHeight="1" thickBot="1" x14ac:dyDescent="0.3">
      <c r="J65" s="5" t="s">
        <v>27</v>
      </c>
      <c r="K65" s="2">
        <f>B23</f>
        <v>1000</v>
      </c>
      <c r="L65" s="7">
        <f>B24</f>
        <v>147190.17049911502</v>
      </c>
    </row>
    <row r="66" spans="10:12" ht="57" customHeight="1" thickBot="1" x14ac:dyDescent="0.3">
      <c r="J66" s="5" t="s">
        <v>28</v>
      </c>
      <c r="K66" s="7">
        <f>B39</f>
        <v>1000</v>
      </c>
      <c r="L66" s="7">
        <f>B46</f>
        <v>108643.3338958263</v>
      </c>
    </row>
  </sheetData>
  <mergeCells count="36">
    <mergeCell ref="H1:H2"/>
    <mergeCell ref="I1:I2"/>
    <mergeCell ref="A14:A15"/>
    <mergeCell ref="B14:B15"/>
    <mergeCell ref="C14:C15"/>
    <mergeCell ref="D14:D15"/>
    <mergeCell ref="E14:E15"/>
    <mergeCell ref="F14:F15"/>
    <mergeCell ref="H14:H15"/>
    <mergeCell ref="I14:I15"/>
    <mergeCell ref="A1:A2"/>
    <mergeCell ref="B1:B2"/>
    <mergeCell ref="C1:C2"/>
    <mergeCell ref="D1:D2"/>
    <mergeCell ref="E1:E2"/>
    <mergeCell ref="F1:F2"/>
    <mergeCell ref="J14:J15"/>
    <mergeCell ref="A30:A31"/>
    <mergeCell ref="B30:B31"/>
    <mergeCell ref="C30:C31"/>
    <mergeCell ref="D30:D31"/>
    <mergeCell ref="E30:E31"/>
    <mergeCell ref="F30:F31"/>
    <mergeCell ref="H30:H31"/>
    <mergeCell ref="I30:I31"/>
    <mergeCell ref="I50:I51"/>
    <mergeCell ref="J30:J31"/>
    <mergeCell ref="K30:K31"/>
    <mergeCell ref="L30:L31"/>
    <mergeCell ref="A50:A51"/>
    <mergeCell ref="B50:B51"/>
    <mergeCell ref="C50:C51"/>
    <mergeCell ref="D50:D51"/>
    <mergeCell ref="E50:E51"/>
    <mergeCell ref="F50:F51"/>
    <mergeCell ref="H50:H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workbookViewId="0">
      <selection activeCell="A2" sqref="A2:J14"/>
    </sheetView>
  </sheetViews>
  <sheetFormatPr defaultRowHeight="15" x14ac:dyDescent="0.25"/>
  <cols>
    <col min="3" max="3" width="9.85546875" customWidth="1"/>
  </cols>
  <sheetData>
    <row r="2" spans="1:13" x14ac:dyDescent="0.25">
      <c r="A2" s="22" t="s">
        <v>33</v>
      </c>
      <c r="B2" s="23">
        <v>0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15"/>
      <c r="M2" s="14" t="s">
        <v>32</v>
      </c>
    </row>
    <row r="3" spans="1:13" x14ac:dyDescent="0.25">
      <c r="A3" s="23">
        <v>1</v>
      </c>
      <c r="B3" s="24">
        <v>16</v>
      </c>
      <c r="C3" s="24">
        <v>14</v>
      </c>
      <c r="D3" s="24">
        <v>13</v>
      </c>
      <c r="E3" s="24">
        <v>11</v>
      </c>
      <c r="F3" s="24">
        <v>9</v>
      </c>
      <c r="G3" s="24">
        <v>7</v>
      </c>
      <c r="H3" s="24">
        <v>4</v>
      </c>
      <c r="I3" s="24">
        <v>1</v>
      </c>
      <c r="J3" s="24">
        <v>0</v>
      </c>
      <c r="M3" s="16">
        <v>15</v>
      </c>
    </row>
    <row r="4" spans="1:13" x14ac:dyDescent="0.25">
      <c r="A4" s="23">
        <v>2</v>
      </c>
      <c r="B4" s="25">
        <f>MAX(B3+C3,0-$M$3+$B$3+$C$3)</f>
        <v>30</v>
      </c>
      <c r="C4" s="25">
        <f>IF(B4=0, 0, IF(AND(MAX(C$3+D3,0-$M$3+$B$3+$C3)=B4, B4=A4), 0,MAX(C$3+D3,0-$M$3+$B$3+$C3)))</f>
        <v>27</v>
      </c>
      <c r="D4" s="25">
        <f t="shared" ref="D4:J14" si="0">IF(C4=0, 0, IF(AND(MAX(D$3+E3,0-$M$3+$B$3+$C3)=C4, C4=B4), 0,MAX(D$3+E3,0-$M$3+$B$3+$C3)))</f>
        <v>24</v>
      </c>
      <c r="E4" s="25">
        <f t="shared" si="0"/>
        <v>20</v>
      </c>
      <c r="F4" s="25">
        <f t="shared" si="0"/>
        <v>16</v>
      </c>
      <c r="G4" s="25">
        <f t="shared" si="0"/>
        <v>15</v>
      </c>
      <c r="H4" s="25">
        <f t="shared" si="0"/>
        <v>15</v>
      </c>
      <c r="I4" s="25">
        <f t="shared" si="0"/>
        <v>0</v>
      </c>
      <c r="J4" s="25">
        <f t="shared" si="0"/>
        <v>0</v>
      </c>
    </row>
    <row r="5" spans="1:13" x14ac:dyDescent="0.25">
      <c r="A5" s="23">
        <v>3</v>
      </c>
      <c r="B5" s="25">
        <f t="shared" ref="B5:B10" si="1">MAX(B$3+C4,0-$M$3+$B$3+$C$3)</f>
        <v>43</v>
      </c>
      <c r="C5" s="25">
        <f t="shared" ref="C5:C14" si="2">IF(B5=0, 0, IF(AND(MAX(C$3+D4,0-$M$3+$B$3+$C4)=B5, B5=A5), 0,MAX(C$3+D4,0-$M$3+$B$3+$C4)))</f>
        <v>38</v>
      </c>
      <c r="D5" s="25">
        <f t="shared" si="0"/>
        <v>33</v>
      </c>
      <c r="E5" s="25">
        <f t="shared" si="0"/>
        <v>28</v>
      </c>
      <c r="F5" s="25">
        <f t="shared" si="0"/>
        <v>28</v>
      </c>
      <c r="G5" s="25">
        <f t="shared" si="0"/>
        <v>0</v>
      </c>
      <c r="H5" s="25">
        <f t="shared" si="0"/>
        <v>0</v>
      </c>
      <c r="I5" s="25">
        <f t="shared" si="0"/>
        <v>0</v>
      </c>
      <c r="J5" s="25">
        <f t="shared" si="0"/>
        <v>0</v>
      </c>
    </row>
    <row r="6" spans="1:13" x14ac:dyDescent="0.25">
      <c r="A6" s="23">
        <v>4</v>
      </c>
      <c r="B6" s="25">
        <f t="shared" si="1"/>
        <v>54</v>
      </c>
      <c r="C6" s="25">
        <f t="shared" si="2"/>
        <v>47</v>
      </c>
      <c r="D6" s="25">
        <f t="shared" si="0"/>
        <v>41</v>
      </c>
      <c r="E6" s="25">
        <f t="shared" si="0"/>
        <v>39</v>
      </c>
      <c r="F6" s="25">
        <f t="shared" si="0"/>
        <v>39</v>
      </c>
      <c r="G6" s="25">
        <f t="shared" si="0"/>
        <v>0</v>
      </c>
      <c r="H6" s="25">
        <f t="shared" si="0"/>
        <v>0</v>
      </c>
      <c r="I6" s="25">
        <f t="shared" si="0"/>
        <v>0</v>
      </c>
      <c r="J6" s="25">
        <f t="shared" si="0"/>
        <v>0</v>
      </c>
    </row>
    <row r="7" spans="1:13" x14ac:dyDescent="0.25">
      <c r="A7" s="23">
        <v>5</v>
      </c>
      <c r="B7" s="25">
        <f t="shared" si="1"/>
        <v>63</v>
      </c>
      <c r="C7" s="25">
        <f t="shared" si="2"/>
        <v>55</v>
      </c>
      <c r="D7" s="25">
        <f t="shared" si="0"/>
        <v>52</v>
      </c>
      <c r="E7" s="25">
        <f t="shared" si="0"/>
        <v>50</v>
      </c>
      <c r="F7" s="25">
        <f t="shared" si="0"/>
        <v>48</v>
      </c>
      <c r="G7" s="25">
        <f t="shared" si="0"/>
        <v>48</v>
      </c>
      <c r="H7" s="25">
        <f t="shared" si="0"/>
        <v>0</v>
      </c>
      <c r="I7" s="25">
        <f t="shared" si="0"/>
        <v>0</v>
      </c>
      <c r="J7" s="25">
        <f t="shared" si="0"/>
        <v>0</v>
      </c>
    </row>
    <row r="8" spans="1:13" x14ac:dyDescent="0.25">
      <c r="A8" s="23">
        <v>6</v>
      </c>
      <c r="B8" s="25">
        <f t="shared" si="1"/>
        <v>71</v>
      </c>
      <c r="C8" s="25">
        <f t="shared" si="2"/>
        <v>66</v>
      </c>
      <c r="D8" s="25">
        <f t="shared" si="0"/>
        <v>63</v>
      </c>
      <c r="E8" s="25">
        <f t="shared" si="0"/>
        <v>59</v>
      </c>
      <c r="F8" s="25">
        <f t="shared" si="0"/>
        <v>57</v>
      </c>
      <c r="G8" s="25">
        <f t="shared" si="0"/>
        <v>56</v>
      </c>
      <c r="H8" s="25">
        <f t="shared" si="0"/>
        <v>56</v>
      </c>
      <c r="I8" s="25">
        <f t="shared" si="0"/>
        <v>0</v>
      </c>
      <c r="J8" s="25">
        <f t="shared" si="0"/>
        <v>0</v>
      </c>
    </row>
    <row r="9" spans="1:13" x14ac:dyDescent="0.25">
      <c r="A9" s="23">
        <v>7</v>
      </c>
      <c r="B9" s="25">
        <f t="shared" si="1"/>
        <v>82</v>
      </c>
      <c r="C9" s="25">
        <f t="shared" si="2"/>
        <v>77</v>
      </c>
      <c r="D9" s="25">
        <f t="shared" si="0"/>
        <v>72</v>
      </c>
      <c r="E9" s="25">
        <f t="shared" si="0"/>
        <v>68</v>
      </c>
      <c r="F9" s="25">
        <f t="shared" si="0"/>
        <v>67</v>
      </c>
      <c r="G9" s="25">
        <f t="shared" si="0"/>
        <v>67</v>
      </c>
      <c r="H9" s="25">
        <f t="shared" si="0"/>
        <v>0</v>
      </c>
      <c r="I9" s="25">
        <f t="shared" si="0"/>
        <v>0</v>
      </c>
      <c r="J9" s="25">
        <f t="shared" si="0"/>
        <v>0</v>
      </c>
    </row>
    <row r="10" spans="1:13" x14ac:dyDescent="0.25">
      <c r="A10" s="23">
        <v>8</v>
      </c>
      <c r="B10" s="25">
        <f t="shared" si="1"/>
        <v>93</v>
      </c>
      <c r="C10" s="25">
        <f t="shared" si="2"/>
        <v>86</v>
      </c>
      <c r="D10" s="25">
        <f t="shared" si="0"/>
        <v>81</v>
      </c>
      <c r="E10" s="25">
        <f t="shared" si="0"/>
        <v>78</v>
      </c>
      <c r="F10" s="25">
        <f t="shared" si="0"/>
        <v>78</v>
      </c>
      <c r="G10" s="25">
        <f t="shared" si="0"/>
        <v>0</v>
      </c>
      <c r="H10" s="25">
        <f t="shared" si="0"/>
        <v>0</v>
      </c>
      <c r="I10" s="25">
        <f t="shared" si="0"/>
        <v>0</v>
      </c>
      <c r="J10" s="25">
        <f>IF(I10=0, 0, IF(AND(MAX(J$3+K9,0-$M$3+$B$3+$C9)=I10, I10=H10), 0,MAX(J$3+K9,0-$M$3+$B$3+$C9)))</f>
        <v>0</v>
      </c>
    </row>
    <row r="11" spans="1:13" x14ac:dyDescent="0.25">
      <c r="A11" s="23">
        <v>9</v>
      </c>
      <c r="B11" s="25">
        <f t="shared" ref="B11:B14" si="3">MAX(B$3+C10,0-$M$3+$B$3+$C$3)</f>
        <v>102</v>
      </c>
      <c r="C11" s="25">
        <f t="shared" si="2"/>
        <v>95</v>
      </c>
      <c r="D11" s="25">
        <f t="shared" si="0"/>
        <v>91</v>
      </c>
      <c r="E11" s="25">
        <f t="shared" si="0"/>
        <v>89</v>
      </c>
      <c r="F11" s="25">
        <f t="shared" si="0"/>
        <v>87</v>
      </c>
      <c r="G11" s="25">
        <f t="shared" si="0"/>
        <v>87</v>
      </c>
      <c r="H11" s="25">
        <f t="shared" si="0"/>
        <v>0</v>
      </c>
      <c r="I11" s="25">
        <f t="shared" si="0"/>
        <v>0</v>
      </c>
      <c r="J11" s="25">
        <f t="shared" si="0"/>
        <v>0</v>
      </c>
    </row>
    <row r="12" spans="1:13" x14ac:dyDescent="0.25">
      <c r="A12" s="23">
        <v>10</v>
      </c>
      <c r="B12" s="25">
        <f t="shared" si="3"/>
        <v>111</v>
      </c>
      <c r="C12" s="25">
        <f t="shared" si="2"/>
        <v>105</v>
      </c>
      <c r="D12" s="25">
        <f t="shared" si="0"/>
        <v>102</v>
      </c>
      <c r="E12" s="25">
        <f t="shared" si="0"/>
        <v>98</v>
      </c>
      <c r="F12" s="25">
        <f t="shared" si="0"/>
        <v>96</v>
      </c>
      <c r="G12" s="25">
        <f t="shared" si="0"/>
        <v>96</v>
      </c>
      <c r="H12" s="25">
        <f t="shared" si="0"/>
        <v>0</v>
      </c>
      <c r="I12" s="25">
        <f t="shared" si="0"/>
        <v>0</v>
      </c>
      <c r="J12" s="25">
        <f t="shared" si="0"/>
        <v>0</v>
      </c>
    </row>
    <row r="13" spans="1:13" x14ac:dyDescent="0.25">
      <c r="A13" s="23">
        <v>11</v>
      </c>
      <c r="B13" s="25">
        <f t="shared" si="3"/>
        <v>121</v>
      </c>
      <c r="C13" s="25">
        <f t="shared" si="2"/>
        <v>116</v>
      </c>
      <c r="D13" s="25">
        <f t="shared" si="0"/>
        <v>111</v>
      </c>
      <c r="E13" s="25">
        <f t="shared" si="0"/>
        <v>107</v>
      </c>
      <c r="F13" s="25">
        <f t="shared" si="0"/>
        <v>106</v>
      </c>
      <c r="G13" s="25">
        <f t="shared" si="0"/>
        <v>106</v>
      </c>
      <c r="H13" s="25">
        <f t="shared" si="0"/>
        <v>0</v>
      </c>
      <c r="I13" s="25">
        <f t="shared" si="0"/>
        <v>0</v>
      </c>
      <c r="J13" s="25">
        <f t="shared" si="0"/>
        <v>0</v>
      </c>
    </row>
    <row r="14" spans="1:13" x14ac:dyDescent="0.25">
      <c r="A14" s="23">
        <v>12</v>
      </c>
      <c r="B14" s="25">
        <f t="shared" si="3"/>
        <v>132</v>
      </c>
      <c r="C14" s="25">
        <f t="shared" si="2"/>
        <v>125</v>
      </c>
      <c r="D14" s="25">
        <f t="shared" si="0"/>
        <v>120</v>
      </c>
      <c r="E14" s="25">
        <f t="shared" si="0"/>
        <v>117</v>
      </c>
      <c r="F14" s="25">
        <f t="shared" si="0"/>
        <v>117</v>
      </c>
      <c r="G14" s="25">
        <f t="shared" si="0"/>
        <v>0</v>
      </c>
      <c r="H14" s="25">
        <f t="shared" si="0"/>
        <v>0</v>
      </c>
      <c r="I14" s="25">
        <f t="shared" si="0"/>
        <v>0</v>
      </c>
      <c r="J14" s="25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M14" sqref="A1:XFD1048576"/>
    </sheetView>
  </sheetViews>
  <sheetFormatPr defaultRowHeight="15" x14ac:dyDescent="0.25"/>
  <cols>
    <col min="1" max="3" width="12" bestFit="1" customWidth="1"/>
  </cols>
  <sheetData>
    <row r="2" spans="2:10" x14ac:dyDescent="0.25">
      <c r="B2" s="14"/>
      <c r="C2" s="14"/>
      <c r="D2" s="14"/>
      <c r="E2" s="14"/>
      <c r="F2" s="14"/>
    </row>
    <row r="3" spans="2:10" x14ac:dyDescent="0.25">
      <c r="B3" s="14"/>
      <c r="C3" s="14"/>
      <c r="D3" s="14"/>
      <c r="E3" s="14"/>
      <c r="F3" s="14"/>
    </row>
    <row r="4" spans="2:10" x14ac:dyDescent="0.25">
      <c r="C4" s="16"/>
      <c r="D4" s="16"/>
      <c r="E4" s="16"/>
      <c r="F4" s="16"/>
    </row>
    <row r="5" spans="2:10" x14ac:dyDescent="0.25">
      <c r="C5" s="16"/>
      <c r="D5" s="16"/>
      <c r="E5" s="16"/>
      <c r="F5" s="16"/>
    </row>
    <row r="6" spans="2:10" x14ac:dyDescent="0.25">
      <c r="C6" s="16"/>
      <c r="D6" s="16"/>
      <c r="E6" s="16"/>
      <c r="F6" s="16"/>
    </row>
    <row r="7" spans="2:10" x14ac:dyDescent="0.25">
      <c r="C7" s="16"/>
      <c r="D7" s="16"/>
      <c r="E7" s="16"/>
      <c r="F7" s="16"/>
    </row>
    <row r="8" spans="2:10" x14ac:dyDescent="0.25">
      <c r="C8" s="16"/>
      <c r="D8" s="16"/>
      <c r="E8" s="16"/>
      <c r="F8" s="16"/>
    </row>
    <row r="13" spans="2:10" x14ac:dyDescent="0.25">
      <c r="I13" s="14"/>
      <c r="J13" s="14"/>
    </row>
    <row r="14" spans="2:10" x14ac:dyDescent="0.25">
      <c r="J14" s="16"/>
    </row>
    <row r="15" spans="2:10" x14ac:dyDescent="0.25">
      <c r="J15" s="16"/>
    </row>
    <row r="16" spans="2:10" x14ac:dyDescent="0.25">
      <c r="J16" s="16"/>
    </row>
    <row r="17" spans="9:10" x14ac:dyDescent="0.25">
      <c r="J17" s="16"/>
    </row>
    <row r="18" spans="9:10" x14ac:dyDescent="0.25">
      <c r="J18" s="16"/>
    </row>
    <row r="19" spans="9:10" x14ac:dyDescent="0.25">
      <c r="J19" s="16"/>
    </row>
    <row r="21" spans="9:10" x14ac:dyDescent="0.25">
      <c r="I21" s="14"/>
      <c r="J21" s="14"/>
    </row>
    <row r="22" spans="9:10" x14ac:dyDescent="0.25">
      <c r="J22" s="16"/>
    </row>
    <row r="23" spans="9:10" x14ac:dyDescent="0.25">
      <c r="J23" s="16"/>
    </row>
    <row r="24" spans="9:10" x14ac:dyDescent="0.25">
      <c r="J24" s="16"/>
    </row>
    <row r="25" spans="9:10" x14ac:dyDescent="0.25">
      <c r="J25" s="16"/>
    </row>
    <row r="26" spans="9:10" x14ac:dyDescent="0.25">
      <c r="J26" s="16"/>
    </row>
    <row r="27" spans="9:10" x14ac:dyDescent="0.25">
      <c r="J27" s="16"/>
    </row>
    <row r="29" spans="9:10" x14ac:dyDescent="0.25">
      <c r="I29" s="14"/>
      <c r="J29" s="14"/>
    </row>
    <row r="30" spans="9:10" x14ac:dyDescent="0.25">
      <c r="J30" s="16"/>
    </row>
    <row r="31" spans="9:10" x14ac:dyDescent="0.25">
      <c r="J31" s="16"/>
    </row>
    <row r="32" spans="9:10" x14ac:dyDescent="0.25">
      <c r="J32" s="16"/>
    </row>
    <row r="33" spans="2:10" x14ac:dyDescent="0.25">
      <c r="J33" s="16"/>
    </row>
    <row r="34" spans="2:10" x14ac:dyDescent="0.25">
      <c r="J34" s="16"/>
    </row>
    <row r="35" spans="2:10" x14ac:dyDescent="0.25">
      <c r="J35" s="16"/>
    </row>
    <row r="38" spans="2:10" x14ac:dyDescent="0.25">
      <c r="B38" s="18"/>
    </row>
    <row r="39" spans="2:10" x14ac:dyDescent="0.25">
      <c r="B39" s="18"/>
      <c r="C39" s="17"/>
      <c r="D39" s="17"/>
      <c r="E39" s="17"/>
      <c r="F39" s="17"/>
      <c r="G39" s="17"/>
      <c r="H39" s="17"/>
    </row>
    <row r="40" spans="2:10" x14ac:dyDescent="0.25">
      <c r="B40" s="18"/>
    </row>
    <row r="41" spans="2:10" x14ac:dyDescent="0.25">
      <c r="B41" s="18"/>
      <c r="C41" s="17"/>
      <c r="D41" s="17"/>
      <c r="E41" s="17"/>
      <c r="F41" s="17"/>
      <c r="G41" s="17"/>
      <c r="H41" s="17"/>
    </row>
    <row r="42" spans="2:10" x14ac:dyDescent="0.25">
      <c r="B42" s="18"/>
    </row>
    <row r="43" spans="2:10" x14ac:dyDescent="0.25">
      <c r="B43" s="18"/>
      <c r="C43" s="17"/>
      <c r="D43" s="17"/>
      <c r="E43" s="17"/>
      <c r="F43" s="17"/>
      <c r="G43" s="17"/>
      <c r="H43" s="17"/>
    </row>
    <row r="44" spans="2:10" x14ac:dyDescent="0.25">
      <c r="B44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5"/>
  <sheetViews>
    <sheetView tabSelected="1" topLeftCell="A16" workbookViewId="0">
      <selection activeCell="O32" sqref="O32"/>
    </sheetView>
  </sheetViews>
  <sheetFormatPr defaultRowHeight="15" x14ac:dyDescent="0.25"/>
  <sheetData>
    <row r="2" spans="2:12" x14ac:dyDescent="0.25">
      <c r="B2" s="14" t="s">
        <v>34</v>
      </c>
      <c r="C2" s="14" t="s">
        <v>35</v>
      </c>
      <c r="D2" s="14" t="s">
        <v>36</v>
      </c>
      <c r="E2" s="14" t="s">
        <v>37</v>
      </c>
      <c r="F2" s="14" t="s">
        <v>38</v>
      </c>
    </row>
    <row r="3" spans="2:12" x14ac:dyDescent="0.25">
      <c r="B3" s="14">
        <v>0</v>
      </c>
      <c r="C3" s="14">
        <v>0</v>
      </c>
      <c r="D3" s="14">
        <v>0</v>
      </c>
      <c r="E3" s="14">
        <v>0</v>
      </c>
      <c r="F3" s="14">
        <v>0</v>
      </c>
    </row>
    <row r="4" spans="2:12" x14ac:dyDescent="0.25">
      <c r="B4">
        <v>50</v>
      </c>
      <c r="C4" s="16">
        <v>23</v>
      </c>
      <c r="D4" s="16">
        <v>24</v>
      </c>
      <c r="E4" s="16">
        <v>25</v>
      </c>
      <c r="F4" s="16">
        <v>22</v>
      </c>
    </row>
    <row r="5" spans="2:12" x14ac:dyDescent="0.25">
      <c r="B5">
        <v>100</v>
      </c>
      <c r="C5" s="16">
        <v>32</v>
      </c>
      <c r="D5" s="16">
        <v>31</v>
      </c>
      <c r="E5" s="16">
        <v>33</v>
      </c>
      <c r="F5" s="16">
        <v>30</v>
      </c>
    </row>
    <row r="6" spans="2:12" x14ac:dyDescent="0.25">
      <c r="B6">
        <v>150</v>
      </c>
      <c r="C6" s="16">
        <v>44</v>
      </c>
      <c r="D6" s="16">
        <v>43</v>
      </c>
      <c r="E6" s="16">
        <v>42</v>
      </c>
      <c r="F6" s="16">
        <v>41</v>
      </c>
    </row>
    <row r="7" spans="2:12" x14ac:dyDescent="0.25">
      <c r="B7">
        <v>200</v>
      </c>
      <c r="C7" s="16">
        <v>53</v>
      </c>
      <c r="D7" s="16">
        <v>52</v>
      </c>
      <c r="E7" s="16">
        <v>54</v>
      </c>
      <c r="F7" s="16">
        <v>55</v>
      </c>
    </row>
    <row r="8" spans="2:12" x14ac:dyDescent="0.25">
      <c r="B8">
        <v>250</v>
      </c>
      <c r="C8" s="16">
        <v>70</v>
      </c>
      <c r="D8" s="16">
        <v>72</v>
      </c>
      <c r="E8" s="16">
        <v>71</v>
      </c>
      <c r="F8" s="16">
        <v>73</v>
      </c>
    </row>
    <row r="9" spans="2:12" x14ac:dyDescent="0.25">
      <c r="C9" s="19"/>
    </row>
    <row r="10" spans="2:12" x14ac:dyDescent="0.25">
      <c r="B10" t="s">
        <v>40</v>
      </c>
      <c r="C10">
        <v>0</v>
      </c>
      <c r="D10">
        <v>50</v>
      </c>
      <c r="E10">
        <v>100</v>
      </c>
      <c r="F10">
        <v>150</v>
      </c>
      <c r="G10">
        <v>200</v>
      </c>
      <c r="H10">
        <v>250</v>
      </c>
      <c r="L10" t="s">
        <v>50</v>
      </c>
    </row>
    <row r="11" spans="2:12" x14ac:dyDescent="0.25">
      <c r="B11" t="s">
        <v>39</v>
      </c>
      <c r="C11">
        <v>0</v>
      </c>
      <c r="D11">
        <f>C4</f>
        <v>23</v>
      </c>
      <c r="E11">
        <f>C5</f>
        <v>32</v>
      </c>
      <c r="F11">
        <f>C6</f>
        <v>44</v>
      </c>
      <c r="G11">
        <f>C7</f>
        <v>53</v>
      </c>
      <c r="H11">
        <f>C8</f>
        <v>70</v>
      </c>
    </row>
    <row r="13" spans="2:12" x14ac:dyDescent="0.25">
      <c r="C13">
        <v>0</v>
      </c>
      <c r="D13">
        <v>50</v>
      </c>
      <c r="E13">
        <v>100</v>
      </c>
      <c r="F13">
        <v>150</v>
      </c>
      <c r="G13">
        <v>200</v>
      </c>
      <c r="H13">
        <v>250</v>
      </c>
      <c r="I13" s="14" t="s">
        <v>42</v>
      </c>
      <c r="J13" s="14" t="s">
        <v>41</v>
      </c>
    </row>
    <row r="14" spans="2:12" x14ac:dyDescent="0.25">
      <c r="B14">
        <v>0</v>
      </c>
      <c r="C14">
        <f>$D$3+C3</f>
        <v>0</v>
      </c>
      <c r="I14">
        <f>MAX(C14:H14)</f>
        <v>0</v>
      </c>
      <c r="J14" s="16">
        <v>0</v>
      </c>
      <c r="L14" t="s">
        <v>43</v>
      </c>
    </row>
    <row r="15" spans="2:12" x14ac:dyDescent="0.25">
      <c r="B15">
        <v>50</v>
      </c>
      <c r="C15">
        <f>$D$3+C4</f>
        <v>23</v>
      </c>
      <c r="D15">
        <f>$D$4+C3</f>
        <v>24</v>
      </c>
      <c r="I15">
        <f t="shared" ref="I15:I19" si="0">MAX(C15:H15)</f>
        <v>24</v>
      </c>
      <c r="J15" s="16">
        <f>MATCH(I15,C15:H15)*50-50</f>
        <v>50</v>
      </c>
    </row>
    <row r="16" spans="2:12" x14ac:dyDescent="0.25">
      <c r="B16">
        <v>100</v>
      </c>
      <c r="C16">
        <f t="shared" ref="C16:C19" si="1">$D$3+C5</f>
        <v>32</v>
      </c>
      <c r="D16">
        <f t="shared" ref="D16:D19" si="2">$D$4+C4</f>
        <v>47</v>
      </c>
      <c r="E16">
        <f>$D$5+C3</f>
        <v>31</v>
      </c>
      <c r="I16">
        <f t="shared" si="0"/>
        <v>47</v>
      </c>
      <c r="J16" s="16">
        <v>50</v>
      </c>
    </row>
    <row r="17" spans="2:12" x14ac:dyDescent="0.25">
      <c r="B17">
        <v>150</v>
      </c>
      <c r="C17">
        <f t="shared" si="1"/>
        <v>44</v>
      </c>
      <c r="D17">
        <f t="shared" si="2"/>
        <v>56</v>
      </c>
      <c r="E17">
        <f t="shared" ref="E17:E19" si="3">$D$5+C4</f>
        <v>54</v>
      </c>
      <c r="F17">
        <f>$D$6+C3</f>
        <v>43</v>
      </c>
      <c r="I17">
        <f t="shared" si="0"/>
        <v>56</v>
      </c>
      <c r="J17" s="16">
        <v>50</v>
      </c>
    </row>
    <row r="18" spans="2:12" x14ac:dyDescent="0.25">
      <c r="B18">
        <v>200</v>
      </c>
      <c r="C18">
        <f t="shared" si="1"/>
        <v>53</v>
      </c>
      <c r="D18">
        <f t="shared" si="2"/>
        <v>68</v>
      </c>
      <c r="E18">
        <f t="shared" si="3"/>
        <v>63</v>
      </c>
      <c r="F18">
        <f t="shared" ref="F18:F19" si="4">$D$6+C4</f>
        <v>66</v>
      </c>
      <c r="G18">
        <f>$D$7+C3</f>
        <v>52</v>
      </c>
      <c r="I18">
        <f t="shared" si="0"/>
        <v>68</v>
      </c>
      <c r="J18" s="16">
        <v>50</v>
      </c>
    </row>
    <row r="19" spans="2:12" x14ac:dyDescent="0.25">
      <c r="B19">
        <v>250</v>
      </c>
      <c r="C19">
        <f t="shared" si="1"/>
        <v>70</v>
      </c>
      <c r="D19">
        <f t="shared" si="2"/>
        <v>77</v>
      </c>
      <c r="E19">
        <f t="shared" si="3"/>
        <v>75</v>
      </c>
      <c r="F19">
        <f t="shared" si="4"/>
        <v>75</v>
      </c>
      <c r="G19">
        <f>$D$7+C4</f>
        <v>75</v>
      </c>
      <c r="H19">
        <f>$D$8+C3</f>
        <v>72</v>
      </c>
      <c r="I19">
        <f t="shared" si="0"/>
        <v>77</v>
      </c>
      <c r="J19" s="16">
        <v>50</v>
      </c>
    </row>
    <row r="21" spans="2:12" x14ac:dyDescent="0.25">
      <c r="C21">
        <v>0</v>
      </c>
      <c r="D21">
        <v>50</v>
      </c>
      <c r="E21">
        <v>100</v>
      </c>
      <c r="F21">
        <v>150</v>
      </c>
      <c r="G21">
        <v>200</v>
      </c>
      <c r="H21">
        <v>250</v>
      </c>
      <c r="I21" s="14" t="s">
        <v>44</v>
      </c>
      <c r="J21" s="14" t="s">
        <v>45</v>
      </c>
      <c r="L21" t="s">
        <v>46</v>
      </c>
    </row>
    <row r="22" spans="2:12" x14ac:dyDescent="0.25">
      <c r="B22">
        <v>0</v>
      </c>
      <c r="C22">
        <f>$E$3+I14</f>
        <v>0</v>
      </c>
      <c r="I22">
        <f>MAX(C22:H22)</f>
        <v>0</v>
      </c>
      <c r="J22" s="16">
        <f t="shared" ref="J22:J23" si="5">MATCH(I22,C22:H22)*50-50</f>
        <v>0</v>
      </c>
    </row>
    <row r="23" spans="2:12" x14ac:dyDescent="0.25">
      <c r="B23">
        <v>50</v>
      </c>
      <c r="C23">
        <f t="shared" ref="C23:C27" si="6">$E$3+I15</f>
        <v>24</v>
      </c>
      <c r="D23">
        <f>$E$4+I14</f>
        <v>25</v>
      </c>
      <c r="I23">
        <f t="shared" ref="I23:I27" si="7">MAX(C23:H23)</f>
        <v>25</v>
      </c>
      <c r="J23" s="16">
        <f t="shared" si="5"/>
        <v>50</v>
      </c>
    </row>
    <row r="24" spans="2:12" x14ac:dyDescent="0.25">
      <c r="B24">
        <v>100</v>
      </c>
      <c r="C24">
        <f t="shared" si="6"/>
        <v>47</v>
      </c>
      <c r="D24">
        <f t="shared" ref="D24:D27" si="8">$E$4+I15</f>
        <v>49</v>
      </c>
      <c r="E24">
        <f>$E$5+I14</f>
        <v>33</v>
      </c>
      <c r="I24">
        <f t="shared" si="7"/>
        <v>49</v>
      </c>
      <c r="J24" s="16">
        <v>50</v>
      </c>
    </row>
    <row r="25" spans="2:12" x14ac:dyDescent="0.25">
      <c r="B25">
        <v>150</v>
      </c>
      <c r="C25">
        <f t="shared" si="6"/>
        <v>56</v>
      </c>
      <c r="D25">
        <f t="shared" si="8"/>
        <v>72</v>
      </c>
      <c r="E25">
        <f t="shared" ref="E25:E27" si="9">$E$5+I15</f>
        <v>57</v>
      </c>
      <c r="F25">
        <f>$E$6+I14</f>
        <v>42</v>
      </c>
      <c r="I25">
        <f t="shared" si="7"/>
        <v>72</v>
      </c>
      <c r="J25" s="16">
        <v>50</v>
      </c>
    </row>
    <row r="26" spans="2:12" x14ac:dyDescent="0.25">
      <c r="B26">
        <v>200</v>
      </c>
      <c r="C26">
        <f t="shared" si="6"/>
        <v>68</v>
      </c>
      <c r="D26">
        <f t="shared" si="8"/>
        <v>81</v>
      </c>
      <c r="E26">
        <f t="shared" si="9"/>
        <v>80</v>
      </c>
      <c r="F26">
        <f t="shared" ref="F26:F27" si="10">$E$6+I15</f>
        <v>66</v>
      </c>
      <c r="G26">
        <f>$E$7+I14</f>
        <v>54</v>
      </c>
      <c r="I26">
        <f t="shared" si="7"/>
        <v>81</v>
      </c>
      <c r="J26" s="16">
        <v>50</v>
      </c>
    </row>
    <row r="27" spans="2:12" x14ac:dyDescent="0.25">
      <c r="B27">
        <v>250</v>
      </c>
      <c r="C27">
        <f t="shared" si="6"/>
        <v>77</v>
      </c>
      <c r="D27">
        <f t="shared" si="8"/>
        <v>93</v>
      </c>
      <c r="E27">
        <f t="shared" si="9"/>
        <v>89</v>
      </c>
      <c r="F27">
        <f t="shared" si="10"/>
        <v>89</v>
      </c>
      <c r="G27">
        <f>$E$7+I15</f>
        <v>78</v>
      </c>
      <c r="H27">
        <f>$E$8+I14</f>
        <v>71</v>
      </c>
      <c r="I27">
        <f t="shared" si="7"/>
        <v>93</v>
      </c>
      <c r="J27" s="16">
        <v>50</v>
      </c>
    </row>
    <row r="29" spans="2:12" x14ac:dyDescent="0.25">
      <c r="C29">
        <v>0</v>
      </c>
      <c r="D29">
        <v>50</v>
      </c>
      <c r="E29">
        <v>100</v>
      </c>
      <c r="F29">
        <v>150</v>
      </c>
      <c r="G29">
        <v>200</v>
      </c>
      <c r="H29">
        <v>250</v>
      </c>
      <c r="I29" s="14" t="s">
        <v>47</v>
      </c>
      <c r="J29" s="14" t="s">
        <v>48</v>
      </c>
      <c r="L29" t="s">
        <v>49</v>
      </c>
    </row>
    <row r="30" spans="2:12" x14ac:dyDescent="0.25">
      <c r="B30">
        <v>0</v>
      </c>
      <c r="C30">
        <f>$F$3+I22</f>
        <v>0</v>
      </c>
      <c r="I30">
        <f>MAX(C30:H30)</f>
        <v>0</v>
      </c>
      <c r="J30" s="16">
        <f t="shared" ref="J30:J31" si="11">MATCH(I30,C30:H30)*50-50</f>
        <v>0</v>
      </c>
    </row>
    <row r="31" spans="2:12" x14ac:dyDescent="0.25">
      <c r="B31">
        <v>50</v>
      </c>
      <c r="C31">
        <f>$F$3+I23</f>
        <v>25</v>
      </c>
      <c r="D31">
        <f>$F$4+I22</f>
        <v>22</v>
      </c>
      <c r="I31">
        <f t="shared" ref="I31:I35" si="12">MAX(C31:H31)</f>
        <v>25</v>
      </c>
      <c r="J31" s="16">
        <f t="shared" si="11"/>
        <v>0</v>
      </c>
    </row>
    <row r="32" spans="2:12" x14ac:dyDescent="0.25">
      <c r="B32">
        <v>100</v>
      </c>
      <c r="C32">
        <f t="shared" ref="C32:C35" si="13">$F$3+I24</f>
        <v>49</v>
      </c>
      <c r="D32">
        <f t="shared" ref="D32:D35" si="14">$F$4+I23</f>
        <v>47</v>
      </c>
      <c r="E32">
        <f>$F$5+I22</f>
        <v>30</v>
      </c>
      <c r="I32">
        <f t="shared" si="12"/>
        <v>49</v>
      </c>
      <c r="J32" s="16">
        <v>0</v>
      </c>
    </row>
    <row r="33" spans="2:15" x14ac:dyDescent="0.25">
      <c r="B33">
        <v>150</v>
      </c>
      <c r="C33">
        <f t="shared" si="13"/>
        <v>72</v>
      </c>
      <c r="D33">
        <f t="shared" si="14"/>
        <v>71</v>
      </c>
      <c r="E33">
        <f t="shared" ref="E33:E35" si="15">$F$5+I23</f>
        <v>55</v>
      </c>
      <c r="F33">
        <f>$F$6+I22</f>
        <v>41</v>
      </c>
      <c r="I33">
        <f t="shared" si="12"/>
        <v>72</v>
      </c>
      <c r="J33" s="16">
        <v>0</v>
      </c>
    </row>
    <row r="34" spans="2:15" x14ac:dyDescent="0.25">
      <c r="B34">
        <v>200</v>
      </c>
      <c r="C34">
        <f t="shared" si="13"/>
        <v>81</v>
      </c>
      <c r="D34">
        <f t="shared" si="14"/>
        <v>94</v>
      </c>
      <c r="E34">
        <f t="shared" si="15"/>
        <v>79</v>
      </c>
      <c r="F34">
        <f t="shared" ref="F34:F35" si="16">$F$6+I23</f>
        <v>66</v>
      </c>
      <c r="G34">
        <f>$F$7+I22</f>
        <v>55</v>
      </c>
      <c r="I34">
        <f t="shared" si="12"/>
        <v>94</v>
      </c>
      <c r="J34" s="16">
        <v>50</v>
      </c>
    </row>
    <row r="35" spans="2:15" x14ac:dyDescent="0.25">
      <c r="B35">
        <v>250</v>
      </c>
      <c r="C35">
        <f t="shared" si="13"/>
        <v>93</v>
      </c>
      <c r="D35">
        <f t="shared" si="14"/>
        <v>103</v>
      </c>
      <c r="E35">
        <f t="shared" si="15"/>
        <v>102</v>
      </c>
      <c r="F35">
        <f t="shared" si="16"/>
        <v>90</v>
      </c>
      <c r="G35">
        <f>$F$7+I23</f>
        <v>80</v>
      </c>
      <c r="H35">
        <f>$F$8+I22</f>
        <v>73</v>
      </c>
      <c r="I35">
        <f t="shared" si="12"/>
        <v>103</v>
      </c>
      <c r="J35" s="16">
        <v>50</v>
      </c>
    </row>
    <row r="37" spans="2:15" x14ac:dyDescent="0.25">
      <c r="C37">
        <v>0</v>
      </c>
      <c r="D37">
        <v>50</v>
      </c>
      <c r="E37">
        <v>100</v>
      </c>
      <c r="F37">
        <v>150</v>
      </c>
      <c r="G37">
        <v>200</v>
      </c>
      <c r="H37">
        <v>250</v>
      </c>
      <c r="L37" t="s">
        <v>55</v>
      </c>
    </row>
    <row r="38" spans="2:15" x14ac:dyDescent="0.25">
      <c r="B38" s="18" t="s">
        <v>39</v>
      </c>
      <c r="C38">
        <f>C11</f>
        <v>0</v>
      </c>
      <c r="D38">
        <f t="shared" ref="D38:H38" si="17">D11</f>
        <v>23</v>
      </c>
      <c r="E38">
        <f t="shared" si="17"/>
        <v>32</v>
      </c>
      <c r="F38">
        <f t="shared" si="17"/>
        <v>44</v>
      </c>
      <c r="G38">
        <f t="shared" si="17"/>
        <v>53</v>
      </c>
      <c r="H38">
        <f t="shared" si="17"/>
        <v>70</v>
      </c>
    </row>
    <row r="39" spans="2:15" x14ac:dyDescent="0.25">
      <c r="B39" s="18" t="s">
        <v>40</v>
      </c>
      <c r="C39" s="17">
        <f>C10</f>
        <v>0</v>
      </c>
      <c r="D39" s="17">
        <f t="shared" ref="D39:H39" si="18">D10</f>
        <v>50</v>
      </c>
      <c r="E39" s="17">
        <f t="shared" si="18"/>
        <v>100</v>
      </c>
      <c r="F39" s="17">
        <f t="shared" si="18"/>
        <v>150</v>
      </c>
      <c r="G39" s="17">
        <f t="shared" si="18"/>
        <v>200</v>
      </c>
      <c r="H39" s="17">
        <f t="shared" si="18"/>
        <v>250</v>
      </c>
      <c r="L39" t="s">
        <v>56</v>
      </c>
      <c r="O39">
        <f>H44</f>
        <v>103</v>
      </c>
    </row>
    <row r="40" spans="2:15" x14ac:dyDescent="0.25">
      <c r="B40" s="18" t="s">
        <v>42</v>
      </c>
      <c r="C40">
        <f>I14</f>
        <v>0</v>
      </c>
      <c r="D40">
        <f>I15</f>
        <v>24</v>
      </c>
      <c r="E40">
        <f>I16</f>
        <v>47</v>
      </c>
      <c r="F40">
        <f>I17</f>
        <v>56</v>
      </c>
      <c r="G40">
        <f>I18</f>
        <v>68</v>
      </c>
      <c r="H40">
        <f>I19</f>
        <v>77</v>
      </c>
    </row>
    <row r="41" spans="2:15" x14ac:dyDescent="0.25">
      <c r="B41" s="18" t="s">
        <v>41</v>
      </c>
      <c r="C41" s="17">
        <f>J14</f>
        <v>0</v>
      </c>
      <c r="D41" s="17">
        <f>J15</f>
        <v>50</v>
      </c>
      <c r="E41" s="17">
        <f>J16</f>
        <v>50</v>
      </c>
      <c r="F41" s="17">
        <f>J17</f>
        <v>50</v>
      </c>
      <c r="G41" s="17">
        <f>J18</f>
        <v>50</v>
      </c>
      <c r="H41" s="17">
        <f>J19</f>
        <v>50</v>
      </c>
    </row>
    <row r="42" spans="2:15" x14ac:dyDescent="0.25">
      <c r="B42" s="18" t="s">
        <v>51</v>
      </c>
      <c r="C42">
        <f>I22</f>
        <v>0</v>
      </c>
      <c r="D42">
        <f>I23</f>
        <v>25</v>
      </c>
      <c r="E42">
        <f>I24</f>
        <v>49</v>
      </c>
      <c r="F42">
        <f>I25</f>
        <v>72</v>
      </c>
      <c r="G42">
        <f>I26</f>
        <v>81</v>
      </c>
      <c r="H42">
        <f>I27</f>
        <v>93</v>
      </c>
    </row>
    <row r="43" spans="2:15" x14ac:dyDescent="0.25">
      <c r="B43" s="18" t="s">
        <v>52</v>
      </c>
      <c r="C43" s="17">
        <f>J22</f>
        <v>0</v>
      </c>
      <c r="D43" s="17">
        <f>J23</f>
        <v>50</v>
      </c>
      <c r="E43" s="17">
        <f>J24</f>
        <v>50</v>
      </c>
      <c r="F43" s="17">
        <f>J25</f>
        <v>50</v>
      </c>
      <c r="G43" s="17">
        <f>J26</f>
        <v>50</v>
      </c>
      <c r="H43" s="17">
        <f>J27</f>
        <v>50</v>
      </c>
    </row>
    <row r="44" spans="2:15" x14ac:dyDescent="0.25">
      <c r="B44" s="18" t="s">
        <v>53</v>
      </c>
      <c r="C44">
        <f>I30</f>
        <v>0</v>
      </c>
      <c r="D44">
        <f>I31</f>
        <v>25</v>
      </c>
      <c r="E44">
        <f>I32</f>
        <v>49</v>
      </c>
      <c r="F44">
        <f>I33</f>
        <v>72</v>
      </c>
      <c r="G44">
        <f>I34</f>
        <v>94</v>
      </c>
      <c r="H44">
        <f>I35</f>
        <v>103</v>
      </c>
    </row>
    <row r="45" spans="2:15" x14ac:dyDescent="0.25">
      <c r="B45" t="s">
        <v>54</v>
      </c>
      <c r="C45">
        <f>J30</f>
        <v>0</v>
      </c>
      <c r="D45">
        <f>J31</f>
        <v>0</v>
      </c>
      <c r="E45">
        <f>J32</f>
        <v>0</v>
      </c>
      <c r="F45">
        <f>J33</f>
        <v>0</v>
      </c>
      <c r="G45">
        <f>J34</f>
        <v>50</v>
      </c>
      <c r="H45">
        <f>J35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Кудрявцев</dc:creator>
  <cp:lastModifiedBy>Antonio Selenzo</cp:lastModifiedBy>
  <dcterms:created xsi:type="dcterms:W3CDTF">2016-12-07T11:40:27Z</dcterms:created>
  <dcterms:modified xsi:type="dcterms:W3CDTF">2016-12-19T14:16:16Z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fe3e5839-0f3a-4271-ab3f-cb4a88be2bf3</vt:lpwstr>
  </property>
</Properties>
</file>