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c\Desktop\ece\Stage\"/>
    </mc:Choice>
  </mc:AlternateContent>
  <xr:revisionPtr revIDLastSave="0" documentId="13_ncr:1_{48AEEEB3-E90B-4EBF-A171-88FF25A87DD8}" xr6:coauthVersionLast="47" xr6:coauthVersionMax="47" xr10:uidLastSave="{00000000-0000-0000-0000-000000000000}"/>
  <bookViews>
    <workbookView xWindow="-108" yWindow="-108" windowWidth="23256" windowHeight="12456" xr2:uid="{49034B58-80D9-4530-BB4D-C3929B075B90}"/>
  </bookViews>
  <sheets>
    <sheet name="ordi1" sheetId="2" r:id="rId1"/>
    <sheet name="ordi2" sheetId="1" r:id="rId2"/>
    <sheet name="Feuil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4" l="1"/>
  <c r="U19" i="4"/>
  <c r="U20" i="4"/>
  <c r="U21" i="4"/>
  <c r="U17" i="4"/>
  <c r="O14" i="4"/>
  <c r="P14" i="4"/>
  <c r="N14" i="4"/>
  <c r="O13" i="4"/>
  <c r="P13" i="4"/>
  <c r="N13" i="4"/>
  <c r="O12" i="4"/>
  <c r="P12" i="4"/>
  <c r="N12" i="4"/>
  <c r="P11" i="4"/>
  <c r="O11" i="4"/>
  <c r="N11" i="4"/>
  <c r="P10" i="4"/>
  <c r="O10" i="4"/>
  <c r="U10" i="4"/>
  <c r="N10" i="4"/>
  <c r="T10" i="4"/>
  <c r="L5" i="4"/>
  <c r="U14" i="4"/>
  <c r="V14" i="4"/>
  <c r="U13" i="4"/>
  <c r="V13" i="4"/>
  <c r="U12" i="4"/>
  <c r="V12" i="4"/>
  <c r="T14" i="4"/>
  <c r="T13" i="4"/>
  <c r="T12" i="4"/>
  <c r="V11" i="4"/>
  <c r="U11" i="4"/>
  <c r="T11" i="4"/>
  <c r="V10" i="4"/>
  <c r="D17" i="4"/>
  <c r="E17" i="4"/>
  <c r="F17" i="4"/>
  <c r="G17" i="4"/>
  <c r="H17" i="4"/>
  <c r="I17" i="4"/>
  <c r="D18" i="4"/>
  <c r="E18" i="4"/>
  <c r="F18" i="4"/>
  <c r="G18" i="4"/>
  <c r="H18" i="4"/>
  <c r="I18" i="4"/>
  <c r="D25" i="4"/>
  <c r="E25" i="4"/>
  <c r="F25" i="4"/>
  <c r="G25" i="4"/>
  <c r="H25" i="4"/>
  <c r="I25" i="4"/>
  <c r="D26" i="4"/>
  <c r="E26" i="4"/>
  <c r="F26" i="4"/>
  <c r="G26" i="4"/>
  <c r="H26" i="4"/>
  <c r="I26" i="4"/>
  <c r="O4" i="4"/>
  <c r="M4" i="4"/>
  <c r="L4" i="4"/>
  <c r="K4" i="4"/>
  <c r="J4" i="4"/>
  <c r="I4" i="4"/>
  <c r="H4" i="4"/>
  <c r="G4" i="4"/>
  <c r="F4" i="4"/>
  <c r="E4" i="4"/>
  <c r="D4" i="4"/>
  <c r="V19" i="4" l="1"/>
  <c r="V20" i="4"/>
  <c r="V21" i="4"/>
  <c r="V17" i="4"/>
  <c r="V18" i="4"/>
  <c r="O18" i="4"/>
  <c r="O20" i="4"/>
  <c r="O17" i="4"/>
  <c r="N20" i="4"/>
  <c r="N29" i="4"/>
  <c r="O29" i="4"/>
  <c r="N19" i="4"/>
  <c r="N28" i="4"/>
  <c r="N18" i="4"/>
  <c r="N21" i="4"/>
  <c r="O21" i="4"/>
  <c r="N17" i="4"/>
  <c r="P26" i="4"/>
  <c r="O19" i="4"/>
  <c r="O26" i="4"/>
  <c r="P28" i="4"/>
  <c r="N25" i="4"/>
  <c r="O28" i="4"/>
  <c r="P25" i="4"/>
  <c r="P29" i="4"/>
  <c r="O25" i="4"/>
  <c r="N26" i="4"/>
  <c r="H5" i="4"/>
  <c r="J63" i="2"/>
  <c r="J62" i="2"/>
  <c r="J61" i="2"/>
  <c r="J60" i="2"/>
  <c r="J59" i="2"/>
  <c r="J54" i="2"/>
  <c r="J53" i="2"/>
  <c r="J52" i="2"/>
  <c r="J51" i="2"/>
  <c r="J50" i="2"/>
  <c r="J49" i="2"/>
  <c r="P5" i="2"/>
  <c r="P6" i="2"/>
  <c r="P7" i="2"/>
  <c r="P8" i="2"/>
  <c r="P9" i="2"/>
  <c r="P4" i="2"/>
  <c r="O5" i="2"/>
  <c r="O6" i="2"/>
  <c r="O7" i="2"/>
  <c r="O8" i="2"/>
  <c r="O9" i="2"/>
  <c r="O4" i="2"/>
  <c r="P18" i="4" l="1"/>
  <c r="P19" i="4"/>
  <c r="N32" i="4"/>
  <c r="P20" i="4"/>
  <c r="P17" i="4"/>
  <c r="O35" i="4"/>
  <c r="N35" i="4"/>
  <c r="O27" i="4"/>
  <c r="P27" i="4"/>
  <c r="N27" i="4"/>
  <c r="O33" i="4"/>
  <c r="N33" i="4"/>
  <c r="O36" i="4"/>
  <c r="N36" i="4"/>
  <c r="O32" i="4"/>
  <c r="Q32" i="4" l="1"/>
  <c r="P35" i="4"/>
  <c r="Q35" i="4"/>
  <c r="P32" i="4"/>
  <c r="P33" i="4"/>
  <c r="Q33" i="4"/>
  <c r="P36" i="4"/>
  <c r="Q36" i="4"/>
  <c r="O34" i="4"/>
  <c r="N34" i="4"/>
  <c r="P34" i="4" l="1"/>
  <c r="Q34" i="4"/>
  <c r="N4" i="4"/>
</calcChain>
</file>

<file path=xl/sharedStrings.xml><?xml version="1.0" encoding="utf-8"?>
<sst xmlns="http://schemas.openxmlformats.org/spreadsheetml/2006/main" count="493" uniqueCount="177">
  <si>
    <t>Batch size</t>
  </si>
  <si>
    <t>Epoch</t>
  </si>
  <si>
    <t>Training set</t>
  </si>
  <si>
    <t>Accuracy</t>
  </si>
  <si>
    <t>Energy usage</t>
  </si>
  <si>
    <t>Time in Hours</t>
  </si>
  <si>
    <t>Did it predict well</t>
  </si>
  <si>
    <t>Non</t>
  </si>
  <si>
    <t>Oui</t>
  </si>
  <si>
    <t>sauvegarde perdue</t>
  </si>
  <si>
    <t>0.532800018787384</t>
  </si>
  <si>
    <t>0.5996999740600586</t>
  </si>
  <si>
    <t>0.6456999778747559</t>
  </si>
  <si>
    <t>0.6654999852180481</t>
  </si>
  <si>
    <t>0.6611999869346619</t>
  </si>
  <si>
    <t>0.676800012588501</t>
  </si>
  <si>
    <t>0.5349000096321106</t>
  </si>
  <si>
    <t>0.5819000005722046</t>
  </si>
  <si>
    <t>0.6291000247001648</t>
  </si>
  <si>
    <t>0.6675000190734863</t>
  </si>
  <si>
    <t>0.6606000065803528</t>
  </si>
  <si>
    <t>0.6723999977111816</t>
  </si>
  <si>
    <t>f</t>
  </si>
  <si>
    <t>0.534600019454956</t>
  </si>
  <si>
    <t>0.6017000079154968</t>
  </si>
  <si>
    <t>0.6158000230789185</t>
  </si>
  <si>
    <t>0.6510000228881836</t>
  </si>
  <si>
    <t>0.6764000058174133</t>
  </si>
  <si>
    <t>g</t>
  </si>
  <si>
    <t>0.536300003528595</t>
  </si>
  <si>
    <t>0.5982999801635742</t>
  </si>
  <si>
    <t>0.616100013256073</t>
  </si>
  <si>
    <t>0.6452000141143799</t>
  </si>
  <si>
    <t>0.6757000088691711</t>
  </si>
  <si>
    <t>0.6729999780654907</t>
  </si>
  <si>
    <t>14785.190517902374</t>
  </si>
  <si>
    <t>h</t>
  </si>
  <si>
    <t>0.5475000143051147</t>
  </si>
  <si>
    <t>1518.5860106945038</t>
  </si>
  <si>
    <t>0.5852000117301941</t>
  </si>
  <si>
    <t>3740.4691927433014</t>
  </si>
  <si>
    <t>0.6388999819755554</t>
  </si>
  <si>
    <t>7516.307284116745</t>
  </si>
  <si>
    <t>0.6660000085830688</t>
  </si>
  <si>
    <t>11179.8414645195</t>
  </si>
  <si>
    <t>0.6722999811172485</t>
  </si>
  <si>
    <t>13373.563912630081</t>
  </si>
  <si>
    <t xml:space="preserve"> 0.670799970626831</t>
  </si>
  <si>
    <t>14740.782325267792</t>
  </si>
  <si>
    <t>i</t>
  </si>
  <si>
    <t>0.5238999724388123</t>
  </si>
  <si>
    <t>1523.5542573928833</t>
  </si>
  <si>
    <t>0.5968000292778015</t>
  </si>
  <si>
    <t>3774.3389143943787</t>
  </si>
  <si>
    <t>0.6223000288009644</t>
  </si>
  <si>
    <t>7475.247341156006</t>
  </si>
  <si>
    <t>0.6474000215530396</t>
  </si>
  <si>
    <t>11163.51025056839</t>
  </si>
  <si>
    <t>0.6636999845504761</t>
  </si>
  <si>
    <t>13318.891451597214</t>
  </si>
  <si>
    <t>0.6802999973297119</t>
  </si>
  <si>
    <t>14804.185465812683</t>
  </si>
  <si>
    <t>j</t>
  </si>
  <si>
    <t>0.5321000218391418</t>
  </si>
  <si>
    <t>1526.7683000564575</t>
  </si>
  <si>
    <t>0.5940999984741211</t>
  </si>
  <si>
    <t xml:space="preserve"> 3780.767562866211</t>
  </si>
  <si>
    <t>0.6445000171661377</t>
  </si>
  <si>
    <t>7496.827526092529</t>
  </si>
  <si>
    <t>0.657800018787384</t>
  </si>
  <si>
    <t>11101.101527452469</t>
  </si>
  <si>
    <t>0.6689000129699707</t>
  </si>
  <si>
    <t>13305.371512413025</t>
  </si>
  <si>
    <t>0.689300000667572</t>
  </si>
  <si>
    <t>14713.055907011032</t>
  </si>
  <si>
    <t>k</t>
  </si>
  <si>
    <t>0.5360000133514404</t>
  </si>
  <si>
    <t>1531.0333089828491</t>
  </si>
  <si>
    <t>0.6047999858856201</t>
  </si>
  <si>
    <t>3870.7225205898285</t>
  </si>
  <si>
    <t>0.6388000249862671</t>
  </si>
  <si>
    <t>7461.786095619202</t>
  </si>
  <si>
    <t>0.6492000222206116</t>
  </si>
  <si>
    <t>11125.486921548843</t>
  </si>
  <si>
    <t>0.671500027179718</t>
  </si>
  <si>
    <t>13279.204763889313</t>
  </si>
  <si>
    <t>0.673799991607666</t>
  </si>
  <si>
    <t>14681.74678182602</t>
  </si>
  <si>
    <t>0.6430000066757202</t>
  </si>
  <si>
    <t>0.6509000062942505</t>
  </si>
  <si>
    <t>0.6657000184059143</t>
  </si>
  <si>
    <t>non</t>
  </si>
  <si>
    <t>0.661300003528595</t>
  </si>
  <si>
    <t>8325.862869024277</t>
  </si>
  <si>
    <t>9255.704530477524</t>
  </si>
  <si>
    <t>958.2204720973969</t>
  </si>
  <si>
    <t>2363.6076579093933</t>
  </si>
  <si>
    <t>4669.561900854111</t>
  </si>
  <si>
    <t>6977.402554988861</t>
  </si>
  <si>
    <t>8356.326866865158</t>
  </si>
  <si>
    <t>9255.45985174179</t>
  </si>
  <si>
    <t>954.657618522644</t>
  </si>
  <si>
    <t>2356.8944330215454</t>
  </si>
  <si>
    <t>4655.3149354457855</t>
  </si>
  <si>
    <t>6964.320024728775</t>
  </si>
  <si>
    <t>8316.096853971481</t>
  </si>
  <si>
    <t>9256.492985486984</t>
  </si>
  <si>
    <t>973.5484466552734</t>
  </si>
  <si>
    <t>2366.248198032379</t>
  </si>
  <si>
    <t>4771.842386960983</t>
  </si>
  <si>
    <t>7205.786283254623</t>
  </si>
  <si>
    <t>8576.80070400238</t>
  </si>
  <si>
    <t>9281.158437490463</t>
  </si>
  <si>
    <t>963.4343264102936</t>
  </si>
  <si>
    <t>2362.355534553528</t>
  </si>
  <si>
    <t>4691.9461035728455</t>
  </si>
  <si>
    <t>6953.540486574173</t>
  </si>
  <si>
    <t>8349.098917484283</t>
  </si>
  <si>
    <t>9274.483549833298</t>
  </si>
  <si>
    <t>953.5295825004578</t>
  </si>
  <si>
    <t>2349.175869703293</t>
  </si>
  <si>
    <t>4666.85777759552</t>
  </si>
  <si>
    <t>6958.840514659882</t>
  </si>
  <si>
    <t>8381.031460046768</t>
  </si>
  <si>
    <t>9364.259317159653</t>
  </si>
  <si>
    <t>966.0708675384521</t>
  </si>
  <si>
    <t>2428.440361738205</t>
  </si>
  <si>
    <t>4795.518374919891</t>
  </si>
  <si>
    <t>7174.385108470917</t>
  </si>
  <si>
    <t>8344.747849702835</t>
  </si>
  <si>
    <t>9348.374425172806</t>
  </si>
  <si>
    <t>Charbon</t>
  </si>
  <si>
    <t>Fioul</t>
  </si>
  <si>
    <t>Gaz</t>
  </si>
  <si>
    <t>Nucléaire</t>
  </si>
  <si>
    <t>éolien en mer</t>
  </si>
  <si>
    <t>éolien terrestre</t>
  </si>
  <si>
    <t>Géothermie</t>
  </si>
  <si>
    <t>Hydraulique</t>
  </si>
  <si>
    <t>Photovoltaïqe fabriqué en Chine</t>
  </si>
  <si>
    <t>Photovoltaïque fabriqué en Europe</t>
  </si>
  <si>
    <t>Photovoltaïque fabriqué en France</t>
  </si>
  <si>
    <t>Biocarbutant (éthanol)</t>
  </si>
  <si>
    <t>Combustion en gCO2eq/kWh</t>
  </si>
  <si>
    <t>Amont en gCO2eq/kWh</t>
  </si>
  <si>
    <t>Total</t>
  </si>
  <si>
    <t>Emission CO2eq des energies:</t>
  </si>
  <si>
    <t>Gas ( cycle combiné)</t>
  </si>
  <si>
    <t>Eolien</t>
  </si>
  <si>
    <t>Solaire</t>
  </si>
  <si>
    <t>Moyenne ordi 2:</t>
  </si>
  <si>
    <t>Moyenne ordi 1:</t>
  </si>
  <si>
    <t xml:space="preserve">Dépense du à l'agorithme: </t>
  </si>
  <si>
    <t>economie possible:</t>
  </si>
  <si>
    <t>emission de CO2eq:</t>
  </si>
  <si>
    <t>Energy usage [kWh]</t>
  </si>
  <si>
    <t>LCOE des énergies (LAZARD 2021)</t>
  </si>
  <si>
    <t>75% du training set</t>
  </si>
  <si>
    <t>100% du straining set</t>
  </si>
  <si>
    <t>90% du training set</t>
  </si>
  <si>
    <t>energie consommée en kWh</t>
  </si>
  <si>
    <t>Coal</t>
  </si>
  <si>
    <t>Gas (combined cycle)</t>
  </si>
  <si>
    <t>Wind</t>
  </si>
  <si>
    <t>Nuclear</t>
  </si>
  <si>
    <t>Solar</t>
  </si>
  <si>
    <t>Size of the training set</t>
  </si>
  <si>
    <t>Difference of CO2eq emissions between algorithme using 37440 and 49984 images in g/kWh</t>
  </si>
  <si>
    <t>Price in USD per kWh</t>
  </si>
  <si>
    <t>Energy source</t>
  </si>
  <si>
    <t>Difference of CO2eq emissions between algorithme using 37440 and 49984 images in g/kWh (left)</t>
  </si>
  <si>
    <t>Difference of CO2eq emissions between algorithme using 37440 and 49984 images in g/kWh (with wind energy as reference)(right</t>
  </si>
  <si>
    <t>Accuracy (right)</t>
  </si>
  <si>
    <t>Energy usage (left)</t>
  </si>
  <si>
    <t>Difference of cost between algorithme using 37440 and 49984 images in US dollars</t>
  </si>
  <si>
    <t>Difference of cost between algorithme using 37440 and 49984 images and between sources of energy in US dollars (with wind energy as reference)(right)</t>
  </si>
  <si>
    <t>Difference of cost between algorithme using 37440 and 49984 images in US dollars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</si>
</sst>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6FF33"/>
      </left>
      <right style="thick">
        <color rgb="FF66FF33"/>
      </right>
      <top style="thick">
        <color rgb="FF66FF33"/>
      </top>
      <bottom style="thick">
        <color rgb="FF66FF3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66FF33"/>
      </right>
      <top style="thick">
        <color rgb="FF66FF33"/>
      </top>
      <bottom style="thick">
        <color rgb="FF66FF33"/>
      </bottom>
      <diagonal/>
    </border>
    <border>
      <left/>
      <right style="thick">
        <color rgb="FF66FF33"/>
      </right>
      <top/>
      <bottom style="thick">
        <color rgb="FF66FF33"/>
      </bottom>
      <diagonal/>
    </border>
    <border>
      <left style="thick">
        <color rgb="FF66FF33"/>
      </left>
      <right style="thick">
        <color rgb="FF66FF33"/>
      </right>
      <top/>
      <bottom style="thick">
        <color rgb="FF66FF33"/>
      </bottom>
      <diagonal/>
    </border>
    <border>
      <left/>
      <right/>
      <top/>
      <bottom style="thick">
        <color rgb="FF66FF33"/>
      </bottom>
      <diagonal/>
    </border>
    <border>
      <left style="thick">
        <color rgb="FF66FF33"/>
      </left>
      <right style="thick">
        <color rgb="FF66FF33"/>
      </right>
      <top style="thick">
        <color rgb="FF66FF33"/>
      </top>
      <bottom/>
      <diagonal/>
    </border>
    <border>
      <left/>
      <right/>
      <top style="thick">
        <color rgb="FF66FF3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11" fontId="0" fillId="0" borderId="1" xfId="0" applyNumberFormat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11" fontId="2" fillId="0" borderId="5" xfId="0" applyNumberFormat="1" applyFont="1" applyBorder="1"/>
    <xf numFmtId="0" fontId="0" fillId="0" borderId="0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9" fontId="2" fillId="0" borderId="5" xfId="1" applyFont="1" applyBorder="1"/>
    <xf numFmtId="0" fontId="2" fillId="0" borderId="9" xfId="0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9" fontId="2" fillId="0" borderId="4" xfId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et consommation d’énergie d’un algorithme CNN en fonction de la taille du training set (ordinateur 1 )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ordi1!$N$16</c:f>
              <c:strCache>
                <c:ptCount val="1"/>
                <c:pt idx="0">
                  <c:v>Energy usage [kWh]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ordi1!$O$14:$T$14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ordi1!$O$16:$T$16</c:f>
              <c:numCache>
                <c:formatCode>0.00E+00</c:formatCode>
                <c:ptCount val="6"/>
                <c:pt idx="0">
                  <c:v>1.95E-2</c:v>
                </c:pt>
                <c:pt idx="1">
                  <c:v>4.8500000000000001E-2</c:v>
                </c:pt>
                <c:pt idx="2">
                  <c:v>9.64E-2</c:v>
                </c:pt>
                <c:pt idx="3">
                  <c:v>0.14399999999999999</c:v>
                </c:pt>
                <c:pt idx="4">
                  <c:v>0.17199999999999999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75E-AF8E-51C8C72A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794431"/>
        <c:axId val="764794847"/>
      </c:barChart>
      <c:lineChart>
        <c:grouping val="standard"/>
        <c:varyColors val="0"/>
        <c:ser>
          <c:idx val="0"/>
          <c:order val="0"/>
          <c:tx>
            <c:strRef>
              <c:f>ordi1!$N$15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ordi1!$O$14:$T$14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ordi1!$O$15:$T$15</c:f>
              <c:numCache>
                <c:formatCode>0%</c:formatCode>
                <c:ptCount val="6"/>
                <c:pt idx="0">
                  <c:v>0.53185000999999998</c:v>
                </c:pt>
                <c:pt idx="1">
                  <c:v>0.60260000999999996</c:v>
                </c:pt>
                <c:pt idx="2">
                  <c:v>0.63649999999999995</c:v>
                </c:pt>
                <c:pt idx="3">
                  <c:v>0.66885000999999999</c:v>
                </c:pt>
                <c:pt idx="4">
                  <c:v>0.67499998000000005</c:v>
                </c:pt>
                <c:pt idx="5">
                  <c:v>0.67640001000000005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75E-AF8E-51C8C72A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00671"/>
        <c:axId val="764795679"/>
      </c:lineChart>
      <c:catAx>
        <c:axId val="7647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794847"/>
        <c:crosses val="autoZero"/>
        <c:auto val="1"/>
        <c:lblAlgn val="ctr"/>
        <c:lblOffset val="100"/>
        <c:noMultiLvlLbl val="0"/>
      </c:catAx>
      <c:valAx>
        <c:axId val="764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794431"/>
        <c:crosses val="autoZero"/>
        <c:crossBetween val="between"/>
      </c:valAx>
      <c:valAx>
        <c:axId val="7647956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800671"/>
        <c:crosses val="max"/>
        <c:crossBetween val="between"/>
      </c:valAx>
      <c:catAx>
        <c:axId val="76480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79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 of price between 2</a:t>
            </a:r>
            <a:r>
              <a:rPr lang="fr-FR" baseline="0"/>
              <a:t> senarios </a:t>
            </a:r>
            <a:r>
              <a:rPr lang="fr-FR"/>
              <a:t>in US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Feuil4!$T$16</c:f>
              <c:strCache>
                <c:ptCount val="1"/>
                <c:pt idx="0">
                  <c:v>Difference of cost between algorithme using 37440 and 49984 images in US dollars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Feuil4!$T$17:$T$21</c:f>
              <c:numCache>
                <c:formatCode>General</c:formatCode>
                <c:ptCount val="5"/>
                <c:pt idx="0">
                  <c:v>4.2120000000000005E-3</c:v>
                </c:pt>
                <c:pt idx="1">
                  <c:v>2.3400000000000001E-3</c:v>
                </c:pt>
                <c:pt idx="2">
                  <c:v>1.4820000000000007E-3</c:v>
                </c:pt>
                <c:pt idx="3">
                  <c:v>6.5519999999999988E-3</c:v>
                </c:pt>
                <c:pt idx="4">
                  <c:v>1.4039999999999999E-3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CC4-8981-5D5E0D87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55967"/>
        <c:axId val="740353887"/>
      </c:barChart>
      <c:lineChart>
        <c:grouping val="standard"/>
        <c:varyColors val="0"/>
        <c:ser>
          <c:idx val="1"/>
          <c:order val="1"/>
          <c:tx>
            <c:strRef>
              <c:f>Feuil4!$U$16</c:f>
              <c:strCache>
                <c:ptCount val="1"/>
                <c:pt idx="0">
                  <c:v>Difference of cost between algorithme using 37440 and 49984 images and between sources of energy in US dollars (with wind energy as reference)(right)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Feuil4!$U$17:$U$21</c:f>
              <c:numCache>
                <c:formatCode>0%</c:formatCode>
                <c:ptCount val="5"/>
                <c:pt idx="0">
                  <c:v>1.8421052631578938</c:v>
                </c:pt>
                <c:pt idx="1">
                  <c:v>0.57894736842105199</c:v>
                </c:pt>
                <c:pt idx="2">
                  <c:v>0</c:v>
                </c:pt>
                <c:pt idx="3">
                  <c:v>3.4210526315789447</c:v>
                </c:pt>
                <c:pt idx="4">
                  <c:v>-5.2631578947368945E-2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8-4CC4-8981-5D5E0D87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4303"/>
        <c:axId val="740358463"/>
      </c:lineChart>
      <c:catAx>
        <c:axId val="7403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3887"/>
        <c:crosses val="autoZero"/>
        <c:auto val="1"/>
        <c:lblAlgn val="ctr"/>
        <c:lblOffset val="100"/>
        <c:noMultiLvlLbl val="0"/>
      </c:catAx>
      <c:valAx>
        <c:axId val="7403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5967"/>
        <c:crosses val="autoZero"/>
        <c:crossBetween val="between"/>
      </c:valAx>
      <c:valAx>
        <c:axId val="74035846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4303"/>
        <c:crosses val="max"/>
        <c:crossBetween val="between"/>
      </c:valAx>
      <c:catAx>
        <c:axId val="74035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035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7783284582905E-2"/>
          <c:y val="0.77905650978461338"/>
          <c:w val="0.89344433430834191"/>
          <c:h val="0.1979884914119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CO2eq emission of the agorithm depending on the size of the training set size and the energy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Feuil4!$S$25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Feuil4!$T$25:$V$25</c:f>
              <c:numCache>
                <c:formatCode>General</c:formatCode>
                <c:ptCount val="3"/>
                <c:pt idx="0">
                  <c:v>128.018</c:v>
                </c:pt>
                <c:pt idx="1">
                  <c:v>147.06200000000001</c:v>
                </c:pt>
                <c:pt idx="2">
                  <c:v>169.28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E65-8BBA-C2A2874CC856}"/>
            </c:ext>
          </c:extLst>
        </c:ser>
        <c:ser>
          <c:idx val="1"/>
          <c:order val="1"/>
          <c:tx>
            <c:strRef>
              <c:f>Feuil4!$S$26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Feuil4!$T$26:$V$26</c:f>
              <c:numCache>
                <c:formatCode>General</c:formatCode>
                <c:ptCount val="3"/>
                <c:pt idx="0">
                  <c:v>50.577999999999996</c:v>
                </c:pt>
                <c:pt idx="1">
                  <c:v>58.102000000000004</c:v>
                </c:pt>
                <c:pt idx="2">
                  <c:v>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3-4E65-8BBA-C2A2874CC856}"/>
            </c:ext>
          </c:extLst>
        </c:ser>
        <c:ser>
          <c:idx val="2"/>
          <c:order val="2"/>
          <c:tx>
            <c:strRef>
              <c:f>Feuil4!$S$27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Feuil4!$T$27:$V$27</c:f>
              <c:numCache>
                <c:formatCode>General</c:formatCode>
                <c:ptCount val="3"/>
                <c:pt idx="0">
                  <c:v>1.7968499999999998</c:v>
                </c:pt>
                <c:pt idx="1">
                  <c:v>2.0641500000000002</c:v>
                </c:pt>
                <c:pt idx="2">
                  <c:v>2.3759999999999999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3-4E65-8BBA-C2A2874CC856}"/>
            </c:ext>
          </c:extLst>
        </c:ser>
        <c:ser>
          <c:idx val="3"/>
          <c:order val="3"/>
          <c:tx>
            <c:strRef>
              <c:f>Feuil4!$S$28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Feuil4!$T$28:$V$28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0.83400000000000007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3-4E65-8BBA-C2A2874CC856}"/>
            </c:ext>
          </c:extLst>
        </c:ser>
        <c:ser>
          <c:idx val="4"/>
          <c:order val="4"/>
          <c:tx>
            <c:strRef>
              <c:f>Feuil4!$S$29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Feuil4!$T$29:$V$29</c:f>
              <c:numCache>
                <c:formatCode>General</c:formatCode>
                <c:ptCount val="3"/>
                <c:pt idx="0">
                  <c:v>4.0897999999999994</c:v>
                </c:pt>
                <c:pt idx="1">
                  <c:v>4.6981999999999999</c:v>
                </c:pt>
                <c:pt idx="2">
                  <c:v>5.4079999999999995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3-4E65-8BBA-C2A2874C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031"/>
        <c:axId val="739935455"/>
      </c:barChart>
      <c:catAx>
        <c:axId val="7399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35455"/>
        <c:crosses val="autoZero"/>
        <c:auto val="1"/>
        <c:lblAlgn val="ctr"/>
        <c:lblOffset val="100"/>
        <c:noMultiLvlLbl val="0"/>
      </c:catAx>
      <c:valAx>
        <c:axId val="7399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Difference of carbon emissions between 2 senarios g/kWh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Feuil4!$T$31</c:f>
              <c:strCache>
                <c:ptCount val="1"/>
                <c:pt idx="0">
                  <c:v>Difference of CO2eq emissions between algorithme using 37440 and 49984 images in g/kWh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Feuil4!$S$32:$S$36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Feuil4!$T$32:$T$36</c:f>
              <c:numCache>
                <c:formatCode>General</c:formatCode>
                <c:ptCount val="5"/>
                <c:pt idx="0">
                  <c:v>41.262</c:v>
                </c:pt>
                <c:pt idx="1">
                  <c:v>16.302</c:v>
                </c:pt>
                <c:pt idx="2">
                  <c:v>0.57915000000000005</c:v>
                </c:pt>
                <c:pt idx="3">
                  <c:v>0.23399999999999999</c:v>
                </c:pt>
                <c:pt idx="4">
                  <c:v>1.3182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F-475F-9748-C75DFCF8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88703"/>
        <c:axId val="308986207"/>
      </c:barChart>
      <c:lineChart>
        <c:grouping val="standard"/>
        <c:varyColors val="0"/>
        <c:ser>
          <c:idx val="1"/>
          <c:order val="1"/>
          <c:tx>
            <c:strRef>
              <c:f>Feuil4!$U$31</c:f>
              <c:strCache>
                <c:ptCount val="1"/>
                <c:pt idx="0">
                  <c:v>Difference of CO2eq emissions between algorithme using 37440 and 49984 images in g/kWh (with wind energy as reference)(right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Feuil4!$S$32:$S$36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Feuil4!$U$32:$U$36</c:f>
              <c:numCache>
                <c:formatCode>0%</c:formatCode>
                <c:ptCount val="5"/>
                <c:pt idx="0">
                  <c:v>70.245791245791239</c:v>
                </c:pt>
                <c:pt idx="1">
                  <c:v>27.148148148148145</c:v>
                </c:pt>
                <c:pt idx="2">
                  <c:v>0</c:v>
                </c:pt>
                <c:pt idx="3">
                  <c:v>-0.59595959595959602</c:v>
                </c:pt>
                <c:pt idx="4">
                  <c:v>1.2760942760942759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F-475F-9748-C75DFCF8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86623"/>
        <c:axId val="308992031"/>
      </c:lineChart>
      <c:catAx>
        <c:axId val="3089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6207"/>
        <c:crosses val="autoZero"/>
        <c:auto val="1"/>
        <c:lblAlgn val="ctr"/>
        <c:lblOffset val="100"/>
        <c:noMultiLvlLbl val="0"/>
      </c:catAx>
      <c:valAx>
        <c:axId val="3089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8703"/>
        <c:crosses val="autoZero"/>
        <c:crossBetween val="between"/>
      </c:valAx>
      <c:valAx>
        <c:axId val="3089920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6623"/>
        <c:crosses val="max"/>
        <c:crossBetween val="between"/>
      </c:valAx>
      <c:catAx>
        <c:axId val="30898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48506435430184E-2"/>
          <c:y val="0.76464070653805871"/>
          <c:w val="0.89070298712913965"/>
          <c:h val="0.187526770976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Feuil4!$C$26</c:f>
              <c:strCache>
                <c:ptCount val="1"/>
                <c:pt idx="0">
                  <c:v>Energy usage (left)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Feuil4!$D$26:$I$26</c:f>
              <c:numCache>
                <c:formatCode>General</c:formatCode>
                <c:ptCount val="6"/>
                <c:pt idx="0">
                  <c:v>1.6863636363636362E-2</c:v>
                </c:pt>
                <c:pt idx="1">
                  <c:v>4.1109090909090915E-2</c:v>
                </c:pt>
                <c:pt idx="2">
                  <c:v>8.0827272727272734E-2</c:v>
                </c:pt>
                <c:pt idx="3">
                  <c:v>0.12054545454545455</c:v>
                </c:pt>
                <c:pt idx="4">
                  <c:v>0.13869090909090909</c:v>
                </c:pt>
                <c:pt idx="5">
                  <c:v>0.16027272727272726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E-401E-BAA8-A8501640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884383"/>
        <c:axId val="442885631"/>
      </c:barChart>
      <c:lineChart>
        <c:grouping val="standard"/>
        <c:varyColors val="0"/>
        <c:ser>
          <c:idx val="0"/>
          <c:order val="0"/>
          <c:tx>
            <c:strRef>
              <c:f>Feuil4!$C$25</c:f>
              <c:strCache>
                <c:ptCount val="1"/>
                <c:pt idx="0">
                  <c:v>Accuracy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Feuil4!$D$25:$I$25</c:f>
              <c:numCache>
                <c:formatCode>0%</c:formatCode>
                <c:ptCount val="6"/>
                <c:pt idx="0">
                  <c:v>0.53771999478392907</c:v>
                </c:pt>
                <c:pt idx="1">
                  <c:v>0.59193636071216904</c:v>
                </c:pt>
                <c:pt idx="2">
                  <c:v>0.63569999344471095</c:v>
                </c:pt>
                <c:pt idx="3">
                  <c:v>0.66243000629998439</c:v>
                </c:pt>
                <c:pt idx="4">
                  <c:v>0.66988888714471062</c:v>
                </c:pt>
                <c:pt idx="5">
                  <c:v>0.67859090455091386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01E-BAA8-A8501640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2831"/>
        <c:axId val="459744063"/>
      </c:lineChart>
      <c:catAx>
        <c:axId val="442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5631"/>
        <c:crosses val="autoZero"/>
        <c:auto val="1"/>
        <c:lblAlgn val="ctr"/>
        <c:lblOffset val="100"/>
        <c:noMultiLvlLbl val="0"/>
      </c:catAx>
      <c:valAx>
        <c:axId val="4428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4383"/>
        <c:crosses val="autoZero"/>
        <c:crossBetween val="between"/>
      </c:valAx>
      <c:valAx>
        <c:axId val="4597440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2831"/>
        <c:crosses val="max"/>
        <c:crossBetween val="between"/>
      </c:valAx>
      <c:catAx>
        <c:axId val="45973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Feuil4!$C$18</c:f>
              <c:strCache>
                <c:ptCount val="1"/>
                <c:pt idx="0">
                  <c:v>Energy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Feuil4!$D$16:$I$16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Feuil4!$D$18:$I$18</c:f>
              <c:numCache>
                <c:formatCode>General</c:formatCode>
                <c:ptCount val="6"/>
                <c:pt idx="0">
                  <c:v>1.9519999999999999E-2</c:v>
                </c:pt>
                <c:pt idx="1">
                  <c:v>4.8529999999999997E-2</c:v>
                </c:pt>
                <c:pt idx="2">
                  <c:v>9.6419999999999992E-2</c:v>
                </c:pt>
                <c:pt idx="3">
                  <c:v>0.14439999999999997</c:v>
                </c:pt>
                <c:pt idx="4">
                  <c:v>0.1716</c:v>
                </c:pt>
                <c:pt idx="5">
                  <c:v>0.19019999999999998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384-A98B-4A64B9CE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742815"/>
        <c:axId val="459733663"/>
      </c:barChart>
      <c:lineChart>
        <c:grouping val="standard"/>
        <c:varyColors val="0"/>
        <c:ser>
          <c:idx val="0"/>
          <c:order val="0"/>
          <c:tx>
            <c:strRef>
              <c:f>Feuil4!$C$17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Feuil4!$D$16:$I$16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Feuil4!$D$17:$I$17</c:f>
              <c:numCache>
                <c:formatCode>General</c:formatCode>
                <c:ptCount val="6"/>
                <c:pt idx="0">
                  <c:v>0.53185001049999991</c:v>
                </c:pt>
                <c:pt idx="1">
                  <c:v>0.60260000800000002</c:v>
                </c:pt>
                <c:pt idx="2">
                  <c:v>0.63650000099999993</c:v>
                </c:pt>
                <c:pt idx="3">
                  <c:v>0.66885000499999991</c:v>
                </c:pt>
                <c:pt idx="4">
                  <c:v>0.674999982</c:v>
                </c:pt>
                <c:pt idx="5">
                  <c:v>0.67640000599999994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9-4384-A98B-4A64B9CE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40735"/>
        <c:axId val="459738655"/>
      </c:lineChart>
      <c:catAx>
        <c:axId val="459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8655"/>
        <c:crosses val="autoZero"/>
        <c:auto val="1"/>
        <c:lblAlgn val="ctr"/>
        <c:lblOffset val="100"/>
        <c:noMultiLvlLbl val="0"/>
      </c:catAx>
      <c:valAx>
        <c:axId val="459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0735"/>
        <c:crosses val="autoZero"/>
        <c:crossBetween val="between"/>
      </c:valAx>
      <c:valAx>
        <c:axId val="45973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2815"/>
        <c:crosses val="max"/>
        <c:crossBetween val="between"/>
      </c:valAx>
      <c:catAx>
        <c:axId val="45974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3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Feuil4!$C$26</c:f>
              <c:strCache>
                <c:ptCount val="1"/>
                <c:pt idx="0">
                  <c:v>Energy usage (left)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Feuil4!$D$26:$I$26</c:f>
              <c:numCache>
                <c:formatCode>General</c:formatCode>
                <c:ptCount val="6"/>
                <c:pt idx="0">
                  <c:v>1.6863636363636362E-2</c:v>
                </c:pt>
                <c:pt idx="1">
                  <c:v>4.1109090909090915E-2</c:v>
                </c:pt>
                <c:pt idx="2">
                  <c:v>8.0827272727272734E-2</c:v>
                </c:pt>
                <c:pt idx="3">
                  <c:v>0.12054545454545455</c:v>
                </c:pt>
                <c:pt idx="4">
                  <c:v>0.13869090909090909</c:v>
                </c:pt>
                <c:pt idx="5">
                  <c:v>0.16027272727272726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2D8-8E2D-1603BFB8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884383"/>
        <c:axId val="442885631"/>
      </c:barChart>
      <c:lineChart>
        <c:grouping val="standard"/>
        <c:varyColors val="0"/>
        <c:ser>
          <c:idx val="0"/>
          <c:order val="0"/>
          <c:tx>
            <c:strRef>
              <c:f>Feuil4!$C$25</c:f>
              <c:strCache>
                <c:ptCount val="1"/>
                <c:pt idx="0">
                  <c:v>Accuracy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Feuil4!$D$25:$I$25</c:f>
              <c:numCache>
                <c:formatCode>0%</c:formatCode>
                <c:ptCount val="6"/>
                <c:pt idx="0">
                  <c:v>0.53771999478392907</c:v>
                </c:pt>
                <c:pt idx="1">
                  <c:v>0.59193636071216904</c:v>
                </c:pt>
                <c:pt idx="2">
                  <c:v>0.63569999344471095</c:v>
                </c:pt>
                <c:pt idx="3">
                  <c:v>0.66243000629998439</c:v>
                </c:pt>
                <c:pt idx="4">
                  <c:v>0.66988888714471062</c:v>
                </c:pt>
                <c:pt idx="5">
                  <c:v>0.67859090455091386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E-42D8-8E2D-1603BFB8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2831"/>
        <c:axId val="459744063"/>
      </c:lineChart>
      <c:catAx>
        <c:axId val="442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5631"/>
        <c:crosses val="autoZero"/>
        <c:auto val="1"/>
        <c:lblAlgn val="ctr"/>
        <c:lblOffset val="100"/>
        <c:noMultiLvlLbl val="0"/>
      </c:catAx>
      <c:valAx>
        <c:axId val="4428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4383"/>
        <c:crosses val="autoZero"/>
        <c:crossBetween val="between"/>
      </c:valAx>
      <c:valAx>
        <c:axId val="4597440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2831"/>
        <c:crosses val="max"/>
        <c:crossBetween val="between"/>
      </c:valAx>
      <c:catAx>
        <c:axId val="45973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Cout</a:t>
            </a:r>
            <a:r>
              <a:rPr lang="fr-FR" baseline="0"/>
              <a:t> de l'agorithme en fonction de l'énergie et de la taille du set d'entrainement (ordinateur1)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Feuil4!$M$10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Feuil4!$N$10:$P$10</c:f>
              <c:numCache>
                <c:formatCode>0.00E+00</c:formatCode>
                <c:ptCount val="3"/>
                <c:pt idx="0">
                  <c:v>1.5551999999999998E-2</c:v>
                </c:pt>
                <c:pt idx="1">
                  <c:v>1.8575999999999999E-2</c:v>
                </c:pt>
                <c:pt idx="2">
                  <c:v>2.052E-2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796-B6AA-D3437604AA5D}"/>
            </c:ext>
          </c:extLst>
        </c:ser>
        <c:ser>
          <c:idx val="1"/>
          <c:order val="1"/>
          <c:tx>
            <c:strRef>
              <c:f>Feuil4!$M$11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Feuil4!$N$11:$P$11</c:f>
              <c:numCache>
                <c:formatCode>0.00E+00</c:formatCode>
                <c:ptCount val="3"/>
                <c:pt idx="0">
                  <c:v>8.6399999999999984E-3</c:v>
                </c:pt>
                <c:pt idx="1">
                  <c:v>1.0319999999999999E-2</c:v>
                </c:pt>
                <c:pt idx="2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2-4796-B6AA-D3437604AA5D}"/>
            </c:ext>
          </c:extLst>
        </c:ser>
        <c:ser>
          <c:idx val="2"/>
          <c:order val="2"/>
          <c:tx>
            <c:strRef>
              <c:f>Feuil4!$M$12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Feuil4!$N$12:$P$12</c:f>
              <c:numCache>
                <c:formatCode>0.00E+00</c:formatCode>
                <c:ptCount val="3"/>
                <c:pt idx="0">
                  <c:v>5.4719999999999994E-3</c:v>
                </c:pt>
                <c:pt idx="1">
                  <c:v>6.5359999999999993E-3</c:v>
                </c:pt>
                <c:pt idx="2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2-4796-B6AA-D3437604AA5D}"/>
            </c:ext>
          </c:extLst>
        </c:ser>
        <c:ser>
          <c:idx val="3"/>
          <c:order val="3"/>
          <c:tx>
            <c:strRef>
              <c:f>Feuil4!$M$13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Feuil4!$N$13:$P$13</c:f>
              <c:numCache>
                <c:formatCode>0.00E+00</c:formatCode>
                <c:ptCount val="3"/>
                <c:pt idx="0">
                  <c:v>2.4191999999999998E-2</c:v>
                </c:pt>
                <c:pt idx="1">
                  <c:v>2.8895999999999998E-2</c:v>
                </c:pt>
                <c:pt idx="2">
                  <c:v>3.1920000000000004E-2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2-4796-B6AA-D3437604AA5D}"/>
            </c:ext>
          </c:extLst>
        </c:ser>
        <c:ser>
          <c:idx val="4"/>
          <c:order val="4"/>
          <c:tx>
            <c:strRef>
              <c:f>Feuil4!$M$14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Feuil4!$N$14:$P$14</c:f>
              <c:numCache>
                <c:formatCode>0.00E+00</c:formatCode>
                <c:ptCount val="3"/>
                <c:pt idx="0">
                  <c:v>5.1839999999999994E-3</c:v>
                </c:pt>
                <c:pt idx="1">
                  <c:v>6.1919999999999987E-3</c:v>
                </c:pt>
                <c:pt idx="2">
                  <c:v>6.8399999999999997E-3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2-4796-B6AA-D3437604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351871"/>
        <c:axId val="306354367"/>
      </c:barChart>
      <c:catAx>
        <c:axId val="306351871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06354367"/>
        <c:crosses val="autoZero"/>
        <c:auto val="1"/>
        <c:lblAlgn val="ctr"/>
        <c:lblOffset val="100"/>
        <c:noMultiLvlLbl val="0"/>
      </c:catAx>
      <c:valAx>
        <c:axId val="3063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Cost in USD of the agorithm depending of the energy and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Feuil4!$S$10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Feuil4!$T$10:$V$10</c:f>
              <c:numCache>
                <c:formatCode>General</c:formatCode>
                <c:ptCount val="3"/>
                <c:pt idx="0">
                  <c:v>1.3068E-2</c:v>
                </c:pt>
                <c:pt idx="1">
                  <c:v>1.5012000000000001E-2</c:v>
                </c:pt>
                <c:pt idx="2">
                  <c:v>1.728E-2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5D6-BA02-A45FE31C1CDA}"/>
            </c:ext>
          </c:extLst>
        </c:ser>
        <c:ser>
          <c:idx val="1"/>
          <c:order val="1"/>
          <c:tx>
            <c:strRef>
              <c:f>Feuil4!$S$11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Feuil4!$T$11:$V$11</c:f>
              <c:numCache>
                <c:formatCode>General</c:formatCode>
                <c:ptCount val="3"/>
                <c:pt idx="0">
                  <c:v>7.2599999999999991E-3</c:v>
                </c:pt>
                <c:pt idx="1">
                  <c:v>8.3400000000000002E-3</c:v>
                </c:pt>
                <c:pt idx="2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3-45D6-BA02-A45FE31C1CDA}"/>
            </c:ext>
          </c:extLst>
        </c:ser>
        <c:ser>
          <c:idx val="2"/>
          <c:order val="2"/>
          <c:tx>
            <c:strRef>
              <c:f>Feuil4!$S$12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Feuil4!$T$12:$V$12</c:f>
              <c:numCache>
                <c:formatCode>General</c:formatCode>
                <c:ptCount val="3"/>
                <c:pt idx="0">
                  <c:v>4.5979999999999997E-3</c:v>
                </c:pt>
                <c:pt idx="1">
                  <c:v>5.2820000000000002E-3</c:v>
                </c:pt>
                <c:pt idx="2">
                  <c:v>6.0800000000000003E-3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3-45D6-BA02-A45FE31C1CDA}"/>
            </c:ext>
          </c:extLst>
        </c:ser>
        <c:ser>
          <c:idx val="3"/>
          <c:order val="3"/>
          <c:tx>
            <c:strRef>
              <c:f>Feuil4!$S$13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Feuil4!$T$13:$V$13</c:f>
              <c:numCache>
                <c:formatCode>General</c:formatCode>
                <c:ptCount val="3"/>
                <c:pt idx="0">
                  <c:v>2.0328000000000002E-2</c:v>
                </c:pt>
                <c:pt idx="1">
                  <c:v>2.3352000000000005E-2</c:v>
                </c:pt>
                <c:pt idx="2">
                  <c:v>2.6880000000000001E-2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3-45D6-BA02-A45FE31C1CDA}"/>
            </c:ext>
          </c:extLst>
        </c:ser>
        <c:ser>
          <c:idx val="4"/>
          <c:order val="4"/>
          <c:tx>
            <c:strRef>
              <c:f>Feuil4!$S$14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Feuil4!$T$14:$V$14</c:f>
              <c:numCache>
                <c:formatCode>General</c:formatCode>
                <c:ptCount val="3"/>
                <c:pt idx="0">
                  <c:v>4.3559999999999996E-3</c:v>
                </c:pt>
                <c:pt idx="1">
                  <c:v>5.0039999999999998E-3</c:v>
                </c:pt>
                <c:pt idx="2">
                  <c:v>5.7599999999999995E-3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3-45D6-BA02-A45FE31C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51743"/>
        <c:axId val="337849247"/>
      </c:barChart>
      <c:catAx>
        <c:axId val="33785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849247"/>
        <c:crosses val="autoZero"/>
        <c:auto val="1"/>
        <c:lblAlgn val="ctr"/>
        <c:lblOffset val="100"/>
        <c:noMultiLvlLbl val="0"/>
      </c:catAx>
      <c:valAx>
        <c:axId val="3378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8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Economie possible entre debut et fin du plateau (ordinateur</a:t>
            </a:r>
            <a:r>
              <a:rPr lang="fr-FR" baseline="0"/>
              <a:t>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Feuil4!$M$17:$M$21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Feuil4!$N$17:$N$21</c:f>
              <c:numCache>
                <c:formatCode>0.00E+00</c:formatCode>
                <c:ptCount val="5"/>
                <c:pt idx="0">
                  <c:v>4.9680000000000019E-3</c:v>
                </c:pt>
                <c:pt idx="1">
                  <c:v>2.760000000000002E-3</c:v>
                </c:pt>
                <c:pt idx="2">
                  <c:v>1.7480000000000004E-3</c:v>
                </c:pt>
                <c:pt idx="3">
                  <c:v>7.7280000000000057E-3</c:v>
                </c:pt>
                <c:pt idx="4">
                  <c:v>1.6560000000000004E-3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4238-9DF3-978A5052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062527"/>
        <c:axId val="759060447"/>
      </c:barChart>
      <c:catAx>
        <c:axId val="7590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60447"/>
        <c:crosses val="autoZero"/>
        <c:auto val="1"/>
        <c:lblAlgn val="ctr"/>
        <c:lblOffset val="100"/>
        <c:noMultiLvlLbl val="0"/>
      </c:catAx>
      <c:valAx>
        <c:axId val="759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Difference of price between algorithme using 37440 and 49984 images in US dollars</a:t>
            </a:r>
            <a:r>
              <a:rPr lang="fr-FR" sz="1400" b="0" i="0" u="none" strike="noStrike" baseline="0"/>
              <a:t> </a:t>
            </a:r>
            <a:endParaRPr lang="fr-FR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Feuil4!$T$17:$T$21</c:f>
              <c:numCache>
                <c:formatCode>General</c:formatCode>
                <c:ptCount val="5"/>
                <c:pt idx="0">
                  <c:v>4.2120000000000005E-3</c:v>
                </c:pt>
                <c:pt idx="1">
                  <c:v>2.3400000000000001E-3</c:v>
                </c:pt>
                <c:pt idx="2">
                  <c:v>1.4820000000000007E-3</c:v>
                </c:pt>
                <c:pt idx="3">
                  <c:v>6.5519999999999988E-3</c:v>
                </c:pt>
                <c:pt idx="4">
                  <c:v>1.4039999999999999E-3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BA6-A83A-CF328CD4A8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Feuil4!$V$17:$V$21</c:f>
              <c:numCache>
                <c:formatCode>0%</c:formatCode>
                <c:ptCount val="5"/>
                <c:pt idx="0">
                  <c:v>0.3223140495867769</c:v>
                </c:pt>
                <c:pt idx="1">
                  <c:v>0.3223140495867769</c:v>
                </c:pt>
                <c:pt idx="2">
                  <c:v>0.32231404958677701</c:v>
                </c:pt>
                <c:pt idx="3">
                  <c:v>0.32231404958677679</c:v>
                </c:pt>
                <c:pt idx="4">
                  <c:v>0.32231404958677684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BA6-A83A-CF328CD4A8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Feuil4!$U$17:$U$21</c:f>
              <c:numCache>
                <c:formatCode>0%</c:formatCode>
                <c:ptCount val="5"/>
                <c:pt idx="0">
                  <c:v>1.8421052631578938</c:v>
                </c:pt>
                <c:pt idx="1">
                  <c:v>0.57894736842105199</c:v>
                </c:pt>
                <c:pt idx="2">
                  <c:v>0</c:v>
                </c:pt>
                <c:pt idx="3">
                  <c:v>3.4210526315789447</c:v>
                </c:pt>
                <c:pt idx="4">
                  <c:v>-5.2631578947368945E-2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BA6-A83A-CF328CD4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37823"/>
        <c:axId val="459745311"/>
      </c:barChart>
      <c:catAx>
        <c:axId val="4597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5311"/>
        <c:crosses val="autoZero"/>
        <c:auto val="1"/>
        <c:lblAlgn val="ctr"/>
        <c:lblOffset val="100"/>
        <c:noMultiLvlLbl val="0"/>
      </c:catAx>
      <c:valAx>
        <c:axId val="459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fr-FR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800" b="0" i="0" baseline="0">
                <a:effectLst/>
              </a:rPr>
              <a:t>Emission de CO2eq de l'agorithme en fonction de la taille du set d'entrainement et de la source d'énergie (ordinateur 1)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Feuil4!$M$25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Feuil4!$N$25:$P$25</c:f>
              <c:numCache>
                <c:formatCode>General</c:formatCode>
                <c:ptCount val="3"/>
                <c:pt idx="0">
                  <c:v>152.35199999999998</c:v>
                </c:pt>
                <c:pt idx="1">
                  <c:v>181.976</c:v>
                </c:pt>
                <c:pt idx="2">
                  <c:v>201.02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9-411A-80C5-A24C245903A5}"/>
            </c:ext>
          </c:extLst>
        </c:ser>
        <c:ser>
          <c:idx val="1"/>
          <c:order val="1"/>
          <c:tx>
            <c:strRef>
              <c:f>Feuil4!$M$26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Feuil4!$N$26:$P$26</c:f>
              <c:numCache>
                <c:formatCode>General</c:formatCode>
                <c:ptCount val="3"/>
                <c:pt idx="0">
                  <c:v>60.191999999999993</c:v>
                </c:pt>
                <c:pt idx="1">
                  <c:v>71.896000000000001</c:v>
                </c:pt>
                <c:pt idx="2">
                  <c:v>79.42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9-411A-80C5-A24C245903A5}"/>
            </c:ext>
          </c:extLst>
        </c:ser>
        <c:ser>
          <c:idx val="2"/>
          <c:order val="2"/>
          <c:tx>
            <c:strRef>
              <c:f>Feuil4!$M$27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Feuil4!$N$27:$P$27</c:f>
              <c:numCache>
                <c:formatCode>General</c:formatCode>
                <c:ptCount val="3"/>
                <c:pt idx="0">
                  <c:v>2.1383999999999999</c:v>
                </c:pt>
                <c:pt idx="1">
                  <c:v>2.5541999999999998</c:v>
                </c:pt>
                <c:pt idx="2">
                  <c:v>2.8214999999999999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9-411A-80C5-A24C245903A5}"/>
            </c:ext>
          </c:extLst>
        </c:ser>
        <c:ser>
          <c:idx val="3"/>
          <c:order val="3"/>
          <c:tx>
            <c:strRef>
              <c:f>Feuil4!$M$28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Feuil4!$N$28:$P$28</c:f>
              <c:numCache>
                <c:formatCode>General</c:formatCode>
                <c:ptCount val="3"/>
                <c:pt idx="0">
                  <c:v>0.86399999999999988</c:v>
                </c:pt>
                <c:pt idx="1">
                  <c:v>1.032</c:v>
                </c:pt>
                <c:pt idx="2">
                  <c:v>1.1400000000000001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9-411A-80C5-A24C245903A5}"/>
            </c:ext>
          </c:extLst>
        </c:ser>
        <c:ser>
          <c:idx val="4"/>
          <c:order val="4"/>
          <c:tx>
            <c:strRef>
              <c:f>Feuil4!$M$29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Feuil4!$N$29:$P$29</c:f>
              <c:numCache>
                <c:formatCode>General</c:formatCode>
                <c:ptCount val="3"/>
                <c:pt idx="0">
                  <c:v>4.8671999999999995</c:v>
                </c:pt>
                <c:pt idx="1">
                  <c:v>5.8135999999999992</c:v>
                </c:pt>
                <c:pt idx="2">
                  <c:v>6.4219999999999997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9-411A-80C5-A24C2459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33391"/>
        <c:axId val="739633807"/>
      </c:barChart>
      <c:catAx>
        <c:axId val="739633391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739633807"/>
        <c:crosses val="autoZero"/>
        <c:auto val="1"/>
        <c:lblAlgn val="ctr"/>
        <c:lblOffset val="100"/>
        <c:noMultiLvlLbl val="0"/>
      </c:catAx>
      <c:valAx>
        <c:axId val="7396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6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18</xdr:row>
      <xdr:rowOff>38100</xdr:rowOff>
    </xdr:from>
    <xdr:to>
      <xdr:col>19</xdr:col>
      <xdr:colOff>655320</xdr:colOff>
      <xdr:row>36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B09093-8167-02BE-0779-778B0611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175260</xdr:rowOff>
    </xdr:from>
    <xdr:to>
      <xdr:col>18</xdr:col>
      <xdr:colOff>91440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B15B79-EAA5-10B4-C660-90BB0FAAD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40</xdr:row>
      <xdr:rowOff>160020</xdr:rowOff>
    </xdr:from>
    <xdr:to>
      <xdr:col>9</xdr:col>
      <xdr:colOff>91440</xdr:colOff>
      <xdr:row>59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768516-8506-4929-9AAB-4DC9E117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167640</xdr:rowOff>
    </xdr:from>
    <xdr:to>
      <xdr:col>16</xdr:col>
      <xdr:colOff>91440</xdr:colOff>
      <xdr:row>57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19C890-A935-4D77-9E84-52465EA4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41</xdr:row>
      <xdr:rowOff>22860</xdr:rowOff>
    </xdr:from>
    <xdr:to>
      <xdr:col>21</xdr:col>
      <xdr:colOff>533400</xdr:colOff>
      <xdr:row>56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B050A3-C25B-0AB5-4C0D-4785D8C1A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685800</xdr:colOff>
      <xdr:row>41</xdr:row>
      <xdr:rowOff>22860</xdr:rowOff>
    </xdr:from>
    <xdr:to>
      <xdr:col>27</xdr:col>
      <xdr:colOff>502920</xdr:colOff>
      <xdr:row>56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9F9389-DDBC-6677-EEFA-15470CF0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350520</xdr:colOff>
      <xdr:row>56</xdr:row>
      <xdr:rowOff>129540</xdr:rowOff>
    </xdr:from>
    <xdr:to>
      <xdr:col>21</xdr:col>
      <xdr:colOff>541020</xdr:colOff>
      <xdr:row>71</xdr:row>
      <xdr:rowOff>129540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41BF370-A2D2-3BC1-AF85-08A4F807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769620</xdr:colOff>
      <xdr:row>56</xdr:row>
      <xdr:rowOff>160020</xdr:rowOff>
    </xdr:from>
    <xdr:to>
      <xdr:col>27</xdr:col>
      <xdr:colOff>586740</xdr:colOff>
      <xdr:row>71</xdr:row>
      <xdr:rowOff>160020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4B71E8C-DB41-BA00-18C4-31375AAF0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297180</xdr:colOff>
      <xdr:row>72</xdr:row>
      <xdr:rowOff>60960</xdr:rowOff>
    </xdr:from>
    <xdr:to>
      <xdr:col>22</xdr:col>
      <xdr:colOff>678180</xdr:colOff>
      <xdr:row>89</xdr:row>
      <xdr:rowOff>68580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520AB1-F960-3C74-556F-1DCDFE7E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60347</xdr:colOff>
      <xdr:row>15</xdr:row>
      <xdr:rowOff>64265</xdr:rowOff>
    </xdr:from>
    <xdr:to>
      <xdr:col>28</xdr:col>
      <xdr:colOff>257284</xdr:colOff>
      <xdr:row>26</xdr:row>
      <xdr:rowOff>73900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991F931-A7B8-4E04-D7A8-9F5493CA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87284</xdr:colOff>
      <xdr:row>72</xdr:row>
      <xdr:rowOff>144549</xdr:rowOff>
    </xdr:from>
    <xdr:to>
      <xdr:col>28</xdr:col>
      <xdr:colOff>435495</xdr:colOff>
      <xdr:row>87</xdr:row>
      <xdr:rowOff>144549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816FA59-8199-7BCA-8BF3-021CDD7F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475710</xdr:colOff>
      <xdr:row>15</xdr:row>
      <xdr:rowOff>90040</xdr:rowOff>
    </xdr:from>
    <xdr:to>
      <xdr:col>34</xdr:col>
      <xdr:colOff>0</xdr:colOff>
      <xdr:row>27</xdr:row>
      <xdr:rowOff>52295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6A3A8E8-1D06-C703-B831-E64916C2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E8E7-415D-4B47-8597-C0B9948B00B1}">
  <dimension ref="E3:T104"/>
  <sheetViews>
    <sheetView tabSelected="1" zoomScale="87" workbookViewId="0">
      <selection activeCell="K103" sqref="K103:K104"/>
    </sheetView>
  </sheetViews>
  <sheetFormatPr baseColWidth="10" defaultRowHeight="14.4" x14ac:dyDescent="0.3"/>
  <cols>
    <col min="10" max="10" width="18.88671875" bestFit="1" customWidth="1"/>
    <col min="11" max="11" width="15.5546875" bestFit="1" customWidth="1"/>
  </cols>
  <sheetData>
    <row r="3" spans="5:20" x14ac:dyDescent="0.3"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N3" s="2" t="s">
        <v>2</v>
      </c>
      <c r="O3" s="2" t="s">
        <v>3</v>
      </c>
      <c r="P3" s="2" t="s">
        <v>4</v>
      </c>
    </row>
    <row r="4" spans="5:20" x14ac:dyDescent="0.3">
      <c r="E4" s="2">
        <v>64</v>
      </c>
      <c r="F4" s="2">
        <v>910</v>
      </c>
      <c r="G4" s="2">
        <v>4992</v>
      </c>
      <c r="H4" s="2">
        <v>0.53420001299999997</v>
      </c>
      <c r="I4" s="3">
        <v>2.0199999999999999E-2</v>
      </c>
      <c r="J4" s="2">
        <v>0.44457987799999998</v>
      </c>
      <c r="K4" s="2" t="s">
        <v>7</v>
      </c>
      <c r="N4" s="2">
        <v>4992</v>
      </c>
      <c r="O4" s="2">
        <f>AVERAGE(H4,H15,H26,H36,H49,H59,H69,H79,H89,H99)</f>
        <v>0.53185001049999991</v>
      </c>
      <c r="P4" s="2">
        <f>AVERAGE(I4,I15,I26,I36,I49,I59,I69,I79,I89,I99)</f>
        <v>1.9519999999999999E-2</v>
      </c>
    </row>
    <row r="5" spans="5:20" x14ac:dyDescent="0.3">
      <c r="E5" s="2">
        <v>64</v>
      </c>
      <c r="F5" s="2">
        <v>903</v>
      </c>
      <c r="G5" s="2">
        <v>12480</v>
      </c>
      <c r="H5" s="2">
        <v>0.59990000700000001</v>
      </c>
      <c r="I5" s="3">
        <v>4.99E-2</v>
      </c>
      <c r="J5" s="2">
        <v>1.097577926</v>
      </c>
      <c r="K5" s="2" t="s">
        <v>8</v>
      </c>
      <c r="L5" t="s">
        <v>9</v>
      </c>
      <c r="N5" s="2">
        <v>12480</v>
      </c>
      <c r="O5" s="2">
        <f>AVERAGE(H5,H16,H27,H37,H50,H60,H70,H80,H90,H100)</f>
        <v>0.60260000800000002</v>
      </c>
      <c r="P5" s="2">
        <f>AVERAGE(I5,I16,I27,I37,I50,I60,I70,I80,I90,I100)</f>
        <v>4.8529999999999997E-2</v>
      </c>
    </row>
    <row r="6" spans="5:20" x14ac:dyDescent="0.3">
      <c r="E6" s="2">
        <v>64</v>
      </c>
      <c r="F6" s="2">
        <v>902</v>
      </c>
      <c r="G6" s="2">
        <v>24960</v>
      </c>
      <c r="H6" s="2">
        <v>0.62800002099999996</v>
      </c>
      <c r="I6" s="3">
        <v>9.9699999999999997E-2</v>
      </c>
      <c r="J6" s="2">
        <v>2.1733476989999998</v>
      </c>
      <c r="K6" s="2" t="s">
        <v>8</v>
      </c>
      <c r="N6" s="2">
        <v>24960</v>
      </c>
      <c r="O6" s="2">
        <f>AVERAGE(H6,H17,H28,H38,H51,H61,H71,H81,H91,H101)</f>
        <v>0.63650000099999993</v>
      </c>
      <c r="P6" s="2">
        <f>AVERAGE(I6,I17,I28,I38,I51,I61,I71,I81,I91,I101)</f>
        <v>9.6419999999999992E-2</v>
      </c>
    </row>
    <row r="7" spans="5:20" x14ac:dyDescent="0.3">
      <c r="E7" s="2">
        <v>64</v>
      </c>
      <c r="F7" s="2">
        <v>903</v>
      </c>
      <c r="G7" s="2">
        <v>37440</v>
      </c>
      <c r="H7" s="2">
        <v>0.67510002899999999</v>
      </c>
      <c r="I7" s="3">
        <v>0.14599999999999999</v>
      </c>
      <c r="J7" s="2">
        <v>3.2887461450000002</v>
      </c>
      <c r="K7" s="2" t="s">
        <v>8</v>
      </c>
      <c r="N7" s="2">
        <v>37440</v>
      </c>
      <c r="O7" s="2">
        <f>AVERAGE(H7,H18,H29,H39,H52,H62,H72,H82,H92,H102)</f>
        <v>0.66885000499999991</v>
      </c>
      <c r="P7" s="2">
        <f>AVERAGE(I7,I18,I29,I39,I52,I62,I72,I82,I92,I102)</f>
        <v>0.14439999999999997</v>
      </c>
    </row>
    <row r="8" spans="5:20" x14ac:dyDescent="0.3">
      <c r="E8" s="2">
        <v>64</v>
      </c>
      <c r="F8" s="2">
        <v>901</v>
      </c>
      <c r="G8" s="2">
        <v>44992</v>
      </c>
      <c r="H8" s="2">
        <v>0.67799997300000003</v>
      </c>
      <c r="I8" s="3">
        <v>0.17199999999999999</v>
      </c>
      <c r="J8" s="2">
        <v>3.7173022530000002</v>
      </c>
      <c r="K8" s="2" t="s">
        <v>8</v>
      </c>
      <c r="N8" s="2">
        <v>44992</v>
      </c>
      <c r="O8" s="2">
        <f>AVERAGE(H8,H19,H30,H40,H53,H63,H73,H83,H93,H103)</f>
        <v>0.674999982</v>
      </c>
      <c r="P8" s="2">
        <f>AVERAGE(I8,I19,I30,I40,I53,I63,I73,I83,I93,I103)</f>
        <v>0.1716</v>
      </c>
    </row>
    <row r="9" spans="5:20" x14ac:dyDescent="0.3">
      <c r="E9" s="2">
        <v>64</v>
      </c>
      <c r="F9" s="2">
        <v>901</v>
      </c>
      <c r="G9" s="2">
        <v>49984</v>
      </c>
      <c r="H9" s="2">
        <v>0.68580001599999996</v>
      </c>
      <c r="I9" s="3">
        <v>0.20300000000000001</v>
      </c>
      <c r="J9" s="2">
        <v>4.337559648</v>
      </c>
      <c r="K9" s="2" t="s">
        <v>8</v>
      </c>
      <c r="N9" s="2">
        <v>49984</v>
      </c>
      <c r="O9" s="2">
        <f>AVERAGE(H9,H20,H31,H41,H54,H64,H74,H84,H94,H104)</f>
        <v>0.67640000599999994</v>
      </c>
      <c r="P9" s="2">
        <f>AVERAGE(I9,I20,I31,I41,I54,I64,I74,I84,I94,I104)</f>
        <v>0.19019999999999998</v>
      </c>
    </row>
    <row r="10" spans="5:20" x14ac:dyDescent="0.3">
      <c r="I10" s="4"/>
    </row>
    <row r="13" spans="5:20" x14ac:dyDescent="0.3">
      <c r="N13" s="6"/>
      <c r="O13" s="6"/>
      <c r="P13" s="6"/>
      <c r="Q13" s="6"/>
      <c r="R13" s="6"/>
      <c r="S13" s="6"/>
      <c r="T13" s="6"/>
    </row>
    <row r="14" spans="5:20" x14ac:dyDescent="0.3">
      <c r="E14" s="2" t="s">
        <v>0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5</v>
      </c>
      <c r="K14" s="2" t="s">
        <v>6</v>
      </c>
      <c r="N14" s="6"/>
      <c r="O14" s="7">
        <v>4992</v>
      </c>
      <c r="P14" s="8">
        <v>12480</v>
      </c>
      <c r="Q14" s="8">
        <v>24960</v>
      </c>
      <c r="R14" s="8">
        <v>37440</v>
      </c>
      <c r="S14" s="8">
        <v>44992</v>
      </c>
      <c r="T14" s="8">
        <v>49984</v>
      </c>
    </row>
    <row r="15" spans="5:20" x14ac:dyDescent="0.3">
      <c r="E15" s="2">
        <v>64</v>
      </c>
      <c r="F15" s="2">
        <v>910</v>
      </c>
      <c r="G15" s="2">
        <v>4992</v>
      </c>
      <c r="H15" s="2">
        <v>0.52950000799999997</v>
      </c>
      <c r="I15" s="3">
        <v>2.01E-2</v>
      </c>
      <c r="J15" s="2">
        <v>0.455359878</v>
      </c>
      <c r="K15" s="2" t="s">
        <v>8</v>
      </c>
      <c r="N15" s="7" t="s">
        <v>3</v>
      </c>
      <c r="O15" s="19">
        <v>0.53185000999999998</v>
      </c>
      <c r="P15" s="19">
        <v>0.60260000999999996</v>
      </c>
      <c r="Q15" s="19">
        <v>0.63649999999999995</v>
      </c>
      <c r="R15" s="19">
        <v>0.66885000999999999</v>
      </c>
      <c r="S15" s="19">
        <v>0.67499998000000005</v>
      </c>
      <c r="T15" s="19">
        <v>0.67640001000000005</v>
      </c>
    </row>
    <row r="16" spans="5:20" x14ac:dyDescent="0.3">
      <c r="E16" s="2">
        <v>64</v>
      </c>
      <c r="F16" s="2">
        <v>903</v>
      </c>
      <c r="G16" s="2">
        <v>12480</v>
      </c>
      <c r="H16" s="2">
        <v>0.60530000900000003</v>
      </c>
      <c r="I16" s="3">
        <v>4.9299999999999997E-2</v>
      </c>
      <c r="J16" s="2">
        <v>1.113530197</v>
      </c>
      <c r="K16" s="2" t="s">
        <v>8</v>
      </c>
      <c r="N16" s="10" t="s">
        <v>155</v>
      </c>
      <c r="O16" s="11">
        <v>1.95E-2</v>
      </c>
      <c r="P16" s="11">
        <v>4.8500000000000001E-2</v>
      </c>
      <c r="Q16" s="11">
        <v>9.64E-2</v>
      </c>
      <c r="R16" s="11">
        <v>0.14399999999999999</v>
      </c>
      <c r="S16" s="11">
        <v>0.17199999999999999</v>
      </c>
      <c r="T16" s="11">
        <v>0.19</v>
      </c>
    </row>
    <row r="17" spans="5:20" x14ac:dyDescent="0.3">
      <c r="E17" s="2">
        <v>64</v>
      </c>
      <c r="F17" s="2">
        <v>902</v>
      </c>
      <c r="G17" s="2">
        <v>24960</v>
      </c>
      <c r="H17" s="2">
        <v>0.644999981</v>
      </c>
      <c r="I17" s="3">
        <v>9.35E-2</v>
      </c>
      <c r="J17" s="2">
        <v>2.1931331740000002</v>
      </c>
      <c r="K17" s="2" t="s">
        <v>8</v>
      </c>
      <c r="N17" s="6"/>
      <c r="O17" s="6"/>
      <c r="P17" s="6"/>
      <c r="Q17" s="6"/>
      <c r="R17" s="6"/>
      <c r="S17" s="6"/>
      <c r="T17" s="6"/>
    </row>
    <row r="18" spans="5:20" x14ac:dyDescent="0.3">
      <c r="E18" s="2">
        <v>64</v>
      </c>
      <c r="F18" s="2">
        <v>903</v>
      </c>
      <c r="G18" s="2">
        <v>37440</v>
      </c>
      <c r="H18" s="2">
        <v>0.66259998099999995</v>
      </c>
      <c r="I18" s="3">
        <v>0.14399999999999999</v>
      </c>
      <c r="J18" s="2">
        <v>3.2304788599999998</v>
      </c>
      <c r="K18" s="2" t="s">
        <v>7</v>
      </c>
    </row>
    <row r="19" spans="5:20" x14ac:dyDescent="0.3">
      <c r="E19" s="2">
        <v>64</v>
      </c>
      <c r="F19" s="2">
        <v>901</v>
      </c>
      <c r="G19" s="2">
        <v>44992</v>
      </c>
      <c r="H19" s="2">
        <v>0.67199999099999996</v>
      </c>
      <c r="I19" s="3">
        <v>0.17499999999999999</v>
      </c>
      <c r="J19" s="2">
        <v>3.9098140909999999</v>
      </c>
      <c r="K19" s="2" t="s">
        <v>7</v>
      </c>
    </row>
    <row r="20" spans="5:20" x14ac:dyDescent="0.3">
      <c r="E20" s="2">
        <v>64</v>
      </c>
      <c r="F20" s="2">
        <v>901</v>
      </c>
      <c r="G20" s="2">
        <v>49984</v>
      </c>
      <c r="H20" s="2">
        <v>0.66699999600000004</v>
      </c>
      <c r="I20" s="3">
        <v>0.19600000000000001</v>
      </c>
      <c r="J20" s="2">
        <v>4.3407642050000002</v>
      </c>
      <c r="K20" s="2" t="s">
        <v>8</v>
      </c>
    </row>
    <row r="25" spans="5:20" x14ac:dyDescent="0.3">
      <c r="E25" s="2" t="s">
        <v>0</v>
      </c>
      <c r="F25" s="2" t="s">
        <v>1</v>
      </c>
      <c r="G25" s="2" t="s">
        <v>2</v>
      </c>
      <c r="H25" s="2" t="s">
        <v>3</v>
      </c>
      <c r="I25" s="2" t="s">
        <v>4</v>
      </c>
      <c r="J25" s="2" t="s">
        <v>5</v>
      </c>
      <c r="K25" s="2" t="s">
        <v>6</v>
      </c>
    </row>
    <row r="26" spans="5:20" x14ac:dyDescent="0.3">
      <c r="E26" s="2">
        <v>64</v>
      </c>
      <c r="F26" s="2">
        <v>910</v>
      </c>
      <c r="G26" s="2">
        <v>4992</v>
      </c>
      <c r="H26" s="2" t="s">
        <v>10</v>
      </c>
      <c r="I26" s="3">
        <v>1.9599999999999999E-2</v>
      </c>
      <c r="J26" s="2">
        <v>0.43199464599999998</v>
      </c>
      <c r="K26" s="2" t="s">
        <v>7</v>
      </c>
    </row>
    <row r="27" spans="5:20" x14ac:dyDescent="0.3">
      <c r="E27" s="2">
        <v>64</v>
      </c>
      <c r="F27" s="2">
        <v>903</v>
      </c>
      <c r="G27" s="2">
        <v>12480</v>
      </c>
      <c r="H27" s="2" t="s">
        <v>11</v>
      </c>
      <c r="I27" s="3">
        <v>4.8599999999999997E-2</v>
      </c>
      <c r="J27" s="2">
        <v>1.0657728449999999</v>
      </c>
      <c r="K27" s="2" t="s">
        <v>8</v>
      </c>
    </row>
    <row r="28" spans="5:20" x14ac:dyDescent="0.3">
      <c r="E28" s="2">
        <v>64</v>
      </c>
      <c r="F28" s="2">
        <v>902</v>
      </c>
      <c r="G28" s="2">
        <v>24960</v>
      </c>
      <c r="H28" s="2" t="s">
        <v>12</v>
      </c>
      <c r="I28" s="3">
        <v>9.7000000000000003E-2</v>
      </c>
      <c r="J28" s="2">
        <v>2.0740366369999998</v>
      </c>
      <c r="K28" s="2" t="s">
        <v>8</v>
      </c>
    </row>
    <row r="29" spans="5:20" x14ac:dyDescent="0.3">
      <c r="E29" s="2">
        <v>64</v>
      </c>
      <c r="F29" s="2">
        <v>903</v>
      </c>
      <c r="G29" s="2">
        <v>37440</v>
      </c>
      <c r="H29" s="2" t="s">
        <v>13</v>
      </c>
      <c r="I29" s="3">
        <v>0.14799999999999999</v>
      </c>
      <c r="J29" s="2">
        <v>3.2627491179999999</v>
      </c>
      <c r="K29" s="2" t="s">
        <v>8</v>
      </c>
    </row>
    <row r="30" spans="5:20" x14ac:dyDescent="0.3">
      <c r="E30" s="2">
        <v>64</v>
      </c>
      <c r="F30" s="2">
        <v>901</v>
      </c>
      <c r="G30" s="2">
        <v>44992</v>
      </c>
      <c r="H30" s="2" t="s">
        <v>14</v>
      </c>
      <c r="I30" s="3">
        <v>0.16900000000000001</v>
      </c>
      <c r="J30" s="2">
        <v>3.6918977260000001</v>
      </c>
      <c r="K30" s="2" t="s">
        <v>7</v>
      </c>
    </row>
    <row r="31" spans="5:20" x14ac:dyDescent="0.3">
      <c r="E31" s="2">
        <v>64</v>
      </c>
      <c r="F31" s="2">
        <v>901</v>
      </c>
      <c r="G31" s="2">
        <v>49984</v>
      </c>
      <c r="H31" s="2" t="s">
        <v>15</v>
      </c>
      <c r="I31" s="3">
        <v>0.17</v>
      </c>
      <c r="J31" s="2">
        <v>4.1457721630000002</v>
      </c>
      <c r="K31" s="2" t="s">
        <v>8</v>
      </c>
    </row>
    <row r="35" spans="5:12" x14ac:dyDescent="0.3"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</row>
    <row r="36" spans="5:12" x14ac:dyDescent="0.3">
      <c r="E36" s="2">
        <v>64</v>
      </c>
      <c r="F36" s="2">
        <v>910</v>
      </c>
      <c r="G36" s="2">
        <v>4992</v>
      </c>
      <c r="H36" s="2" t="s">
        <v>16</v>
      </c>
      <c r="I36" s="3">
        <v>1.9300000000000001E-2</v>
      </c>
      <c r="J36" s="2">
        <v>0.42440472200000001</v>
      </c>
      <c r="K36" s="2" t="s">
        <v>8</v>
      </c>
    </row>
    <row r="37" spans="5:12" x14ac:dyDescent="0.3">
      <c r="E37" s="2">
        <v>64</v>
      </c>
      <c r="F37" s="2">
        <v>903</v>
      </c>
      <c r="G37" s="2">
        <v>12480</v>
      </c>
      <c r="H37" s="2" t="s">
        <v>17</v>
      </c>
      <c r="I37" s="3">
        <v>4.7500000000000001E-2</v>
      </c>
      <c r="J37" s="2">
        <v>1.0406611109999999</v>
      </c>
      <c r="K37" s="2" t="s">
        <v>8</v>
      </c>
    </row>
    <row r="38" spans="5:12" x14ac:dyDescent="0.3">
      <c r="E38" s="2">
        <v>64</v>
      </c>
      <c r="F38" s="2">
        <v>902</v>
      </c>
      <c r="G38" s="2">
        <v>24960</v>
      </c>
      <c r="H38" s="2" t="s">
        <v>18</v>
      </c>
      <c r="I38" s="3">
        <v>9.5399999999999999E-2</v>
      </c>
      <c r="J38" s="2">
        <v>2.0781482630000001</v>
      </c>
      <c r="K38" s="2" t="s">
        <v>8</v>
      </c>
    </row>
    <row r="39" spans="5:12" x14ac:dyDescent="0.3">
      <c r="E39" s="2">
        <v>64</v>
      </c>
      <c r="F39" s="2">
        <v>903</v>
      </c>
      <c r="G39" s="2">
        <v>37440</v>
      </c>
      <c r="H39" s="2" t="s">
        <v>19</v>
      </c>
      <c r="I39" s="3">
        <v>0.14299999999999999</v>
      </c>
      <c r="J39" s="2">
        <v>3.0938344359999999</v>
      </c>
      <c r="K39" s="2" t="s">
        <v>8</v>
      </c>
    </row>
    <row r="40" spans="5:12" x14ac:dyDescent="0.3">
      <c r="E40" s="2">
        <v>64</v>
      </c>
      <c r="F40" s="2">
        <v>901</v>
      </c>
      <c r="G40" s="2">
        <v>44992</v>
      </c>
      <c r="H40" s="2" t="s">
        <v>20</v>
      </c>
      <c r="I40" s="3">
        <v>0.17100000000000001</v>
      </c>
      <c r="J40" s="2">
        <v>3.6950566519999999</v>
      </c>
      <c r="K40" s="2" t="s">
        <v>8</v>
      </c>
    </row>
    <row r="41" spans="5:12" x14ac:dyDescent="0.3">
      <c r="E41" s="2">
        <v>64</v>
      </c>
      <c r="F41" s="2">
        <v>901</v>
      </c>
      <c r="G41" s="2">
        <v>49984</v>
      </c>
      <c r="H41" s="2" t="s">
        <v>21</v>
      </c>
      <c r="I41" s="3">
        <v>0.191</v>
      </c>
      <c r="J41" s="2">
        <v>4.0823773589999997</v>
      </c>
      <c r="K41" s="2" t="s">
        <v>8</v>
      </c>
    </row>
    <row r="48" spans="5:12" x14ac:dyDescent="0.3">
      <c r="E48" s="2" t="s">
        <v>0</v>
      </c>
      <c r="F48" s="2" t="s">
        <v>1</v>
      </c>
      <c r="G48" s="2" t="s">
        <v>2</v>
      </c>
      <c r="H48" s="2" t="s">
        <v>3</v>
      </c>
      <c r="I48" s="2" t="s">
        <v>4</v>
      </c>
      <c r="J48" s="2" t="s">
        <v>5</v>
      </c>
      <c r="K48" s="2" t="s">
        <v>6</v>
      </c>
      <c r="L48" t="s">
        <v>22</v>
      </c>
    </row>
    <row r="49" spans="5:12" x14ac:dyDescent="0.3">
      <c r="E49" s="2">
        <v>64</v>
      </c>
      <c r="F49" s="2">
        <v>910</v>
      </c>
      <c r="G49" s="2">
        <v>4992</v>
      </c>
      <c r="H49" s="2" t="s">
        <v>23</v>
      </c>
      <c r="I49" s="3">
        <v>1.9099999999999999E-2</v>
      </c>
      <c r="J49" s="2">
        <f>1543.50393390655/60/60</f>
        <v>0.42875109275181944</v>
      </c>
      <c r="K49" s="2" t="s">
        <v>8</v>
      </c>
    </row>
    <row r="50" spans="5:12" x14ac:dyDescent="0.3">
      <c r="E50" s="2">
        <v>64</v>
      </c>
      <c r="F50" s="2">
        <v>903</v>
      </c>
      <c r="G50" s="2">
        <v>12480</v>
      </c>
      <c r="H50" s="2" t="s">
        <v>24</v>
      </c>
      <c r="I50" s="3">
        <v>4.8099999999999997E-2</v>
      </c>
      <c r="J50" s="2">
        <f>3778.84897351264/60/60</f>
        <v>1.0496802704201778</v>
      </c>
      <c r="K50" s="2" t="s">
        <v>8</v>
      </c>
      <c r="L50">
        <v>4</v>
      </c>
    </row>
    <row r="51" spans="5:12" x14ac:dyDescent="0.3">
      <c r="E51" s="2">
        <v>64</v>
      </c>
      <c r="F51" s="2">
        <v>902</v>
      </c>
      <c r="G51" s="2">
        <v>24960</v>
      </c>
      <c r="H51" s="2" t="s">
        <v>25</v>
      </c>
      <c r="I51" s="3">
        <v>9.5899999999999999E-2</v>
      </c>
      <c r="J51" s="2">
        <f>7484.00659775733/60/60</f>
        <v>2.0788907215992585</v>
      </c>
      <c r="K51" s="2" t="s">
        <v>8</v>
      </c>
      <c r="L51">
        <v>5</v>
      </c>
    </row>
    <row r="52" spans="5:12" x14ac:dyDescent="0.3">
      <c r="E52" s="2">
        <v>64</v>
      </c>
      <c r="F52" s="2">
        <v>903</v>
      </c>
      <c r="G52" s="2">
        <v>37440</v>
      </c>
      <c r="H52" s="2" t="s">
        <v>26</v>
      </c>
      <c r="I52" s="3">
        <v>0.14499999999999999</v>
      </c>
      <c r="J52" s="2">
        <f>11169.1338155269/60/60</f>
        <v>3.1025371709796947</v>
      </c>
      <c r="K52" s="2" t="s">
        <v>7</v>
      </c>
      <c r="L52">
        <v>6</v>
      </c>
    </row>
    <row r="53" spans="5:12" x14ac:dyDescent="0.3">
      <c r="E53" s="2">
        <v>64</v>
      </c>
      <c r="F53" s="2">
        <v>901</v>
      </c>
      <c r="G53" s="2">
        <v>44992</v>
      </c>
      <c r="H53" s="2" t="s">
        <v>14</v>
      </c>
      <c r="I53" s="3">
        <v>0.17100000000000001</v>
      </c>
      <c r="J53" s="2">
        <f>13332.6322035789/60/60</f>
        <v>3.7035089454385832</v>
      </c>
      <c r="K53" s="2" t="s">
        <v>8</v>
      </c>
      <c r="L53">
        <v>7</v>
      </c>
    </row>
    <row r="54" spans="5:12" x14ac:dyDescent="0.3">
      <c r="E54" s="2">
        <v>64</v>
      </c>
      <c r="F54" s="2">
        <v>901</v>
      </c>
      <c r="G54" s="2">
        <v>49984</v>
      </c>
      <c r="H54" s="2" t="s">
        <v>27</v>
      </c>
      <c r="I54" s="3">
        <v>0.188</v>
      </c>
      <c r="J54" s="2">
        <f>14707.8979794979/60/60</f>
        <v>4.0855272165271943</v>
      </c>
      <c r="K54" s="2" t="s">
        <v>8</v>
      </c>
      <c r="L54">
        <v>8</v>
      </c>
    </row>
    <row r="58" spans="5:12" x14ac:dyDescent="0.3">
      <c r="E58" s="2" t="s">
        <v>0</v>
      </c>
      <c r="F58" s="2" t="s">
        <v>1</v>
      </c>
      <c r="G58" s="2" t="s">
        <v>2</v>
      </c>
      <c r="H58" s="2" t="s">
        <v>3</v>
      </c>
      <c r="I58" s="2" t="s">
        <v>4</v>
      </c>
      <c r="J58" s="2" t="s">
        <v>5</v>
      </c>
      <c r="K58" s="2" t="s">
        <v>6</v>
      </c>
      <c r="L58" t="s">
        <v>28</v>
      </c>
    </row>
    <row r="59" spans="5:12" x14ac:dyDescent="0.3">
      <c r="E59" s="2">
        <v>64</v>
      </c>
      <c r="F59" s="2">
        <v>910</v>
      </c>
      <c r="G59" s="2">
        <v>4992</v>
      </c>
      <c r="H59" s="2" t="s">
        <v>29</v>
      </c>
      <c r="I59" s="3">
        <v>1.9199999999999998E-2</v>
      </c>
      <c r="J59" s="2">
        <f>1522.25257921218/60/60</f>
        <v>0.42284793867005005</v>
      </c>
      <c r="K59" s="2" t="s">
        <v>7</v>
      </c>
      <c r="L59">
        <v>9</v>
      </c>
    </row>
    <row r="60" spans="5:12" x14ac:dyDescent="0.3">
      <c r="E60" s="2">
        <v>64</v>
      </c>
      <c r="F60" s="2">
        <v>903</v>
      </c>
      <c r="G60" s="2">
        <v>12480</v>
      </c>
      <c r="H60" s="2" t="s">
        <v>30</v>
      </c>
      <c r="I60" s="3">
        <v>4.7600000000000003E-2</v>
      </c>
      <c r="J60" s="2">
        <f>3755.10495853424/60/60</f>
        <v>1.0430847107039556</v>
      </c>
      <c r="K60" s="2" t="s">
        <v>8</v>
      </c>
      <c r="L60">
        <v>10</v>
      </c>
    </row>
    <row r="61" spans="5:12" x14ac:dyDescent="0.3">
      <c r="E61" s="2">
        <v>64</v>
      </c>
      <c r="F61" s="2">
        <v>902</v>
      </c>
      <c r="G61" s="2">
        <v>24960</v>
      </c>
      <c r="H61" s="2" t="s">
        <v>31</v>
      </c>
      <c r="I61" s="3">
        <v>9.5000000000000001E-2</v>
      </c>
      <c r="J61" s="2">
        <f>7503.13900017738/60/60</f>
        <v>2.0842052778270501</v>
      </c>
      <c r="K61" s="2" t="s">
        <v>8</v>
      </c>
      <c r="L61">
        <v>11</v>
      </c>
    </row>
    <row r="62" spans="5:12" x14ac:dyDescent="0.3">
      <c r="E62" s="2">
        <v>64</v>
      </c>
      <c r="F62" s="2">
        <v>903</v>
      </c>
      <c r="G62" s="2">
        <v>37440</v>
      </c>
      <c r="H62" s="2" t="s">
        <v>32</v>
      </c>
      <c r="I62" s="3">
        <v>0.14099999999999999</v>
      </c>
      <c r="J62" s="2">
        <f>11128.8651804924/60/60</f>
        <v>3.0913514390256664</v>
      </c>
      <c r="K62" s="2" t="s">
        <v>8</v>
      </c>
      <c r="L62">
        <v>12</v>
      </c>
    </row>
    <row r="63" spans="5:12" x14ac:dyDescent="0.3">
      <c r="E63" s="2">
        <v>64</v>
      </c>
      <c r="F63" s="2">
        <v>901</v>
      </c>
      <c r="G63" s="2">
        <v>44992</v>
      </c>
      <c r="H63" s="2" t="s">
        <v>33</v>
      </c>
      <c r="I63" s="3">
        <v>0.17199999999999999</v>
      </c>
      <c r="J63" s="2">
        <f>13301.1076467037/60/60</f>
        <v>3.6947521240843613</v>
      </c>
      <c r="K63" s="2" t="s">
        <v>7</v>
      </c>
      <c r="L63">
        <v>13</v>
      </c>
    </row>
    <row r="64" spans="5:12" x14ac:dyDescent="0.3">
      <c r="E64" s="2">
        <v>64</v>
      </c>
      <c r="F64" s="2">
        <v>901</v>
      </c>
      <c r="G64" s="2">
        <v>49984</v>
      </c>
      <c r="H64" s="2" t="s">
        <v>34</v>
      </c>
      <c r="I64" s="3">
        <v>0.19600000000000001</v>
      </c>
      <c r="J64" s="2" t="s">
        <v>35</v>
      </c>
      <c r="K64" s="2" t="s">
        <v>8</v>
      </c>
      <c r="L64">
        <v>14</v>
      </c>
    </row>
    <row r="68" spans="5:12" x14ac:dyDescent="0.3">
      <c r="E68" s="2" t="s">
        <v>0</v>
      </c>
      <c r="F68" s="2" t="s">
        <v>1</v>
      </c>
      <c r="G68" s="2" t="s">
        <v>2</v>
      </c>
      <c r="H68" s="2" t="s">
        <v>3</v>
      </c>
      <c r="I68" s="2" t="s">
        <v>4</v>
      </c>
      <c r="J68" s="2" t="s">
        <v>5</v>
      </c>
      <c r="K68" s="2" t="s">
        <v>6</v>
      </c>
      <c r="L68" t="s">
        <v>36</v>
      </c>
    </row>
    <row r="69" spans="5:12" x14ac:dyDescent="0.3">
      <c r="E69" s="2">
        <v>64</v>
      </c>
      <c r="F69" s="2">
        <v>910</v>
      </c>
      <c r="G69" s="2">
        <v>4992</v>
      </c>
      <c r="H69" s="2" t="s">
        <v>37</v>
      </c>
      <c r="I69" s="3">
        <v>1.9599999999999999E-2</v>
      </c>
      <c r="J69" s="2" t="s">
        <v>38</v>
      </c>
      <c r="K69" s="2" t="s">
        <v>8</v>
      </c>
      <c r="L69">
        <v>15</v>
      </c>
    </row>
    <row r="70" spans="5:12" x14ac:dyDescent="0.3">
      <c r="E70" s="2">
        <v>64</v>
      </c>
      <c r="F70" s="2">
        <v>903</v>
      </c>
      <c r="G70" s="2">
        <v>12480</v>
      </c>
      <c r="H70" s="2" t="s">
        <v>39</v>
      </c>
      <c r="I70" s="3">
        <v>4.8599999999999997E-2</v>
      </c>
      <c r="J70" s="2" t="s">
        <v>40</v>
      </c>
      <c r="K70" s="2" t="s">
        <v>8</v>
      </c>
      <c r="L70">
        <v>16</v>
      </c>
    </row>
    <row r="71" spans="5:12" x14ac:dyDescent="0.3">
      <c r="E71" s="2">
        <v>64</v>
      </c>
      <c r="F71" s="2">
        <v>902</v>
      </c>
      <c r="G71" s="2">
        <v>24960</v>
      </c>
      <c r="H71" s="2" t="s">
        <v>41</v>
      </c>
      <c r="I71" s="3">
        <v>9.8000000000000004E-2</v>
      </c>
      <c r="J71" s="2" t="s">
        <v>42</v>
      </c>
      <c r="K71" s="2" t="s">
        <v>7</v>
      </c>
      <c r="L71">
        <v>17</v>
      </c>
    </row>
    <row r="72" spans="5:12" x14ac:dyDescent="0.3">
      <c r="E72" s="2">
        <v>64</v>
      </c>
      <c r="F72" s="2">
        <v>903</v>
      </c>
      <c r="G72" s="2">
        <v>37440</v>
      </c>
      <c r="H72" s="2" t="s">
        <v>43</v>
      </c>
      <c r="I72" s="3">
        <v>0.14499999999999999</v>
      </c>
      <c r="J72" s="2" t="s">
        <v>44</v>
      </c>
      <c r="K72" s="2" t="s">
        <v>8</v>
      </c>
      <c r="L72">
        <v>18</v>
      </c>
    </row>
    <row r="73" spans="5:12" x14ac:dyDescent="0.3">
      <c r="E73" s="2">
        <v>64</v>
      </c>
      <c r="F73" s="2">
        <v>901</v>
      </c>
      <c r="G73" s="2">
        <v>44992</v>
      </c>
      <c r="H73" s="2" t="s">
        <v>45</v>
      </c>
      <c r="I73" s="3">
        <v>0.17199999999999999</v>
      </c>
      <c r="J73" s="2" t="s">
        <v>46</v>
      </c>
      <c r="K73" s="2" t="s">
        <v>8</v>
      </c>
      <c r="L73">
        <v>19</v>
      </c>
    </row>
    <row r="74" spans="5:12" x14ac:dyDescent="0.3">
      <c r="E74" s="2">
        <v>64</v>
      </c>
      <c r="F74" s="2">
        <v>901</v>
      </c>
      <c r="G74" s="2">
        <v>49984</v>
      </c>
      <c r="H74" s="2" t="s">
        <v>47</v>
      </c>
      <c r="I74" s="3">
        <v>0.188</v>
      </c>
      <c r="J74" s="2" t="s">
        <v>48</v>
      </c>
      <c r="K74" s="2" t="s">
        <v>7</v>
      </c>
      <c r="L74">
        <v>20</v>
      </c>
    </row>
    <row r="78" spans="5:12" x14ac:dyDescent="0.3">
      <c r="E78" s="2" t="s">
        <v>0</v>
      </c>
      <c r="F78" s="2" t="s">
        <v>1</v>
      </c>
      <c r="G78" s="2" t="s">
        <v>2</v>
      </c>
      <c r="H78" s="2" t="s">
        <v>3</v>
      </c>
      <c r="I78" s="2" t="s">
        <v>4</v>
      </c>
      <c r="J78" s="2" t="s">
        <v>5</v>
      </c>
      <c r="K78" s="2" t="s">
        <v>6</v>
      </c>
      <c r="L78" t="s">
        <v>49</v>
      </c>
    </row>
    <row r="79" spans="5:12" x14ac:dyDescent="0.3">
      <c r="E79" s="2">
        <v>64</v>
      </c>
      <c r="F79" s="2">
        <v>910</v>
      </c>
      <c r="G79" s="2">
        <v>4992</v>
      </c>
      <c r="H79" s="2" t="s">
        <v>50</v>
      </c>
      <c r="I79" s="3">
        <v>1.9099999999999999E-2</v>
      </c>
      <c r="J79" s="2" t="s">
        <v>51</v>
      </c>
      <c r="K79" s="2" t="s">
        <v>8</v>
      </c>
      <c r="L79">
        <v>21</v>
      </c>
    </row>
    <row r="80" spans="5:12" x14ac:dyDescent="0.3">
      <c r="E80" s="2">
        <v>64</v>
      </c>
      <c r="F80" s="2">
        <v>903</v>
      </c>
      <c r="G80" s="2">
        <v>12480</v>
      </c>
      <c r="H80" s="2" t="s">
        <v>52</v>
      </c>
      <c r="I80" s="3">
        <v>4.7899999999999998E-2</v>
      </c>
      <c r="J80" s="2" t="s">
        <v>53</v>
      </c>
      <c r="K80" s="2" t="s">
        <v>8</v>
      </c>
      <c r="L80">
        <v>22</v>
      </c>
    </row>
    <row r="81" spans="5:12" x14ac:dyDescent="0.3">
      <c r="E81" s="2">
        <v>64</v>
      </c>
      <c r="F81" s="2">
        <v>902</v>
      </c>
      <c r="G81" s="2">
        <v>24960</v>
      </c>
      <c r="H81" s="2" t="s">
        <v>54</v>
      </c>
      <c r="I81" s="3">
        <v>9.69E-2</v>
      </c>
      <c r="J81" s="2" t="s">
        <v>55</v>
      </c>
      <c r="K81" s="2" t="s">
        <v>8</v>
      </c>
      <c r="L81">
        <v>23</v>
      </c>
    </row>
    <row r="82" spans="5:12" x14ac:dyDescent="0.3">
      <c r="E82" s="2">
        <v>64</v>
      </c>
      <c r="F82" s="2">
        <v>903</v>
      </c>
      <c r="G82" s="2">
        <v>37440</v>
      </c>
      <c r="H82" s="2" t="s">
        <v>56</v>
      </c>
      <c r="I82" s="3">
        <v>0.14599999999999999</v>
      </c>
      <c r="J82" s="2" t="s">
        <v>57</v>
      </c>
      <c r="K82" s="2" t="s">
        <v>8</v>
      </c>
      <c r="L82">
        <v>24</v>
      </c>
    </row>
    <row r="83" spans="5:12" x14ac:dyDescent="0.3">
      <c r="E83" s="2">
        <v>64</v>
      </c>
      <c r="F83" s="2">
        <v>901</v>
      </c>
      <c r="G83" s="2">
        <v>44992</v>
      </c>
      <c r="H83" s="2" t="s">
        <v>58</v>
      </c>
      <c r="I83" s="3">
        <v>0.17499999999999999</v>
      </c>
      <c r="J83" s="2" t="s">
        <v>59</v>
      </c>
      <c r="K83" s="2" t="s">
        <v>8</v>
      </c>
      <c r="L83">
        <v>25</v>
      </c>
    </row>
    <row r="84" spans="5:12" x14ac:dyDescent="0.3">
      <c r="E84" s="2">
        <v>64</v>
      </c>
      <c r="F84" s="2">
        <v>901</v>
      </c>
      <c r="G84" s="2">
        <v>49984</v>
      </c>
      <c r="H84" s="2" t="s">
        <v>60</v>
      </c>
      <c r="I84" s="3">
        <v>0.193</v>
      </c>
      <c r="J84" s="2" t="s">
        <v>61</v>
      </c>
      <c r="K84" s="2" t="s">
        <v>8</v>
      </c>
      <c r="L84">
        <v>26</v>
      </c>
    </row>
    <row r="88" spans="5:12" x14ac:dyDescent="0.3">
      <c r="E88" s="2" t="s">
        <v>0</v>
      </c>
      <c r="F88" s="2" t="s">
        <v>1</v>
      </c>
      <c r="G88" s="2" t="s">
        <v>2</v>
      </c>
      <c r="H88" s="2" t="s">
        <v>3</v>
      </c>
      <c r="I88" s="2" t="s">
        <v>4</v>
      </c>
      <c r="J88" s="2" t="s">
        <v>5</v>
      </c>
      <c r="K88" s="2" t="s">
        <v>6</v>
      </c>
      <c r="L88" t="s">
        <v>62</v>
      </c>
    </row>
    <row r="89" spans="5:12" x14ac:dyDescent="0.3">
      <c r="E89" s="2">
        <v>64</v>
      </c>
      <c r="F89" s="2">
        <v>910</v>
      </c>
      <c r="G89" s="2">
        <v>4992</v>
      </c>
      <c r="H89" s="2" t="s">
        <v>63</v>
      </c>
      <c r="I89" s="3">
        <v>1.95E-2</v>
      </c>
      <c r="J89" s="2" t="s">
        <v>64</v>
      </c>
      <c r="K89" s="2" t="s">
        <v>8</v>
      </c>
      <c r="L89">
        <v>27</v>
      </c>
    </row>
    <row r="90" spans="5:12" x14ac:dyDescent="0.3">
      <c r="E90" s="2">
        <v>64</v>
      </c>
      <c r="F90" s="2">
        <v>903</v>
      </c>
      <c r="G90" s="2">
        <v>12480</v>
      </c>
      <c r="H90" s="2" t="s">
        <v>65</v>
      </c>
      <c r="I90" s="3">
        <v>4.87E-2</v>
      </c>
      <c r="J90" s="2" t="s">
        <v>66</v>
      </c>
      <c r="K90" s="2" t="s">
        <v>8</v>
      </c>
      <c r="L90">
        <v>28</v>
      </c>
    </row>
    <row r="91" spans="5:12" x14ac:dyDescent="0.3">
      <c r="E91" s="2">
        <v>64</v>
      </c>
      <c r="F91" s="2">
        <v>902</v>
      </c>
      <c r="G91" s="2">
        <v>24960</v>
      </c>
      <c r="H91" s="2" t="s">
        <v>67</v>
      </c>
      <c r="I91" s="3">
        <v>9.6199999999999994E-2</v>
      </c>
      <c r="J91" s="2" t="s">
        <v>68</v>
      </c>
      <c r="K91" s="2" t="s">
        <v>8</v>
      </c>
      <c r="L91">
        <v>29</v>
      </c>
    </row>
    <row r="92" spans="5:12" x14ac:dyDescent="0.3">
      <c r="E92" s="2">
        <v>64</v>
      </c>
      <c r="F92" s="2">
        <v>903</v>
      </c>
      <c r="G92" s="2">
        <v>37440</v>
      </c>
      <c r="H92" s="2" t="s">
        <v>69</v>
      </c>
      <c r="I92" s="3">
        <v>0.14199999999999999</v>
      </c>
      <c r="J92" s="2" t="s">
        <v>70</v>
      </c>
      <c r="K92" s="2" t="s">
        <v>8</v>
      </c>
      <c r="L92">
        <v>30</v>
      </c>
    </row>
    <row r="93" spans="5:12" x14ac:dyDescent="0.3">
      <c r="E93" s="2">
        <v>64</v>
      </c>
      <c r="F93" s="2">
        <v>901</v>
      </c>
      <c r="G93" s="2">
        <v>44992</v>
      </c>
      <c r="H93" s="2" t="s">
        <v>71</v>
      </c>
      <c r="I93" s="3">
        <v>0.16900000000000001</v>
      </c>
      <c r="J93" s="2" t="s">
        <v>72</v>
      </c>
      <c r="K93" s="2" t="s">
        <v>8</v>
      </c>
      <c r="L93">
        <v>31</v>
      </c>
    </row>
    <row r="94" spans="5:12" x14ac:dyDescent="0.3">
      <c r="E94" s="2">
        <v>64</v>
      </c>
      <c r="F94" s="2">
        <v>901</v>
      </c>
      <c r="G94" s="2">
        <v>49984</v>
      </c>
      <c r="H94" s="2" t="s">
        <v>73</v>
      </c>
      <c r="I94" s="3">
        <v>0.189</v>
      </c>
      <c r="J94" s="2" t="s">
        <v>74</v>
      </c>
      <c r="K94" s="2" t="s">
        <v>8</v>
      </c>
      <c r="L94">
        <v>32</v>
      </c>
    </row>
    <row r="98" spans="5:12" x14ac:dyDescent="0.3">
      <c r="E98" s="2" t="s">
        <v>0</v>
      </c>
      <c r="F98" s="2" t="s">
        <v>1</v>
      </c>
      <c r="G98" s="2" t="s">
        <v>2</v>
      </c>
      <c r="H98" s="2" t="s">
        <v>3</v>
      </c>
      <c r="I98" s="2" t="s">
        <v>4</v>
      </c>
      <c r="J98" s="2" t="s">
        <v>5</v>
      </c>
      <c r="K98" s="2" t="s">
        <v>6</v>
      </c>
      <c r="L98" t="s">
        <v>75</v>
      </c>
    </row>
    <row r="99" spans="5:12" x14ac:dyDescent="0.3">
      <c r="E99" s="2">
        <v>64</v>
      </c>
      <c r="F99" s="2">
        <v>910</v>
      </c>
      <c r="G99" s="2">
        <v>4992</v>
      </c>
      <c r="H99" s="2" t="s">
        <v>76</v>
      </c>
      <c r="I99" s="3">
        <v>1.95E-2</v>
      </c>
      <c r="J99" s="2" t="s">
        <v>77</v>
      </c>
      <c r="K99" s="2" t="s">
        <v>8</v>
      </c>
      <c r="L99">
        <v>33</v>
      </c>
    </row>
    <row r="100" spans="5:12" x14ac:dyDescent="0.3">
      <c r="E100" s="2">
        <v>64</v>
      </c>
      <c r="F100" s="2">
        <v>903</v>
      </c>
      <c r="G100" s="2">
        <v>12480</v>
      </c>
      <c r="H100" s="2" t="s">
        <v>78</v>
      </c>
      <c r="I100" s="3">
        <v>4.9099999999999998E-2</v>
      </c>
      <c r="J100" s="2" t="s">
        <v>79</v>
      </c>
      <c r="K100" s="2" t="s">
        <v>8</v>
      </c>
      <c r="L100">
        <v>34</v>
      </c>
    </row>
    <row r="101" spans="5:12" x14ac:dyDescent="0.3">
      <c r="E101" s="2">
        <v>64</v>
      </c>
      <c r="F101" s="2">
        <v>902</v>
      </c>
      <c r="G101" s="2">
        <v>24960</v>
      </c>
      <c r="H101" s="2" t="s">
        <v>80</v>
      </c>
      <c r="I101" s="3">
        <v>9.6600000000000005E-2</v>
      </c>
      <c r="J101" s="2" t="s">
        <v>81</v>
      </c>
      <c r="K101" s="2" t="s">
        <v>8</v>
      </c>
      <c r="L101">
        <v>35</v>
      </c>
    </row>
    <row r="102" spans="5:12" x14ac:dyDescent="0.3">
      <c r="E102" s="2">
        <v>64</v>
      </c>
      <c r="F102" s="2">
        <v>903</v>
      </c>
      <c r="G102" s="2">
        <v>37440</v>
      </c>
      <c r="H102" s="2" t="s">
        <v>82</v>
      </c>
      <c r="I102" s="3">
        <v>0.14399999999999999</v>
      </c>
      <c r="J102" s="2" t="s">
        <v>83</v>
      </c>
      <c r="K102" s="2" t="s">
        <v>7</v>
      </c>
      <c r="L102">
        <v>36</v>
      </c>
    </row>
    <row r="103" spans="5:12" x14ac:dyDescent="0.3">
      <c r="E103" s="2">
        <v>64</v>
      </c>
      <c r="F103" s="2">
        <v>901</v>
      </c>
      <c r="G103" s="2">
        <v>44992</v>
      </c>
      <c r="H103" s="2" t="s">
        <v>84</v>
      </c>
      <c r="I103" s="3">
        <v>0.17</v>
      </c>
      <c r="J103" s="2" t="s">
        <v>85</v>
      </c>
      <c r="K103" s="2" t="s">
        <v>8</v>
      </c>
      <c r="L103">
        <v>37</v>
      </c>
    </row>
    <row r="104" spans="5:12" x14ac:dyDescent="0.3">
      <c r="E104" s="2">
        <v>64</v>
      </c>
      <c r="F104" s="2">
        <v>901</v>
      </c>
      <c r="G104" s="2">
        <v>49984</v>
      </c>
      <c r="H104" s="2" t="s">
        <v>86</v>
      </c>
      <c r="I104" s="3">
        <v>0.188</v>
      </c>
      <c r="J104" s="2" t="s">
        <v>87</v>
      </c>
      <c r="K104" s="2" t="s">
        <v>8</v>
      </c>
      <c r="L104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7AA-1806-47DF-92B1-9C443F2FBB63}">
  <dimension ref="D3:S89"/>
  <sheetViews>
    <sheetView topLeftCell="A69" workbookViewId="0">
      <selection activeCell="F31" sqref="F31:F33"/>
    </sheetView>
  </sheetViews>
  <sheetFormatPr baseColWidth="10" defaultRowHeight="14.4" x14ac:dyDescent="0.3"/>
  <sheetData>
    <row r="3" spans="4:19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M3" s="6"/>
      <c r="N3" s="7">
        <v>4992</v>
      </c>
      <c r="O3" s="8">
        <v>12480</v>
      </c>
      <c r="P3" s="8">
        <v>24960</v>
      </c>
      <c r="Q3" s="8">
        <v>37440</v>
      </c>
      <c r="R3" s="8">
        <v>44992</v>
      </c>
      <c r="S3" s="8">
        <v>49984</v>
      </c>
    </row>
    <row r="4" spans="4:19" x14ac:dyDescent="0.3">
      <c r="D4" s="2">
        <v>64</v>
      </c>
      <c r="E4" s="2">
        <v>92</v>
      </c>
      <c r="F4" s="2">
        <v>4992</v>
      </c>
      <c r="G4" s="2">
        <v>0.53899997499999996</v>
      </c>
      <c r="H4" s="3">
        <v>1.78E-2</v>
      </c>
      <c r="I4" s="2">
        <v>0.27274443700000001</v>
      </c>
      <c r="J4" s="2" t="s">
        <v>8</v>
      </c>
      <c r="M4" s="7" t="s">
        <v>3</v>
      </c>
      <c r="N4" s="9">
        <v>0.53771999000000004</v>
      </c>
      <c r="O4" s="9">
        <v>0.59193636000000005</v>
      </c>
      <c r="P4" s="9">
        <v>0.63569998999999999</v>
      </c>
      <c r="Q4" s="9">
        <v>0.66243001000000001</v>
      </c>
      <c r="R4" s="9">
        <v>0.66988888999999996</v>
      </c>
      <c r="S4" s="9">
        <v>0.6785909</v>
      </c>
    </row>
    <row r="5" spans="4:19" x14ac:dyDescent="0.3">
      <c r="D5" s="2">
        <v>64</v>
      </c>
      <c r="E5" s="2">
        <v>903</v>
      </c>
      <c r="F5" s="2">
        <v>12480</v>
      </c>
      <c r="G5" s="2">
        <v>0.59219998100000004</v>
      </c>
      <c r="H5" s="3">
        <v>4.2599999999999999E-2</v>
      </c>
      <c r="I5" s="2">
        <v>0.66799341599999995</v>
      </c>
      <c r="J5" s="2" t="s">
        <v>8</v>
      </c>
      <c r="M5" s="10" t="s">
        <v>4</v>
      </c>
      <c r="N5" s="11">
        <v>1.6899999999999998E-2</v>
      </c>
      <c r="O5" s="11">
        <v>4.1099999999999998E-2</v>
      </c>
      <c r="P5" s="11">
        <v>8.0799999999999997E-2</v>
      </c>
      <c r="Q5" s="11">
        <v>0.121</v>
      </c>
      <c r="R5" s="11">
        <v>0.13900000000000001</v>
      </c>
      <c r="S5" s="11">
        <v>0.16</v>
      </c>
    </row>
    <row r="6" spans="4:19" x14ac:dyDescent="0.3">
      <c r="D6" s="2">
        <v>64</v>
      </c>
      <c r="E6" s="2">
        <v>902</v>
      </c>
      <c r="F6" s="2">
        <v>24960</v>
      </c>
      <c r="G6" s="2" t="s">
        <v>88</v>
      </c>
      <c r="H6" s="3">
        <v>8.3799999999999999E-2</v>
      </c>
      <c r="I6" s="2">
        <v>1.322324547</v>
      </c>
      <c r="J6" s="2" t="s">
        <v>8</v>
      </c>
    </row>
    <row r="7" spans="4:19" x14ac:dyDescent="0.3">
      <c r="D7" s="2">
        <v>64</v>
      </c>
      <c r="E7" s="2">
        <v>903</v>
      </c>
      <c r="F7" s="2">
        <v>37440</v>
      </c>
      <c r="G7" s="2" t="s">
        <v>89</v>
      </c>
      <c r="H7" s="3">
        <v>0.125</v>
      </c>
      <c r="I7" s="2">
        <v>1.986230446</v>
      </c>
      <c r="J7" s="2" t="s">
        <v>8</v>
      </c>
    </row>
    <row r="8" spans="4:19" x14ac:dyDescent="0.3">
      <c r="D8" s="2">
        <v>64</v>
      </c>
      <c r="E8" s="2">
        <v>901</v>
      </c>
      <c r="F8" s="2">
        <v>44992</v>
      </c>
      <c r="G8" s="2" t="s">
        <v>90</v>
      </c>
      <c r="H8" s="3">
        <v>0.14799999999999999</v>
      </c>
      <c r="I8" s="2">
        <v>2.3734518840000001</v>
      </c>
      <c r="J8" s="2" t="s">
        <v>8</v>
      </c>
    </row>
    <row r="9" spans="4:19" x14ac:dyDescent="0.3">
      <c r="D9" s="2">
        <v>64</v>
      </c>
      <c r="E9" s="2">
        <v>902</v>
      </c>
      <c r="F9" s="2">
        <v>49984</v>
      </c>
      <c r="G9" s="2">
        <v>0.68129998400000003</v>
      </c>
      <c r="H9" s="3">
        <v>0.158</v>
      </c>
      <c r="I9" s="2">
        <v>2.6717202580000001</v>
      </c>
      <c r="J9" s="2" t="s">
        <v>8</v>
      </c>
    </row>
    <row r="11" spans="4:19" x14ac:dyDescent="0.3"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</row>
    <row r="12" spans="4:19" x14ac:dyDescent="0.3">
      <c r="D12" s="2">
        <v>64</v>
      </c>
      <c r="E12" s="2">
        <v>92</v>
      </c>
      <c r="F12" s="2">
        <v>4992</v>
      </c>
      <c r="G12" s="2">
        <v>0.53439998600000005</v>
      </c>
      <c r="H12" s="3">
        <v>1.6799999999999999E-2</v>
      </c>
      <c r="I12" s="2">
        <v>0.274532685</v>
      </c>
      <c r="J12" s="2" t="s">
        <v>91</v>
      </c>
    </row>
    <row r="13" spans="4:19" x14ac:dyDescent="0.3">
      <c r="D13" s="2">
        <v>64</v>
      </c>
      <c r="E13" s="2">
        <v>903</v>
      </c>
      <c r="F13" s="2">
        <v>12480</v>
      </c>
      <c r="G13" s="2">
        <v>0.60140001799999998</v>
      </c>
      <c r="H13" s="3">
        <v>4.0899999999999999E-2</v>
      </c>
      <c r="I13" s="2">
        <v>0.67170482600000003</v>
      </c>
      <c r="J13" s="2" t="s">
        <v>8</v>
      </c>
    </row>
    <row r="14" spans="4:19" x14ac:dyDescent="0.3">
      <c r="D14" s="2">
        <v>64</v>
      </c>
      <c r="E14" s="2">
        <v>902</v>
      </c>
      <c r="F14" s="2">
        <v>24960</v>
      </c>
      <c r="G14" s="2">
        <v>0.65049999999999997</v>
      </c>
      <c r="H14" s="3">
        <v>8.0199999999999994E-2</v>
      </c>
      <c r="I14" s="2">
        <v>1.335968475</v>
      </c>
      <c r="J14" s="2" t="s">
        <v>8</v>
      </c>
    </row>
    <row r="15" spans="4:19" x14ac:dyDescent="0.3">
      <c r="D15" s="2">
        <v>64</v>
      </c>
      <c r="E15" s="2">
        <v>903</v>
      </c>
      <c r="F15" s="2">
        <v>37440</v>
      </c>
      <c r="G15" s="2">
        <v>0.66920000300000004</v>
      </c>
      <c r="H15" s="3">
        <v>0.121</v>
      </c>
      <c r="I15" s="2">
        <v>1.928843192</v>
      </c>
      <c r="J15" s="2" t="s">
        <v>8</v>
      </c>
    </row>
    <row r="16" spans="4:19" x14ac:dyDescent="0.3">
      <c r="D16" s="2">
        <v>64</v>
      </c>
      <c r="E16" s="2">
        <v>901</v>
      </c>
      <c r="F16" s="2">
        <v>44992</v>
      </c>
      <c r="G16" s="2" t="s">
        <v>92</v>
      </c>
      <c r="H16" s="3">
        <v>0.14399999999999999</v>
      </c>
      <c r="I16" s="2">
        <v>2.3062415170000001</v>
      </c>
      <c r="J16" s="2" t="s">
        <v>8</v>
      </c>
    </row>
    <row r="17" spans="4:10" x14ac:dyDescent="0.3">
      <c r="D17" s="2">
        <v>64</v>
      </c>
      <c r="E17" s="2">
        <v>902</v>
      </c>
      <c r="F17" s="2">
        <v>49984</v>
      </c>
      <c r="G17" s="2">
        <v>0.69230002199999996</v>
      </c>
      <c r="H17" s="3">
        <v>0.15</v>
      </c>
      <c r="I17" s="2">
        <v>2.604515702</v>
      </c>
      <c r="J17" s="2" t="s">
        <v>8</v>
      </c>
    </row>
    <row r="19" spans="4:10" x14ac:dyDescent="0.3">
      <c r="D19" s="2" t="s">
        <v>0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5</v>
      </c>
      <c r="J19" s="2" t="s">
        <v>6</v>
      </c>
    </row>
    <row r="20" spans="4:10" x14ac:dyDescent="0.3">
      <c r="D20" s="2">
        <v>64</v>
      </c>
      <c r="E20" s="2">
        <v>92</v>
      </c>
      <c r="F20" s="2">
        <v>4992</v>
      </c>
      <c r="G20" s="2" t="s">
        <v>16</v>
      </c>
      <c r="H20" s="3">
        <v>1.7299999999999999E-2</v>
      </c>
      <c r="I20" s="2">
        <v>0.27354908500000003</v>
      </c>
      <c r="J20" s="2" t="s">
        <v>8</v>
      </c>
    </row>
    <row r="21" spans="4:10" x14ac:dyDescent="0.3">
      <c r="D21" s="2">
        <v>64</v>
      </c>
      <c r="E21" s="2">
        <v>903</v>
      </c>
      <c r="F21" s="2">
        <v>12480</v>
      </c>
      <c r="G21" s="2">
        <v>0.58719998600000001</v>
      </c>
      <c r="H21" s="3">
        <v>4.2000000000000003E-2</v>
      </c>
      <c r="I21" s="2">
        <v>0.66930445599999999</v>
      </c>
      <c r="J21" s="2" t="s">
        <v>8</v>
      </c>
    </row>
    <row r="22" spans="4:10" x14ac:dyDescent="0.3">
      <c r="D22" s="2">
        <v>64</v>
      </c>
      <c r="E22" s="2">
        <v>902</v>
      </c>
      <c r="F22" s="2">
        <v>24960</v>
      </c>
      <c r="G22" s="2">
        <v>0.64469999099999997</v>
      </c>
      <c r="H22" s="3">
        <v>8.2100000000000006E-2</v>
      </c>
      <c r="I22" s="2">
        <v>1.347886817</v>
      </c>
      <c r="J22" s="2" t="s">
        <v>8</v>
      </c>
    </row>
    <row r="23" spans="4:10" x14ac:dyDescent="0.3">
      <c r="D23" s="2">
        <v>64</v>
      </c>
      <c r="E23" s="2">
        <v>903</v>
      </c>
      <c r="F23" s="2">
        <v>37440</v>
      </c>
      <c r="G23" s="2">
        <v>0.66430002499999996</v>
      </c>
      <c r="H23" s="3">
        <v>0.123</v>
      </c>
      <c r="I23" s="2">
        <v>1.986905761</v>
      </c>
      <c r="J23" s="2" t="s">
        <v>8</v>
      </c>
    </row>
    <row r="24" spans="4:10" x14ac:dyDescent="0.3">
      <c r="D24" s="2">
        <v>64</v>
      </c>
      <c r="E24" s="2">
        <v>901</v>
      </c>
      <c r="F24" s="2">
        <v>44992</v>
      </c>
      <c r="G24" s="2">
        <v>0.67439997200000001</v>
      </c>
      <c r="H24" s="3">
        <v>0.14299999999999999</v>
      </c>
      <c r="I24" s="2">
        <v>2.3673688409999998</v>
      </c>
      <c r="J24" s="2" t="s">
        <v>8</v>
      </c>
    </row>
    <row r="25" spans="4:10" x14ac:dyDescent="0.3">
      <c r="D25" s="2">
        <v>64</v>
      </c>
      <c r="E25" s="2">
        <v>902</v>
      </c>
      <c r="F25" s="2">
        <v>49984</v>
      </c>
      <c r="G25" s="2">
        <v>0.67869997000000004</v>
      </c>
      <c r="H25" s="3">
        <v>0.161</v>
      </c>
      <c r="I25" s="2">
        <v>2.6234737520000002</v>
      </c>
      <c r="J25" s="2" t="s">
        <v>7</v>
      </c>
    </row>
    <row r="27" spans="4:10" x14ac:dyDescent="0.3"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</row>
    <row r="28" spans="4:10" x14ac:dyDescent="0.3">
      <c r="D28" s="2">
        <v>64</v>
      </c>
      <c r="E28" s="2">
        <v>92</v>
      </c>
      <c r="F28" s="2">
        <v>4992</v>
      </c>
      <c r="G28" s="2">
        <v>0.54070001840591397</v>
      </c>
      <c r="H28" s="3">
        <v>1.7399999999999999E-2</v>
      </c>
      <c r="I28" s="2">
        <v>0.27228548899999999</v>
      </c>
      <c r="J28" s="2" t="s">
        <v>7</v>
      </c>
    </row>
    <row r="29" spans="4:10" x14ac:dyDescent="0.3">
      <c r="D29" s="2">
        <v>64</v>
      </c>
      <c r="E29" s="2">
        <v>903</v>
      </c>
      <c r="F29" s="2">
        <v>12480</v>
      </c>
      <c r="G29" s="2">
        <v>0.60329997539520197</v>
      </c>
      <c r="H29" s="3">
        <v>4.1500000000000002E-2</v>
      </c>
      <c r="I29" s="2">
        <v>0.65467500899999997</v>
      </c>
      <c r="J29" s="2" t="s">
        <v>8</v>
      </c>
    </row>
    <row r="30" spans="4:10" x14ac:dyDescent="0.3">
      <c r="D30" s="2">
        <v>64</v>
      </c>
      <c r="E30" s="2">
        <v>902</v>
      </c>
      <c r="F30" s="2">
        <v>24960</v>
      </c>
      <c r="G30" s="2">
        <v>0.62790000438690097</v>
      </c>
      <c r="H30" s="3">
        <v>8.2100000000000006E-2</v>
      </c>
      <c r="I30" s="2">
        <v>1.298517337</v>
      </c>
      <c r="J30" s="2" t="s">
        <v>8</v>
      </c>
    </row>
    <row r="31" spans="4:10" x14ac:dyDescent="0.3">
      <c r="D31" s="2">
        <v>64</v>
      </c>
      <c r="E31" s="2">
        <v>903</v>
      </c>
      <c r="F31" s="2">
        <v>37440</v>
      </c>
      <c r="G31" s="2">
        <v>0.64200001955032304</v>
      </c>
      <c r="H31" s="3">
        <v>0.122</v>
      </c>
      <c r="I31" s="2">
        <v>1.9356886769999999</v>
      </c>
      <c r="J31" s="2" t="s">
        <v>7</v>
      </c>
    </row>
    <row r="32" spans="4:10" x14ac:dyDescent="0.3">
      <c r="D32" s="2">
        <v>64</v>
      </c>
      <c r="E32" s="2">
        <v>901</v>
      </c>
      <c r="F32" s="2">
        <v>44992</v>
      </c>
      <c r="G32" s="2">
        <v>0.66909998655319203</v>
      </c>
      <c r="H32" s="3">
        <v>0.14499999999999999</v>
      </c>
      <c r="I32" s="2">
        <v>2.3108710440000002</v>
      </c>
      <c r="J32" s="2" t="s">
        <v>8</v>
      </c>
    </row>
    <row r="33" spans="4:10" x14ac:dyDescent="0.3">
      <c r="D33" s="2">
        <v>64</v>
      </c>
      <c r="E33" s="2">
        <v>902</v>
      </c>
      <c r="F33" s="2">
        <v>49984</v>
      </c>
      <c r="G33" s="2">
        <v>0.66799998283386197</v>
      </c>
      <c r="H33" s="3">
        <v>0.159</v>
      </c>
      <c r="I33" s="2">
        <v>2.581121971</v>
      </c>
      <c r="J33" s="2" t="s">
        <v>8</v>
      </c>
    </row>
    <row r="35" spans="4:10" x14ac:dyDescent="0.3">
      <c r="D35" s="2" t="s">
        <v>0</v>
      </c>
      <c r="E35" s="2" t="s">
        <v>1</v>
      </c>
      <c r="F35" s="2" t="s">
        <v>2</v>
      </c>
      <c r="G35" s="2" t="s">
        <v>3</v>
      </c>
      <c r="H35" s="2" t="s">
        <v>4</v>
      </c>
      <c r="I35" s="2" t="s">
        <v>5</v>
      </c>
      <c r="J35" s="2" t="s">
        <v>6</v>
      </c>
    </row>
    <row r="36" spans="4:10" x14ac:dyDescent="0.3">
      <c r="D36" s="2">
        <v>64</v>
      </c>
      <c r="E36" s="2">
        <v>92</v>
      </c>
      <c r="F36" s="2">
        <v>4992</v>
      </c>
      <c r="G36" s="2">
        <v>0.53409999608993497</v>
      </c>
      <c r="H36" s="3">
        <v>1.67E-2</v>
      </c>
      <c r="I36" s="2">
        <v>0.26419490800000001</v>
      </c>
      <c r="J36" s="2" t="s">
        <v>7</v>
      </c>
    </row>
    <row r="37" spans="4:10" x14ac:dyDescent="0.3">
      <c r="D37" s="2">
        <v>64</v>
      </c>
      <c r="E37" s="2">
        <v>903</v>
      </c>
      <c r="F37" s="2">
        <v>12480</v>
      </c>
      <c r="G37" s="2">
        <v>0.60610002279281605</v>
      </c>
      <c r="H37" s="3">
        <v>4.1599999999999998E-2</v>
      </c>
      <c r="I37" s="2">
        <v>0.65286782899999996</v>
      </c>
      <c r="J37" s="2" t="s">
        <v>8</v>
      </c>
    </row>
    <row r="38" spans="4:10" x14ac:dyDescent="0.3">
      <c r="D38" s="2">
        <v>64</v>
      </c>
      <c r="E38" s="2">
        <v>902</v>
      </c>
      <c r="F38" s="2">
        <v>24960</v>
      </c>
      <c r="G38" s="2">
        <v>0.63069999217987005</v>
      </c>
      <c r="H38" s="3">
        <v>8.2100000000000006E-2</v>
      </c>
      <c r="I38" s="2">
        <v>1.2913209619999999</v>
      </c>
      <c r="J38" s="2" t="s">
        <v>8</v>
      </c>
    </row>
    <row r="39" spans="4:10" x14ac:dyDescent="0.3">
      <c r="D39" s="2">
        <v>64</v>
      </c>
      <c r="E39" s="2">
        <v>903</v>
      </c>
      <c r="F39" s="2">
        <v>37440</v>
      </c>
      <c r="G39" s="2">
        <v>0.66200000047683705</v>
      </c>
      <c r="H39" s="3">
        <v>0.122</v>
      </c>
      <c r="I39" s="2">
        <v>1.926772846</v>
      </c>
      <c r="J39" s="2" t="s">
        <v>8</v>
      </c>
    </row>
    <row r="40" spans="4:10" x14ac:dyDescent="0.3">
      <c r="D40" s="2">
        <v>64</v>
      </c>
      <c r="E40" s="2">
        <v>901</v>
      </c>
      <c r="F40" s="2">
        <v>44992</v>
      </c>
      <c r="G40" s="2">
        <v>0.67320001125335605</v>
      </c>
      <c r="H40" s="3">
        <v>8.1600000000000006E-2</v>
      </c>
      <c r="I40" s="2" t="s">
        <v>93</v>
      </c>
      <c r="J40" s="2" t="s">
        <v>8</v>
      </c>
    </row>
    <row r="41" spans="4:10" x14ac:dyDescent="0.3">
      <c r="D41" s="2">
        <v>64</v>
      </c>
      <c r="E41" s="2">
        <v>902</v>
      </c>
      <c r="F41" s="2">
        <v>49984</v>
      </c>
      <c r="G41" s="2">
        <v>0.66399997472762995</v>
      </c>
      <c r="H41" s="3">
        <v>0.16200000000000001</v>
      </c>
      <c r="I41" s="2" t="s">
        <v>94</v>
      </c>
      <c r="J41" s="2" t="s">
        <v>8</v>
      </c>
    </row>
    <row r="43" spans="4:10" x14ac:dyDescent="0.3">
      <c r="D43" s="2" t="s">
        <v>0</v>
      </c>
      <c r="E43" s="2" t="s">
        <v>1</v>
      </c>
      <c r="F43" s="2" t="s">
        <v>2</v>
      </c>
      <c r="G43" s="2" t="s">
        <v>3</v>
      </c>
      <c r="H43" s="2" t="s">
        <v>4</v>
      </c>
      <c r="I43" s="2" t="s">
        <v>5</v>
      </c>
      <c r="J43" s="2" t="s">
        <v>6</v>
      </c>
    </row>
    <row r="44" spans="4:10" x14ac:dyDescent="0.3">
      <c r="D44" s="2">
        <v>64</v>
      </c>
      <c r="E44" s="2">
        <v>92</v>
      </c>
      <c r="F44" s="2">
        <v>4992</v>
      </c>
      <c r="G44" s="2">
        <v>0.54689997434616</v>
      </c>
      <c r="H44" s="3">
        <v>1.66E-2</v>
      </c>
      <c r="I44" s="2" t="s">
        <v>95</v>
      </c>
      <c r="J44" s="2" t="s">
        <v>8</v>
      </c>
    </row>
    <row r="45" spans="4:10" x14ac:dyDescent="0.3">
      <c r="D45" s="2">
        <v>64</v>
      </c>
      <c r="E45" s="2">
        <v>903</v>
      </c>
      <c r="F45" s="2">
        <v>12480</v>
      </c>
      <c r="G45" s="2">
        <v>0.60250002145767201</v>
      </c>
      <c r="H45" s="3">
        <v>4.1099999999999998E-2</v>
      </c>
      <c r="I45" s="2" t="s">
        <v>96</v>
      </c>
      <c r="J45" s="2" t="s">
        <v>8</v>
      </c>
    </row>
    <row r="46" spans="4:10" x14ac:dyDescent="0.3">
      <c r="D46" s="2">
        <v>64</v>
      </c>
      <c r="E46" s="2">
        <v>902</v>
      </c>
      <c r="F46" s="2">
        <v>24960</v>
      </c>
      <c r="G46" s="2">
        <v>0.63940000534057595</v>
      </c>
      <c r="H46" s="3">
        <v>8.14E-2</v>
      </c>
      <c r="I46" s="2" t="s">
        <v>97</v>
      </c>
      <c r="J46" s="2" t="s">
        <v>8</v>
      </c>
    </row>
    <row r="47" spans="4:10" x14ac:dyDescent="0.3">
      <c r="D47" s="2">
        <v>64</v>
      </c>
      <c r="E47" s="2">
        <v>903</v>
      </c>
      <c r="F47" s="2">
        <v>37440</v>
      </c>
      <c r="G47" s="2">
        <v>0.66759997606277399</v>
      </c>
      <c r="H47" s="3">
        <v>0.122</v>
      </c>
      <c r="I47" s="2" t="s">
        <v>98</v>
      </c>
      <c r="J47" s="2" t="s">
        <v>8</v>
      </c>
    </row>
    <row r="48" spans="4:10" x14ac:dyDescent="0.3">
      <c r="D48" s="2">
        <v>64</v>
      </c>
      <c r="E48" s="2">
        <v>901</v>
      </c>
      <c r="F48" s="2">
        <v>44992</v>
      </c>
      <c r="G48" s="2">
        <v>0.671800017356872</v>
      </c>
      <c r="H48" s="3">
        <v>0.14699999999999999</v>
      </c>
      <c r="I48" s="2" t="s">
        <v>99</v>
      </c>
      <c r="J48" s="2" t="s">
        <v>8</v>
      </c>
    </row>
    <row r="49" spans="4:10" x14ac:dyDescent="0.3">
      <c r="D49" s="2">
        <v>64</v>
      </c>
      <c r="E49" s="2">
        <v>902</v>
      </c>
      <c r="F49" s="2">
        <v>49984</v>
      </c>
      <c r="G49" s="2">
        <v>0.69910001754760698</v>
      </c>
      <c r="H49" s="3">
        <v>0.16300000000000001</v>
      </c>
      <c r="I49" s="2" t="s">
        <v>100</v>
      </c>
      <c r="J49" s="2" t="s">
        <v>8</v>
      </c>
    </row>
    <row r="51" spans="4:10" x14ac:dyDescent="0.3">
      <c r="D51" s="2" t="s">
        <v>0</v>
      </c>
      <c r="E51" s="2" t="s">
        <v>1</v>
      </c>
      <c r="F51" s="2" t="s">
        <v>2</v>
      </c>
      <c r="G51" s="2" t="s">
        <v>3</v>
      </c>
      <c r="H51" s="2" t="s">
        <v>4</v>
      </c>
      <c r="I51" s="2" t="s">
        <v>5</v>
      </c>
      <c r="J51" s="2" t="s">
        <v>6</v>
      </c>
    </row>
    <row r="52" spans="4:10" x14ac:dyDescent="0.3">
      <c r="D52" s="2">
        <v>64</v>
      </c>
      <c r="E52" s="2">
        <v>92</v>
      </c>
      <c r="F52" s="2">
        <v>4992</v>
      </c>
      <c r="G52" s="2">
        <v>0.55390000343322698</v>
      </c>
      <c r="H52" s="3">
        <v>1.7000000000000001E-2</v>
      </c>
      <c r="I52" s="2" t="s">
        <v>101</v>
      </c>
      <c r="J52" s="2" t="s">
        <v>7</v>
      </c>
    </row>
    <row r="53" spans="4:10" x14ac:dyDescent="0.3">
      <c r="D53" s="2">
        <v>64</v>
      </c>
      <c r="E53" s="2">
        <v>903</v>
      </c>
      <c r="F53" s="2">
        <v>12480</v>
      </c>
      <c r="G53" s="2">
        <v>0.59350001811981201</v>
      </c>
      <c r="H53" s="3">
        <v>4.1599999999999998E-2</v>
      </c>
      <c r="I53" s="2" t="s">
        <v>102</v>
      </c>
      <c r="J53" s="2" t="s">
        <v>8</v>
      </c>
    </row>
    <row r="54" spans="4:10" x14ac:dyDescent="0.3">
      <c r="D54" s="2">
        <v>64</v>
      </c>
      <c r="E54" s="2">
        <v>902</v>
      </c>
      <c r="F54" s="2">
        <v>24960</v>
      </c>
      <c r="G54" s="2">
        <v>0.62919998168945301</v>
      </c>
      <c r="H54" s="3">
        <v>8.2299999999999998E-2</v>
      </c>
      <c r="I54" s="2" t="s">
        <v>103</v>
      </c>
      <c r="J54" s="2" t="s">
        <v>8</v>
      </c>
    </row>
    <row r="55" spans="4:10" x14ac:dyDescent="0.3">
      <c r="D55" s="2">
        <v>64</v>
      </c>
      <c r="E55" s="2">
        <v>903</v>
      </c>
      <c r="F55" s="2">
        <v>37440</v>
      </c>
      <c r="G55" s="2">
        <v>0.66680002212524403</v>
      </c>
      <c r="H55" s="3">
        <v>0.124</v>
      </c>
      <c r="I55" s="2" t="s">
        <v>104</v>
      </c>
      <c r="J55" s="2" t="s">
        <v>8</v>
      </c>
    </row>
    <row r="56" spans="4:10" x14ac:dyDescent="0.3">
      <c r="D56" s="2">
        <v>64</v>
      </c>
      <c r="E56" s="2">
        <v>901</v>
      </c>
      <c r="F56" s="2">
        <v>44992</v>
      </c>
      <c r="G56" s="2">
        <v>0.66670000553131104</v>
      </c>
      <c r="H56" s="3">
        <v>0.14699999999999999</v>
      </c>
      <c r="I56" s="2" t="s">
        <v>105</v>
      </c>
      <c r="J56" s="2" t="s">
        <v>8</v>
      </c>
    </row>
    <row r="57" spans="4:10" x14ac:dyDescent="0.3">
      <c r="D57" s="2">
        <v>64</v>
      </c>
      <c r="E57" s="2">
        <v>902</v>
      </c>
      <c r="F57" s="2">
        <v>49984</v>
      </c>
      <c r="G57" s="2">
        <v>0.67000001668929998</v>
      </c>
      <c r="H57" s="3">
        <v>0.16400000000000001</v>
      </c>
      <c r="I57" s="2" t="s">
        <v>106</v>
      </c>
      <c r="J57" s="2" t="s">
        <v>8</v>
      </c>
    </row>
    <row r="59" spans="4:10" x14ac:dyDescent="0.3">
      <c r="D59" s="2" t="s">
        <v>0</v>
      </c>
      <c r="E59" s="2" t="s">
        <v>1</v>
      </c>
      <c r="F59" s="2" t="s">
        <v>2</v>
      </c>
      <c r="G59" s="2" t="s">
        <v>3</v>
      </c>
      <c r="H59" s="2" t="s">
        <v>4</v>
      </c>
      <c r="I59" s="2" t="s">
        <v>5</v>
      </c>
      <c r="J59" s="2" t="s">
        <v>6</v>
      </c>
    </row>
    <row r="60" spans="4:10" x14ac:dyDescent="0.3">
      <c r="D60" s="2">
        <v>64</v>
      </c>
      <c r="E60" s="2">
        <v>92</v>
      </c>
      <c r="F60" s="2">
        <v>4992</v>
      </c>
      <c r="G60" s="2">
        <v>0.54049998521804798</v>
      </c>
      <c r="H60" s="3">
        <v>1.6E-2</v>
      </c>
      <c r="I60" s="2" t="s">
        <v>107</v>
      </c>
      <c r="J60" s="2" t="s">
        <v>8</v>
      </c>
    </row>
    <row r="61" spans="4:10" x14ac:dyDescent="0.3">
      <c r="D61" s="2">
        <v>64</v>
      </c>
      <c r="E61" s="2">
        <v>903</v>
      </c>
      <c r="F61" s="2">
        <v>12480</v>
      </c>
      <c r="G61" s="2">
        <v>0.604900002479553</v>
      </c>
      <c r="H61" s="3">
        <v>4.02E-2</v>
      </c>
      <c r="I61" s="2" t="s">
        <v>108</v>
      </c>
      <c r="J61" s="2" t="s">
        <v>8</v>
      </c>
    </row>
    <row r="62" spans="4:10" x14ac:dyDescent="0.3">
      <c r="D62" s="2">
        <v>64</v>
      </c>
      <c r="E62" s="2">
        <v>902</v>
      </c>
      <c r="F62" s="2">
        <v>24960</v>
      </c>
      <c r="G62" s="2">
        <v>0.62959998846053999</v>
      </c>
      <c r="H62" s="3">
        <v>7.5999999999999998E-2</v>
      </c>
      <c r="I62" s="2" t="s">
        <v>109</v>
      </c>
      <c r="J62" s="2" t="s">
        <v>8</v>
      </c>
    </row>
    <row r="63" spans="4:10" x14ac:dyDescent="0.3">
      <c r="D63" s="2">
        <v>64</v>
      </c>
      <c r="E63" s="2">
        <v>903</v>
      </c>
      <c r="F63" s="2">
        <v>37440</v>
      </c>
      <c r="G63" s="2">
        <v>0.66720002889633101</v>
      </c>
      <c r="H63" s="3">
        <v>0.111</v>
      </c>
      <c r="I63" s="2" t="s">
        <v>110</v>
      </c>
      <c r="J63" s="2" t="s">
        <v>8</v>
      </c>
    </row>
    <row r="64" spans="4:10" x14ac:dyDescent="0.3">
      <c r="D64" s="2">
        <v>64</v>
      </c>
      <c r="E64" s="2">
        <v>901</v>
      </c>
      <c r="F64" s="2">
        <v>44992</v>
      </c>
      <c r="G64" s="2">
        <v>0.66449999809265103</v>
      </c>
      <c r="H64" s="3">
        <v>0.13300000000000001</v>
      </c>
      <c r="I64" s="2" t="s">
        <v>111</v>
      </c>
      <c r="J64" s="2" t="s">
        <v>8</v>
      </c>
    </row>
    <row r="65" spans="4:10" x14ac:dyDescent="0.3">
      <c r="D65" s="2">
        <v>64</v>
      </c>
      <c r="E65" s="2">
        <v>902</v>
      </c>
      <c r="F65" s="2">
        <v>49984</v>
      </c>
      <c r="G65" s="2">
        <v>0.66780000925063998</v>
      </c>
      <c r="H65" s="3">
        <v>0.161</v>
      </c>
      <c r="I65" s="2" t="s">
        <v>112</v>
      </c>
      <c r="J65" s="2" t="s">
        <v>8</v>
      </c>
    </row>
    <row r="67" spans="4:10" x14ac:dyDescent="0.3">
      <c r="D67" s="2" t="s">
        <v>0</v>
      </c>
      <c r="E67" s="2" t="s">
        <v>1</v>
      </c>
      <c r="F67" s="2" t="s">
        <v>2</v>
      </c>
      <c r="G67" s="2" t="s">
        <v>3</v>
      </c>
      <c r="H67" s="2" t="s">
        <v>4</v>
      </c>
      <c r="I67" s="2" t="s">
        <v>5</v>
      </c>
      <c r="J67" s="2" t="s">
        <v>6</v>
      </c>
    </row>
    <row r="68" spans="4:10" x14ac:dyDescent="0.3">
      <c r="D68" s="2">
        <v>64</v>
      </c>
      <c r="E68" s="2">
        <v>92</v>
      </c>
      <c r="F68" s="2">
        <v>4992</v>
      </c>
      <c r="G68" s="2">
        <v>0.51289999485015803</v>
      </c>
      <c r="H68" s="3">
        <v>1.66E-2</v>
      </c>
      <c r="I68" s="2" t="s">
        <v>113</v>
      </c>
      <c r="J68" s="2" t="s">
        <v>7</v>
      </c>
    </row>
    <row r="69" spans="4:10" x14ac:dyDescent="0.3">
      <c r="D69" s="2">
        <v>64</v>
      </c>
      <c r="E69" s="2">
        <v>903</v>
      </c>
      <c r="F69" s="2">
        <v>12480</v>
      </c>
      <c r="G69" s="2">
        <v>0.58439999818801802</v>
      </c>
      <c r="H69" s="3">
        <v>4.0899999999999999E-2</v>
      </c>
      <c r="I69" s="2" t="s">
        <v>114</v>
      </c>
      <c r="J69" s="2" t="s">
        <v>8</v>
      </c>
    </row>
    <row r="70" spans="4:10" x14ac:dyDescent="0.3">
      <c r="D70" s="2">
        <v>64</v>
      </c>
      <c r="E70" s="2">
        <v>902</v>
      </c>
      <c r="F70" s="2">
        <v>24960</v>
      </c>
      <c r="G70" s="2">
        <v>0.63349997997283902</v>
      </c>
      <c r="H70" s="3">
        <v>8.1799999999999998E-2</v>
      </c>
      <c r="I70" s="2" t="s">
        <v>115</v>
      </c>
      <c r="J70" s="2" t="s">
        <v>8</v>
      </c>
    </row>
    <row r="71" spans="4:10" x14ac:dyDescent="0.3">
      <c r="D71" s="2">
        <v>64</v>
      </c>
      <c r="E71" s="2">
        <v>903</v>
      </c>
      <c r="F71" s="2">
        <v>37440</v>
      </c>
      <c r="G71" s="2">
        <v>0.64889997243881203</v>
      </c>
      <c r="H71" s="3">
        <v>0.122</v>
      </c>
      <c r="I71" s="2" t="s">
        <v>116</v>
      </c>
      <c r="J71" s="2" t="s">
        <v>8</v>
      </c>
    </row>
    <row r="72" spans="4:10" x14ac:dyDescent="0.3">
      <c r="D72" s="2">
        <v>64</v>
      </c>
      <c r="E72" s="2">
        <v>901</v>
      </c>
      <c r="F72" s="2">
        <v>44992</v>
      </c>
      <c r="G72" s="2">
        <v>0.66949999332427901</v>
      </c>
      <c r="H72" s="3">
        <v>0.14699999999999999</v>
      </c>
      <c r="I72" s="2" t="s">
        <v>117</v>
      </c>
      <c r="J72" s="2" t="s">
        <v>8</v>
      </c>
    </row>
    <row r="73" spans="4:10" x14ac:dyDescent="0.3">
      <c r="D73" s="2">
        <v>64</v>
      </c>
      <c r="E73" s="2">
        <v>902</v>
      </c>
      <c r="F73" s="2">
        <v>49984</v>
      </c>
      <c r="G73" s="2">
        <v>0.68720000982284501</v>
      </c>
      <c r="H73" s="3">
        <v>0.16400000000000001</v>
      </c>
      <c r="I73" s="2" t="s">
        <v>118</v>
      </c>
      <c r="J73" s="2" t="s">
        <v>8</v>
      </c>
    </row>
    <row r="75" spans="4:10" x14ac:dyDescent="0.3">
      <c r="E75" s="2" t="s">
        <v>1</v>
      </c>
      <c r="F75" s="2" t="s">
        <v>2</v>
      </c>
      <c r="G75" s="2" t="s">
        <v>3</v>
      </c>
      <c r="H75" s="2" t="s">
        <v>4</v>
      </c>
      <c r="I75" s="2" t="s">
        <v>5</v>
      </c>
      <c r="J75" s="2" t="s">
        <v>6</v>
      </c>
    </row>
    <row r="76" spans="4:10" x14ac:dyDescent="0.3">
      <c r="E76" s="2">
        <v>92</v>
      </c>
      <c r="F76" s="2">
        <v>4992</v>
      </c>
      <c r="G76" s="2">
        <v>0.53659999370574896</v>
      </c>
      <c r="H76" s="3">
        <v>1.6799999999999999E-2</v>
      </c>
      <c r="I76" s="2" t="s">
        <v>119</v>
      </c>
      <c r="J76" s="2" t="s">
        <v>8</v>
      </c>
    </row>
    <row r="77" spans="4:10" x14ac:dyDescent="0.3">
      <c r="E77" s="2">
        <v>903</v>
      </c>
      <c r="F77" s="2">
        <v>12480</v>
      </c>
      <c r="G77" s="2">
        <v>0.61210000514984098</v>
      </c>
      <c r="H77" s="3">
        <v>4.1599999999999998E-2</v>
      </c>
      <c r="I77" s="2" t="s">
        <v>120</v>
      </c>
      <c r="J77" s="2" t="s">
        <v>8</v>
      </c>
    </row>
    <row r="78" spans="4:10" x14ac:dyDescent="0.3">
      <c r="E78" s="2">
        <v>902</v>
      </c>
      <c r="F78" s="2">
        <v>24960</v>
      </c>
      <c r="G78" s="2">
        <v>0.63730001449584905</v>
      </c>
      <c r="H78" s="3">
        <v>8.2500000000000004E-2</v>
      </c>
      <c r="I78" s="2" t="s">
        <v>121</v>
      </c>
      <c r="J78" s="2" t="s">
        <v>8</v>
      </c>
    </row>
    <row r="79" spans="4:10" x14ac:dyDescent="0.3">
      <c r="E79" s="2">
        <v>903</v>
      </c>
      <c r="F79" s="2">
        <v>37440</v>
      </c>
      <c r="G79" s="2">
        <v>0.66350001096725397</v>
      </c>
      <c r="H79" s="3">
        <v>0.123</v>
      </c>
      <c r="I79" s="2" t="s">
        <v>122</v>
      </c>
      <c r="J79" s="2" t="s">
        <v>8</v>
      </c>
    </row>
    <row r="80" spans="4:10" x14ac:dyDescent="0.3">
      <c r="E80" s="2">
        <v>901</v>
      </c>
      <c r="F80" s="2">
        <v>44992</v>
      </c>
      <c r="G80" s="2">
        <v>0.67220002412795998</v>
      </c>
      <c r="H80" s="3">
        <v>0.14599999999999999</v>
      </c>
      <c r="I80" s="2" t="s">
        <v>123</v>
      </c>
      <c r="J80" s="2" t="s">
        <v>8</v>
      </c>
    </row>
    <row r="81" spans="5:10" x14ac:dyDescent="0.3">
      <c r="E81" s="2">
        <v>902</v>
      </c>
      <c r="F81" s="2">
        <v>49984</v>
      </c>
      <c r="G81" s="2">
        <v>0.67479997873306197</v>
      </c>
      <c r="H81" s="3">
        <v>0.158</v>
      </c>
      <c r="I81" s="2" t="s">
        <v>124</v>
      </c>
      <c r="J81" s="2" t="s">
        <v>8</v>
      </c>
    </row>
    <row r="83" spans="5:10" x14ac:dyDescent="0.3">
      <c r="E83" s="2" t="s">
        <v>1</v>
      </c>
      <c r="F83" s="2" t="s">
        <v>2</v>
      </c>
      <c r="G83" s="2" t="s">
        <v>3</v>
      </c>
      <c r="H83" s="2" t="s">
        <v>4</v>
      </c>
      <c r="I83" s="2" t="s">
        <v>5</v>
      </c>
      <c r="J83" s="2" t="s">
        <v>6</v>
      </c>
    </row>
    <row r="84" spans="5:10" x14ac:dyDescent="0.3">
      <c r="E84" s="2">
        <v>92</v>
      </c>
      <c r="F84" s="2">
        <v>4992</v>
      </c>
      <c r="G84" s="2">
        <v>0.53820002079009999</v>
      </c>
      <c r="H84" s="3">
        <v>1.6500000000000001E-2</v>
      </c>
      <c r="I84" s="2" t="s">
        <v>125</v>
      </c>
      <c r="J84" s="2" t="s">
        <v>7</v>
      </c>
    </row>
    <row r="85" spans="5:10" x14ac:dyDescent="0.3">
      <c r="E85" s="2">
        <v>903</v>
      </c>
      <c r="F85" s="2">
        <v>12480</v>
      </c>
      <c r="G85" s="2">
        <v>0.57929998636245705</v>
      </c>
      <c r="H85" s="3">
        <v>3.8199999999999998E-2</v>
      </c>
      <c r="I85" s="2" t="s">
        <v>126</v>
      </c>
      <c r="J85" s="2" t="s">
        <v>8</v>
      </c>
    </row>
    <row r="86" spans="5:10" x14ac:dyDescent="0.3">
      <c r="E86" s="2">
        <v>902</v>
      </c>
      <c r="F86" s="2">
        <v>24960</v>
      </c>
      <c r="G86" s="2">
        <v>0.63419997692108099</v>
      </c>
      <c r="H86" s="3">
        <v>7.4800000000000005E-2</v>
      </c>
      <c r="I86" s="2" t="s">
        <v>127</v>
      </c>
      <c r="J86" s="2" t="s">
        <v>8</v>
      </c>
    </row>
    <row r="87" spans="5:10" x14ac:dyDescent="0.3">
      <c r="E87" s="2">
        <v>903</v>
      </c>
      <c r="F87" s="2">
        <v>37440</v>
      </c>
      <c r="G87" s="2">
        <v>0.67280000448226895</v>
      </c>
      <c r="H87" s="3">
        <v>0.111</v>
      </c>
      <c r="I87" s="2" t="s">
        <v>128</v>
      </c>
      <c r="J87" s="2" t="s">
        <v>7</v>
      </c>
    </row>
    <row r="88" spans="5:10" x14ac:dyDescent="0.3">
      <c r="E88" s="2">
        <v>901</v>
      </c>
      <c r="F88" s="2">
        <v>44992</v>
      </c>
      <c r="G88" s="2">
        <v>0.66759997606277399</v>
      </c>
      <c r="H88" s="3">
        <v>0.14399999999999999</v>
      </c>
      <c r="I88" s="2" t="s">
        <v>129</v>
      </c>
      <c r="J88" s="2" t="s">
        <v>8</v>
      </c>
    </row>
    <row r="89" spans="5:10" x14ac:dyDescent="0.3">
      <c r="E89" s="2">
        <v>902</v>
      </c>
      <c r="F89" s="2">
        <v>49984</v>
      </c>
      <c r="G89" s="2">
        <v>0.68129998445510798</v>
      </c>
      <c r="H89" s="3">
        <v>0.16300000000000001</v>
      </c>
      <c r="I89" s="2" t="s">
        <v>130</v>
      </c>
      <c r="J89" s="2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9958-0603-4A36-8B28-428D932EBD67}">
  <dimension ref="A1:V37"/>
  <sheetViews>
    <sheetView topLeftCell="D24" zoomScale="30" zoomScaleNormal="86" workbookViewId="0">
      <selection activeCell="C22" sqref="C22"/>
    </sheetView>
  </sheetViews>
  <sheetFormatPr baseColWidth="10" defaultRowHeight="14.4" x14ac:dyDescent="0.3"/>
  <cols>
    <col min="1" max="1" width="24.33203125" bestFit="1" customWidth="1"/>
    <col min="3" max="3" width="28.77734375" bestFit="1" customWidth="1"/>
    <col min="5" max="5" width="21.44140625" bestFit="1" customWidth="1"/>
    <col min="7" max="8" width="13.6640625" bestFit="1" customWidth="1"/>
    <col min="11" max="11" width="22.21875" bestFit="1" customWidth="1"/>
    <col min="13" max="13" width="29.6640625" bestFit="1" customWidth="1"/>
    <col min="19" max="19" width="26.21875" bestFit="1" customWidth="1"/>
    <col min="20" max="20" width="30.33203125" bestFit="1" customWidth="1"/>
    <col min="21" max="21" width="28" customWidth="1"/>
    <col min="22" max="22" width="38.5546875" bestFit="1" customWidth="1"/>
    <col min="23" max="23" width="13.44140625" bestFit="1" customWidth="1"/>
    <col min="25" max="25" width="22.88671875" bestFit="1" customWidth="1"/>
    <col min="33" max="33" width="19.109375" customWidth="1"/>
    <col min="35" max="36" width="11.5546875" customWidth="1"/>
  </cols>
  <sheetData>
    <row r="1" spans="1:22" ht="15.6" thickTop="1" thickBot="1" x14ac:dyDescent="0.35">
      <c r="A1" t="s">
        <v>146</v>
      </c>
      <c r="C1" s="5"/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</row>
    <row r="2" spans="1:22" ht="15.6" thickTop="1" thickBot="1" x14ac:dyDescent="0.35">
      <c r="C2" s="5" t="s">
        <v>143</v>
      </c>
      <c r="D2" s="5">
        <v>969</v>
      </c>
      <c r="E2" s="5">
        <v>628</v>
      </c>
      <c r="F2" s="5">
        <v>351</v>
      </c>
      <c r="G2" s="5">
        <v>0</v>
      </c>
      <c r="H2" s="5">
        <v>15.6</v>
      </c>
      <c r="I2" s="5">
        <v>14.1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132</v>
      </c>
    </row>
    <row r="3" spans="1:22" ht="15.6" thickTop="1" thickBot="1" x14ac:dyDescent="0.35">
      <c r="C3" s="5" t="s">
        <v>144</v>
      </c>
      <c r="D3" s="5">
        <v>89</v>
      </c>
      <c r="E3" s="5">
        <v>102</v>
      </c>
      <c r="F3" s="5">
        <v>67</v>
      </c>
      <c r="G3" s="5">
        <v>6</v>
      </c>
      <c r="H3" s="5">
        <v>0</v>
      </c>
      <c r="I3" s="5"/>
      <c r="J3" s="5">
        <v>45</v>
      </c>
      <c r="K3" s="5">
        <v>6</v>
      </c>
      <c r="L3" s="5">
        <v>43.9</v>
      </c>
      <c r="M3" s="5">
        <v>32.299999999999997</v>
      </c>
      <c r="N3" s="5">
        <v>25.2</v>
      </c>
      <c r="O3" s="5">
        <v>0</v>
      </c>
    </row>
    <row r="4" spans="1:22" ht="15.6" thickTop="1" thickBot="1" x14ac:dyDescent="0.35">
      <c r="C4" s="5" t="s">
        <v>145</v>
      </c>
      <c r="D4" s="5">
        <f>SUM(D2:D3)</f>
        <v>1058</v>
      </c>
      <c r="E4" s="5">
        <f>SUM(E2:E3)</f>
        <v>730</v>
      </c>
      <c r="F4" s="5">
        <f t="shared" ref="F4:M4" si="0">SUM(F2:F3)</f>
        <v>418</v>
      </c>
      <c r="G4" s="5">
        <f t="shared" si="0"/>
        <v>6</v>
      </c>
      <c r="H4" s="5">
        <f t="shared" si="0"/>
        <v>15.6</v>
      </c>
      <c r="I4" s="5">
        <f t="shared" si="0"/>
        <v>14.1</v>
      </c>
      <c r="J4" s="5">
        <f t="shared" si="0"/>
        <v>45</v>
      </c>
      <c r="K4" s="5">
        <f t="shared" si="0"/>
        <v>6</v>
      </c>
      <c r="L4" s="5">
        <f>SUM(L2:L3)</f>
        <v>43.9</v>
      </c>
      <c r="M4" s="5">
        <f t="shared" si="0"/>
        <v>32.299999999999997</v>
      </c>
      <c r="N4" s="5">
        <f ca="1">SUM(N3:N4)</f>
        <v>25.2</v>
      </c>
      <c r="O4" s="5">
        <f>SUM(O2:O3)</f>
        <v>132</v>
      </c>
    </row>
    <row r="5" spans="1:22" ht="15" thickTop="1" x14ac:dyDescent="0.3">
      <c r="H5">
        <f>AVERAGE(H4:I4)</f>
        <v>14.85</v>
      </c>
      <c r="L5">
        <f>(43.9+32.3+25.2)/3</f>
        <v>33.799999999999997</v>
      </c>
    </row>
    <row r="7" spans="1:22" x14ac:dyDescent="0.3">
      <c r="N7" s="2">
        <v>37440</v>
      </c>
      <c r="O7" s="2">
        <v>44992</v>
      </c>
      <c r="P7" s="2">
        <v>49984</v>
      </c>
      <c r="T7" s="2">
        <v>37440</v>
      </c>
      <c r="U7" s="2">
        <v>44992</v>
      </c>
      <c r="V7" s="2">
        <v>49984</v>
      </c>
    </row>
    <row r="8" spans="1:22" ht="15" thickBot="1" x14ac:dyDescent="0.35">
      <c r="N8" t="s">
        <v>157</v>
      </c>
      <c r="O8" t="s">
        <v>159</v>
      </c>
      <c r="P8" t="s">
        <v>158</v>
      </c>
      <c r="T8" t="s">
        <v>157</v>
      </c>
      <c r="U8" t="s">
        <v>159</v>
      </c>
      <c r="V8" t="s">
        <v>158</v>
      </c>
    </row>
    <row r="9" spans="1:22" ht="15.6" thickTop="1" thickBot="1" x14ac:dyDescent="0.35">
      <c r="A9" t="s">
        <v>156</v>
      </c>
      <c r="C9" s="5" t="s">
        <v>169</v>
      </c>
      <c r="D9" s="5" t="s">
        <v>161</v>
      </c>
      <c r="E9" s="5" t="s">
        <v>162</v>
      </c>
      <c r="F9" s="5" t="s">
        <v>163</v>
      </c>
      <c r="G9" s="5" t="s">
        <v>164</v>
      </c>
      <c r="H9" s="5" t="s">
        <v>165</v>
      </c>
      <c r="K9" s="12" t="s">
        <v>152</v>
      </c>
      <c r="M9" s="6" t="s">
        <v>160</v>
      </c>
      <c r="N9" s="16">
        <v>0.14399999999999999</v>
      </c>
      <c r="O9" s="17">
        <v>0.17199999999999999</v>
      </c>
      <c r="P9" s="17">
        <v>0.19</v>
      </c>
      <c r="S9" s="6" t="s">
        <v>160</v>
      </c>
      <c r="T9" s="5">
        <v>0.121</v>
      </c>
      <c r="U9" s="5">
        <v>0.13900000000000001</v>
      </c>
      <c r="V9" s="5">
        <v>0.16</v>
      </c>
    </row>
    <row r="10" spans="1:22" ht="15.6" thickTop="1" thickBot="1" x14ac:dyDescent="0.35">
      <c r="C10" s="5" t="s">
        <v>168</v>
      </c>
      <c r="D10" s="5">
        <v>0.108</v>
      </c>
      <c r="E10" s="5">
        <v>0.06</v>
      </c>
      <c r="F10" s="5">
        <v>3.7999999999999999E-2</v>
      </c>
      <c r="G10" s="5">
        <v>0.16800000000000001</v>
      </c>
      <c r="H10" s="5">
        <v>3.5999999999999997E-2</v>
      </c>
      <c r="M10" s="13" t="s">
        <v>131</v>
      </c>
      <c r="N10" s="18">
        <f>N9*D10</f>
        <v>1.5551999999999998E-2</v>
      </c>
      <c r="O10" s="18">
        <f>O9*D10</f>
        <v>1.8575999999999999E-2</v>
      </c>
      <c r="P10" s="18">
        <f>P9*D10</f>
        <v>2.052E-2</v>
      </c>
      <c r="S10" s="5" t="s">
        <v>131</v>
      </c>
      <c r="T10" s="5">
        <f>T9*D10</f>
        <v>1.3068E-2</v>
      </c>
      <c r="U10" s="5">
        <f>U9*D$10</f>
        <v>1.5012000000000001E-2</v>
      </c>
      <c r="V10" s="5">
        <f>V9*D10</f>
        <v>1.728E-2</v>
      </c>
    </row>
    <row r="11" spans="1:22" ht="15.6" thickTop="1" thickBot="1" x14ac:dyDescent="0.35">
      <c r="M11" s="15" t="s">
        <v>147</v>
      </c>
      <c r="N11" s="18">
        <f>N9*$E$10</f>
        <v>8.6399999999999984E-3</v>
      </c>
      <c r="O11" s="18">
        <f>O9*$E$10</f>
        <v>1.0319999999999999E-2</v>
      </c>
      <c r="P11" s="18">
        <f>P9*$E$10</f>
        <v>1.14E-2</v>
      </c>
      <c r="S11" s="5" t="s">
        <v>147</v>
      </c>
      <c r="T11" s="5">
        <f>T9*$E$10</f>
        <v>7.2599999999999991E-3</v>
      </c>
      <c r="U11" s="5">
        <f>U9*$E$10</f>
        <v>8.3400000000000002E-3</v>
      </c>
      <c r="V11" s="5">
        <f>V9*$E$10</f>
        <v>9.5999999999999992E-3</v>
      </c>
    </row>
    <row r="12" spans="1:22" ht="15.6" thickTop="1" thickBot="1" x14ac:dyDescent="0.35">
      <c r="M12" s="15" t="s">
        <v>148</v>
      </c>
      <c r="N12" s="18">
        <f>N9*$F$10</f>
        <v>5.4719999999999994E-3</v>
      </c>
      <c r="O12" s="18">
        <f t="shared" ref="O12:P12" si="1">O9*$F$10</f>
        <v>6.5359999999999993E-3</v>
      </c>
      <c r="P12" s="18">
        <f t="shared" si="1"/>
        <v>7.2199999999999999E-3</v>
      </c>
      <c r="S12" s="5" t="s">
        <v>148</v>
      </c>
      <c r="T12" s="5">
        <f>T9*$F$10</f>
        <v>4.5979999999999997E-3</v>
      </c>
      <c r="U12" s="5">
        <f t="shared" ref="U12:V12" si="2">U9*$F$10</f>
        <v>5.2820000000000002E-3</v>
      </c>
      <c r="V12" s="5">
        <f t="shared" si="2"/>
        <v>6.0800000000000003E-3</v>
      </c>
    </row>
    <row r="13" spans="1:22" ht="15.6" thickTop="1" thickBot="1" x14ac:dyDescent="0.35">
      <c r="M13" s="15" t="s">
        <v>134</v>
      </c>
      <c r="N13" s="18">
        <f>N9*$G$10</f>
        <v>2.4191999999999998E-2</v>
      </c>
      <c r="O13" s="18">
        <f t="shared" ref="O13:P13" si="3">O9*$G$10</f>
        <v>2.8895999999999998E-2</v>
      </c>
      <c r="P13" s="18">
        <f t="shared" si="3"/>
        <v>3.1920000000000004E-2</v>
      </c>
      <c r="S13" s="5" t="s">
        <v>134</v>
      </c>
      <c r="T13" s="5">
        <f>T9*$G$10</f>
        <v>2.0328000000000002E-2</v>
      </c>
      <c r="U13" s="5">
        <f t="shared" ref="U13:V13" si="4">U9*$G$10</f>
        <v>2.3352000000000005E-2</v>
      </c>
      <c r="V13" s="5">
        <f t="shared" si="4"/>
        <v>2.6880000000000001E-2</v>
      </c>
    </row>
    <row r="14" spans="1:22" ht="15.6" thickTop="1" thickBot="1" x14ac:dyDescent="0.35">
      <c r="M14" s="15" t="s">
        <v>149</v>
      </c>
      <c r="N14" s="18">
        <f>N9*$H$10</f>
        <v>5.1839999999999994E-3</v>
      </c>
      <c r="O14" s="18">
        <f t="shared" ref="O14:P14" si="5">O9*$H$10</f>
        <v>6.1919999999999987E-3</v>
      </c>
      <c r="P14" s="18">
        <f t="shared" si="5"/>
        <v>6.8399999999999997E-3</v>
      </c>
      <c r="S14" s="5" t="s">
        <v>149</v>
      </c>
      <c r="T14" s="5">
        <f>T9*$H$10</f>
        <v>4.3559999999999996E-3</v>
      </c>
      <c r="U14" s="5">
        <f t="shared" ref="U14:V14" si="6">U9*$H$10</f>
        <v>5.0039999999999998E-3</v>
      </c>
      <c r="V14" s="5">
        <f t="shared" si="6"/>
        <v>5.7599999999999995E-3</v>
      </c>
    </row>
    <row r="15" spans="1:22" ht="15.6" thickTop="1" thickBot="1" x14ac:dyDescent="0.35">
      <c r="C15" s="1"/>
      <c r="M15" s="6"/>
      <c r="N15" s="6"/>
      <c r="O15" s="6"/>
      <c r="P15" s="6"/>
    </row>
    <row r="16" spans="1:22" ht="49.8" customHeight="1" thickTop="1" thickBot="1" x14ac:dyDescent="0.35">
      <c r="B16" s="1"/>
      <c r="C16" s="30"/>
      <c r="D16" s="5">
        <v>4992</v>
      </c>
      <c r="E16" s="5">
        <v>12480</v>
      </c>
      <c r="F16" s="5">
        <v>24960</v>
      </c>
      <c r="G16" s="5">
        <v>37440</v>
      </c>
      <c r="H16" s="5">
        <v>44992</v>
      </c>
      <c r="I16" s="5">
        <v>49984</v>
      </c>
      <c r="M16" s="6"/>
      <c r="N16" s="6"/>
      <c r="O16" s="6"/>
      <c r="P16" s="6"/>
      <c r="T16" s="23" t="s">
        <v>176</v>
      </c>
      <c r="U16" s="23" t="s">
        <v>175</v>
      </c>
      <c r="V16" s="23" t="s">
        <v>174</v>
      </c>
    </row>
    <row r="17" spans="1:22" ht="20.399999999999999" customHeight="1" thickTop="1" thickBot="1" x14ac:dyDescent="0.35">
      <c r="A17" t="s">
        <v>151</v>
      </c>
      <c r="C17" s="5" t="s">
        <v>3</v>
      </c>
      <c r="D17" s="5">
        <f>AVERAGE(ordi1!H4,ordi1!H15,ordi1!H26,ordi1!H36,ordi1!H49,ordi1!H59,ordi1!H69,ordi1!H79,ordi1!H89,ordi1!H99)</f>
        <v>0.53185001049999991</v>
      </c>
      <c r="E17" s="5">
        <f>AVERAGE(ordi1!H5,ordi1!H16,ordi1!H27,ordi1!H37,ordi1!H50,ordi1!H60,ordi1!H70,ordi1!H80,ordi1!H90,ordi1!H100)</f>
        <v>0.60260000800000002</v>
      </c>
      <c r="F17" s="5">
        <f>AVERAGE(ordi1!H6,ordi1!H17,ordi1!H28,ordi1!H38,ordi1!H51,ordi1!H61,ordi1!H71,ordi1!H81,ordi1!H91,ordi1!H101)</f>
        <v>0.63650000099999993</v>
      </c>
      <c r="G17" s="5">
        <f>AVERAGE(ordi1!H7,ordi1!H18,ordi1!H29,ordi1!H39,ordi1!H52,ordi1!H62,ordi1!H72,ordi1!H82,ordi1!H92,ordi1!H102)</f>
        <v>0.66885000499999991</v>
      </c>
      <c r="H17" s="5">
        <f>AVERAGE(ordi1!H8,ordi1!H19,ordi1!H30,ordi1!H40,ordi1!H53,ordi1!H63,ordi1!H73,ordi1!H83,ordi1!H93,ordi1!H103)</f>
        <v>0.674999982</v>
      </c>
      <c r="I17" s="5">
        <f>AVERAGE(ordi1!H9,ordi1!H20,ordi1!H31,ordi1!H41,ordi1!H54,ordi1!H64,ordi1!H74,ordi1!H84,ordi1!H94,ordi1!H104)</f>
        <v>0.67640000599999994</v>
      </c>
      <c r="K17" s="12" t="s">
        <v>153</v>
      </c>
      <c r="M17" s="13" t="s">
        <v>131</v>
      </c>
      <c r="N17" s="17">
        <f>P10-N10</f>
        <v>4.9680000000000019E-3</v>
      </c>
      <c r="O17" s="27">
        <f>(P10-N10)/N10</f>
        <v>0.31944444444444459</v>
      </c>
      <c r="P17" s="27">
        <f>(N17-$N$21)/$N$21</f>
        <v>2.0000000000000004</v>
      </c>
      <c r="S17" s="5" t="s">
        <v>131</v>
      </c>
      <c r="T17" s="5">
        <v>4.2120000000000005E-3</v>
      </c>
      <c r="U17" s="21">
        <f>(T17-$T$19)/$T$19</f>
        <v>1.8421052631578938</v>
      </c>
      <c r="V17" s="21">
        <f>(V10-T10)/T10</f>
        <v>0.3223140495867769</v>
      </c>
    </row>
    <row r="18" spans="1:22" ht="15.6" thickTop="1" thickBot="1" x14ac:dyDescent="0.35">
      <c r="C18" s="5" t="s">
        <v>4</v>
      </c>
      <c r="D18" s="5">
        <f>AVERAGE(ordi1!I4,ordi1!I15,ordi1!I26,ordi1!I36,ordi1!I49,ordi1!I59,ordi1!I69,ordi1!I79,ordi1!I89,ordi1!I99)</f>
        <v>1.9519999999999999E-2</v>
      </c>
      <c r="E18" s="5">
        <f>AVERAGE(ordi1!I5,ordi1!I16,ordi1!I27,ordi1!I37,ordi1!I50,ordi1!I60,ordi1!I70,ordi1!I80,ordi1!I90,ordi1!I100)</f>
        <v>4.8529999999999997E-2</v>
      </c>
      <c r="F18" s="5">
        <f>AVERAGE(ordi1!I6,ordi1!I17,ordi1!I28,ordi1!I38,ordi1!I51,ordi1!I61,ordi1!I71,ordi1!I81,ordi1!I91,ordi1!I101)</f>
        <v>9.6419999999999992E-2</v>
      </c>
      <c r="G18" s="5">
        <f>AVERAGE(ordi1!I7,ordi1!I18,ordi1!I29,ordi1!I39,ordi1!I52,ordi1!I62,ordi1!I72,ordi1!I82,ordi1!I92,ordi1!I102)</f>
        <v>0.14439999999999997</v>
      </c>
      <c r="H18" s="5">
        <f>AVERAGE(ordi1!I8,ordi1!I19,ordi1!I30,ordi1!I40,ordi1!I53,ordi1!I63,ordi1!I73,ordi1!I83,ordi1!I93,ordi1!I103)</f>
        <v>0.1716</v>
      </c>
      <c r="I18" s="5">
        <f>AVERAGE(ordi1!I9,ordi1!I20,ordi1!I31,ordi1!I41,ordi1!I54,ordi1!I64,ordi1!I74,ordi1!I84,ordi1!I94,ordi1!I104)</f>
        <v>0.19019999999999998</v>
      </c>
      <c r="M18" s="15" t="s">
        <v>147</v>
      </c>
      <c r="N18" s="17">
        <f t="shared" ref="N18:N21" si="7">P11-N11</f>
        <v>2.760000000000002E-3</v>
      </c>
      <c r="O18" s="27">
        <f>(P11-N11)/N11</f>
        <v>0.31944444444444475</v>
      </c>
      <c r="P18" s="27">
        <f>(N18-$N$21)/$N$21</f>
        <v>0.66666666666666752</v>
      </c>
      <c r="S18" s="5" t="s">
        <v>147</v>
      </c>
      <c r="T18" s="5">
        <v>2.3400000000000001E-3</v>
      </c>
      <c r="U18" s="21">
        <f t="shared" ref="U18:U21" si="8">(T18-$T$19)/$T$19</f>
        <v>0.57894736842105199</v>
      </c>
      <c r="V18" s="21">
        <f>(V11-T11)/T11</f>
        <v>0.3223140495867769</v>
      </c>
    </row>
    <row r="19" spans="1:22" ht="15.6" thickTop="1" thickBot="1" x14ac:dyDescent="0.35">
      <c r="M19" s="15" t="s">
        <v>148</v>
      </c>
      <c r="N19" s="17">
        <f t="shared" si="7"/>
        <v>1.7480000000000004E-3</v>
      </c>
      <c r="O19" s="27">
        <f>(P12-N12)/N12</f>
        <v>0.31944444444444453</v>
      </c>
      <c r="P19" s="27">
        <f>(N19-$N$21)/$N$21</f>
        <v>5.5555555555555587E-2</v>
      </c>
      <c r="S19" s="5" t="s">
        <v>148</v>
      </c>
      <c r="T19" s="5">
        <v>1.4820000000000007E-3</v>
      </c>
      <c r="U19" s="21">
        <f t="shared" si="8"/>
        <v>0</v>
      </c>
      <c r="V19" s="21">
        <f>(V12-T12)/T12</f>
        <v>0.32231404958677701</v>
      </c>
    </row>
    <row r="20" spans="1:22" ht="15.6" thickTop="1" thickBot="1" x14ac:dyDescent="0.35">
      <c r="M20" s="15" t="s">
        <v>134</v>
      </c>
      <c r="N20" s="17">
        <f t="shared" si="7"/>
        <v>7.7280000000000057E-3</v>
      </c>
      <c r="O20" s="27">
        <f t="shared" ref="O20:O21" si="9">(P13-N13)/N13</f>
        <v>0.3194444444444447</v>
      </c>
      <c r="P20" s="27">
        <f>(N20-$N$21)/$N$21</f>
        <v>3.6666666666666692</v>
      </c>
      <c r="S20" s="5" t="s">
        <v>134</v>
      </c>
      <c r="T20" s="5">
        <v>6.5519999999999988E-3</v>
      </c>
      <c r="U20" s="21">
        <f t="shared" si="8"/>
        <v>3.4210526315789447</v>
      </c>
      <c r="V20" s="21">
        <f>(V13-T13)/T13</f>
        <v>0.32231404958677679</v>
      </c>
    </row>
    <row r="21" spans="1:22" ht="15.6" thickTop="1" thickBot="1" x14ac:dyDescent="0.35">
      <c r="M21" s="15" t="s">
        <v>149</v>
      </c>
      <c r="N21" s="17">
        <f t="shared" si="7"/>
        <v>1.6560000000000004E-3</v>
      </c>
      <c r="O21" s="27">
        <f t="shared" si="9"/>
        <v>0.31944444444444453</v>
      </c>
      <c r="P21" s="27"/>
      <c r="S21" s="5" t="s">
        <v>149</v>
      </c>
      <c r="T21" s="5">
        <v>1.4039999999999999E-3</v>
      </c>
      <c r="U21" s="21">
        <f t="shared" si="8"/>
        <v>-5.2631578947368945E-2</v>
      </c>
      <c r="V21" s="21">
        <f>(V14-T14)/T14</f>
        <v>0.32231404958677684</v>
      </c>
    </row>
    <row r="22" spans="1:22" ht="15" thickTop="1" x14ac:dyDescent="0.3">
      <c r="D22" s="1"/>
      <c r="E22" s="1"/>
      <c r="F22" s="1"/>
      <c r="G22" s="1"/>
      <c r="H22" s="1"/>
      <c r="I22" s="1"/>
      <c r="M22" s="6"/>
      <c r="N22" s="6"/>
      <c r="O22" s="28"/>
      <c r="P22" s="28"/>
    </row>
    <row r="23" spans="1:22" ht="15" thickBot="1" x14ac:dyDescent="0.35">
      <c r="B23" s="1"/>
      <c r="C23" s="20"/>
      <c r="D23" s="20"/>
      <c r="E23" s="20"/>
      <c r="F23" s="20"/>
      <c r="G23" s="20"/>
      <c r="H23" s="20"/>
      <c r="I23" s="20"/>
      <c r="M23" s="6"/>
      <c r="N23" s="6"/>
      <c r="O23" s="6"/>
      <c r="P23" s="6"/>
    </row>
    <row r="24" spans="1:22" ht="20.399999999999999" customHeight="1" thickTop="1" thickBot="1" x14ac:dyDescent="0.35">
      <c r="A24" t="s">
        <v>150</v>
      </c>
      <c r="B24" s="1"/>
      <c r="C24" s="15" t="s">
        <v>166</v>
      </c>
      <c r="D24" s="15">
        <v>4992</v>
      </c>
      <c r="E24" s="15">
        <v>12480</v>
      </c>
      <c r="F24" s="15">
        <v>24960</v>
      </c>
      <c r="G24" s="15">
        <v>37440</v>
      </c>
      <c r="H24" s="15">
        <v>44992</v>
      </c>
      <c r="I24" s="15">
        <v>49984</v>
      </c>
      <c r="K24" t="s">
        <v>154</v>
      </c>
      <c r="M24" s="6"/>
      <c r="N24" s="16">
        <v>0.14399999999999999</v>
      </c>
      <c r="O24" s="17">
        <v>0.17199999999999999</v>
      </c>
      <c r="P24" s="17">
        <v>0.19</v>
      </c>
      <c r="S24" s="5" t="s">
        <v>166</v>
      </c>
      <c r="T24" s="5">
        <v>37440</v>
      </c>
      <c r="U24" s="5">
        <v>44992</v>
      </c>
      <c r="V24" s="5">
        <v>49984</v>
      </c>
    </row>
    <row r="25" spans="1:22" ht="15.6" thickTop="1" thickBot="1" x14ac:dyDescent="0.35">
      <c r="C25" s="15" t="s">
        <v>172</v>
      </c>
      <c r="D25" s="26">
        <f>AVERAGE(ordi2!G4,ordi2!G12,ordi2!G20,ordi2!G28,ordi2!G36,ordi2!G44,ordi2!G52,ordi2!G68,ordi2!G60,ordi2!G76,ordi2!G84)</f>
        <v>0.53771999478392907</v>
      </c>
      <c r="E25" s="26">
        <f>AVERAGE(ordi2!G5,ordi2!G13,ordi2!G21,ordi2!G29,ordi2!G37,ordi2!G44,ordi2!G53,ordi2!G69,ordi2!G61,ordi2!G77,ordi2!G85)</f>
        <v>0.59193636071216904</v>
      </c>
      <c r="F25" s="26">
        <f>AVERAGE(ordi2!G6,ordi2!G14,ordi2!G22,ordi2!G30,ordi2!G38,ordi2!G46,ordi2!G54,ordi2!G70,ordi2!G62,ordi2!G78,ordi2!G86)</f>
        <v>0.63569999344471095</v>
      </c>
      <c r="G25" s="26">
        <f>AVERAGE(ordi2!G7,ordi2!G15,ordi2!G23,ordi2!G31,ordi2!G39,ordi2!G47,ordi2!G55,ordi2!G71,ordi2!G63,ordi2!G79,ordi2!G87)</f>
        <v>0.66243000629998439</v>
      </c>
      <c r="H25" s="26">
        <f>AVERAGE(ordi2!G8,ordi2!G16,ordi2!G24,ordi2!G32,ordi2!G40,ordi2!G48,ordi2!G56,ordi2!G72,ordi2!G64,ordi2!G80,ordi2!G88)</f>
        <v>0.66988888714471062</v>
      </c>
      <c r="I25" s="26">
        <f>AVERAGE(ordi2!G9,ordi2!G17,ordi2!G25,ordi2!G33,ordi2!G41,ordi2!G49,ordi2!G57,ordi2!G73,ordi2!G65,ordi2!G81,ordi2!G89)</f>
        <v>0.67859090455091386</v>
      </c>
      <c r="M25" s="13" t="s">
        <v>131</v>
      </c>
      <c r="N25" s="14">
        <f>N24*$D$4</f>
        <v>152.35199999999998</v>
      </c>
      <c r="O25" s="14">
        <f t="shared" ref="O25:P25" si="10">O24*$D$4</f>
        <v>181.976</v>
      </c>
      <c r="P25" s="14">
        <f t="shared" si="10"/>
        <v>201.02</v>
      </c>
      <c r="S25" s="5" t="s">
        <v>131</v>
      </c>
      <c r="T25" s="5">
        <v>128.018</v>
      </c>
      <c r="U25" s="5">
        <v>147.06200000000001</v>
      </c>
      <c r="V25" s="5">
        <v>169.28</v>
      </c>
    </row>
    <row r="26" spans="1:22" ht="15.6" thickTop="1" thickBot="1" x14ac:dyDescent="0.35">
      <c r="C26" s="15" t="s">
        <v>173</v>
      </c>
      <c r="D26" s="15">
        <f>AVERAGE(ordi2!H4,ordi2!H12,ordi2!H20,ordi2!H28,ordi2!H36,ordi2!H44,ordi2!H52,ordi2!H68,ordi2!H60,ordi2!H76,ordi2!H84)</f>
        <v>1.6863636363636362E-2</v>
      </c>
      <c r="E26" s="15">
        <f>AVERAGE(ordi2!H5,ordi2!H13,ordi2!H21,ordi2!H29,ordi2!H37,ordi2!H45,ordi2!H53,ordi2!H69,ordi2!H61,ordi2!H77,ordi2!H85)</f>
        <v>4.1109090909090915E-2</v>
      </c>
      <c r="F26" s="15">
        <f>AVERAGE(ordi2!H6,ordi2!H14,ordi2!H22,ordi2!H30,ordi2!H38,ordi2!H46,ordi2!H54,ordi2!H70,ordi2!H62,ordi2!H78,ordi2!H86)</f>
        <v>8.0827272727272734E-2</v>
      </c>
      <c r="G26" s="15">
        <f>AVERAGE(ordi2!H7,ordi2!H15,ordi2!H23,ordi2!H31,ordi2!H39,ordi2!H47,ordi2!H55,ordi2!H71,ordi2!H63,ordi2!H79,ordi2!H87)</f>
        <v>0.12054545454545455</v>
      </c>
      <c r="H26" s="15">
        <f>AVERAGE(ordi2!H8,ordi2!H16,ordi2!H24,ordi2!H32,ordi2!H40,ordi2!H48,ordi2!H56,ordi2!H72,ordi2!H64,ordi2!H80,ordi2!H88)</f>
        <v>0.13869090909090909</v>
      </c>
      <c r="I26" s="15">
        <f>AVERAGE(ordi2!H9,ordi2!H17,ordi2!H25,ordi2!H33,ordi2!H41,ordi2!H49,ordi2!H57,ordi2!H73,ordi2!H65,ordi2!H81,ordi2!H89)</f>
        <v>0.16027272727272726</v>
      </c>
      <c r="M26" s="15" t="s">
        <v>147</v>
      </c>
      <c r="N26" s="5">
        <f>N24*$F$4</f>
        <v>60.191999999999993</v>
      </c>
      <c r="O26" s="5">
        <f t="shared" ref="O26:P26" si="11">O24*$F$4</f>
        <v>71.896000000000001</v>
      </c>
      <c r="P26" s="5">
        <f t="shared" si="11"/>
        <v>79.42</v>
      </c>
      <c r="S26" s="5" t="s">
        <v>147</v>
      </c>
      <c r="T26" s="5">
        <v>50.577999999999996</v>
      </c>
      <c r="U26" s="5">
        <v>58.102000000000004</v>
      </c>
      <c r="V26" s="5">
        <v>66.88</v>
      </c>
    </row>
    <row r="27" spans="1:22" ht="15.6" thickTop="1" thickBot="1" x14ac:dyDescent="0.35">
      <c r="C27" s="15"/>
      <c r="M27" s="15" t="s">
        <v>148</v>
      </c>
      <c r="N27" s="5">
        <f>N24*$H$5</f>
        <v>2.1383999999999999</v>
      </c>
      <c r="O27" s="5">
        <f t="shared" ref="O27:P27" si="12">O24*$H$5</f>
        <v>2.5541999999999998</v>
      </c>
      <c r="P27" s="5">
        <f t="shared" si="12"/>
        <v>2.8214999999999999</v>
      </c>
      <c r="S27" s="5" t="s">
        <v>148</v>
      </c>
      <c r="T27" s="5">
        <v>1.7968499999999998</v>
      </c>
      <c r="U27" s="5">
        <v>2.0641500000000002</v>
      </c>
      <c r="V27" s="5">
        <v>2.3759999999999999</v>
      </c>
    </row>
    <row r="28" spans="1:22" ht="15.6" thickTop="1" thickBot="1" x14ac:dyDescent="0.35">
      <c r="E28" s="1"/>
      <c r="M28" s="15" t="s">
        <v>134</v>
      </c>
      <c r="N28" s="5">
        <f>N24*$G$4</f>
        <v>0.86399999999999988</v>
      </c>
      <c r="O28" s="5">
        <f t="shared" ref="O28:P28" si="13">O24*$G$4</f>
        <v>1.032</v>
      </c>
      <c r="P28" s="5">
        <f t="shared" si="13"/>
        <v>1.1400000000000001</v>
      </c>
      <c r="S28" s="5" t="s">
        <v>134</v>
      </c>
      <c r="T28" s="5">
        <v>0.72599999999999998</v>
      </c>
      <c r="U28" s="5">
        <v>0.83400000000000007</v>
      </c>
      <c r="V28" s="5">
        <v>0.96</v>
      </c>
    </row>
    <row r="29" spans="1:22" ht="15.6" thickTop="1" thickBot="1" x14ac:dyDescent="0.35">
      <c r="B29" s="1"/>
      <c r="C29" s="20"/>
      <c r="D29" s="20"/>
      <c r="E29" s="20"/>
      <c r="F29" s="20"/>
      <c r="G29" s="20"/>
      <c r="H29" s="20"/>
      <c r="I29" s="20"/>
      <c r="M29" s="15" t="s">
        <v>149</v>
      </c>
      <c r="N29" s="5">
        <f>N24*$L$5</f>
        <v>4.8671999999999995</v>
      </c>
      <c r="O29" s="5">
        <f t="shared" ref="O29:P29" si="14">O24*$L$5</f>
        <v>5.8135999999999992</v>
      </c>
      <c r="P29" s="5">
        <f t="shared" si="14"/>
        <v>6.4219999999999997</v>
      </c>
      <c r="S29" s="5" t="s">
        <v>149</v>
      </c>
      <c r="T29" s="29">
        <v>4.0897999999999994</v>
      </c>
      <c r="U29" s="5">
        <v>4.6981999999999999</v>
      </c>
      <c r="V29" s="5">
        <v>5.4079999999999995</v>
      </c>
    </row>
    <row r="30" spans="1:22" ht="15.6" thickTop="1" thickBot="1" x14ac:dyDescent="0.35">
      <c r="C30" s="15" t="s">
        <v>166</v>
      </c>
      <c r="D30" s="15">
        <v>4992</v>
      </c>
      <c r="E30" s="15">
        <v>12480</v>
      </c>
      <c r="F30" s="15">
        <v>24960</v>
      </c>
      <c r="G30" s="15">
        <v>37440</v>
      </c>
      <c r="H30" s="15">
        <v>44992</v>
      </c>
      <c r="I30" s="15">
        <v>49984</v>
      </c>
    </row>
    <row r="31" spans="1:22" ht="17.399999999999999" customHeight="1" thickTop="1" thickBot="1" x14ac:dyDescent="0.35">
      <c r="C31" s="15" t="s">
        <v>3</v>
      </c>
      <c r="D31" s="15">
        <v>0.53771999478392907</v>
      </c>
      <c r="E31" s="15">
        <v>0.59193636071216904</v>
      </c>
      <c r="F31" s="15">
        <v>0.63569999344471095</v>
      </c>
      <c r="G31" s="15">
        <v>0.66243000629998439</v>
      </c>
      <c r="H31" s="15">
        <v>0.66988888714471062</v>
      </c>
      <c r="I31" s="15">
        <v>0.67859090455091386</v>
      </c>
      <c r="T31" s="22" t="s">
        <v>170</v>
      </c>
      <c r="U31" s="22" t="s">
        <v>171</v>
      </c>
      <c r="V31" s="23" t="s">
        <v>167</v>
      </c>
    </row>
    <row r="32" spans="1:22" ht="15.6" thickTop="1" thickBot="1" x14ac:dyDescent="0.35">
      <c r="C32" s="15" t="s">
        <v>4</v>
      </c>
      <c r="D32" s="25">
        <v>1.6863636363636362E-2</v>
      </c>
      <c r="E32" s="25">
        <v>4.1109090909090915E-2</v>
      </c>
      <c r="F32" s="25">
        <v>8.0827272727272734E-2</v>
      </c>
      <c r="G32" s="25">
        <v>0.12054545454545455</v>
      </c>
      <c r="H32" s="25">
        <v>0.13869090909090909</v>
      </c>
      <c r="I32" s="25">
        <v>0.16027272727272726</v>
      </c>
      <c r="M32" s="13" t="s">
        <v>131</v>
      </c>
      <c r="N32" s="17">
        <f>P25-N25</f>
        <v>48.668000000000035</v>
      </c>
      <c r="O32" s="27">
        <f>(P25-N25)/N25</f>
        <v>0.3194444444444447</v>
      </c>
      <c r="P32" s="27">
        <f>(N32-$N$35)/$N$35</f>
        <v>175.33333333333329</v>
      </c>
      <c r="Q32" s="27">
        <f>(N32-$N$36)/$N$36</f>
        <v>30.301775147929014</v>
      </c>
      <c r="S32" s="5" t="s">
        <v>131</v>
      </c>
      <c r="T32" s="5">
        <v>41.262</v>
      </c>
      <c r="U32" s="21">
        <v>70.245791245791239</v>
      </c>
      <c r="V32" s="24">
        <v>0.32231404958677684</v>
      </c>
    </row>
    <row r="33" spans="13:22" ht="15.6" thickTop="1" thickBot="1" x14ac:dyDescent="0.35">
      <c r="M33" s="15" t="s">
        <v>147</v>
      </c>
      <c r="N33" s="17">
        <f>P26-N26</f>
        <v>19.228000000000009</v>
      </c>
      <c r="O33" s="27">
        <f>(P26-N26)/N26</f>
        <v>0.31944444444444464</v>
      </c>
      <c r="P33" s="27">
        <f t="shared" ref="P33:P35" si="15">(N33-$N$35)/$N$35</f>
        <v>68.666666666666643</v>
      </c>
      <c r="Q33" s="27">
        <f t="shared" ref="Q33:Q35" si="16">(N33-$N$36)/$N$36</f>
        <v>11.366863905325449</v>
      </c>
      <c r="S33" s="5" t="s">
        <v>147</v>
      </c>
      <c r="T33" s="5">
        <v>16.302</v>
      </c>
      <c r="U33" s="21">
        <v>27.148148148148145</v>
      </c>
      <c r="V33" s="24">
        <v>0.3223140495867769</v>
      </c>
    </row>
    <row r="34" spans="13:22" ht="15.6" thickTop="1" thickBot="1" x14ac:dyDescent="0.35">
      <c r="M34" s="15" t="s">
        <v>148</v>
      </c>
      <c r="N34" s="17">
        <f>P27-N27</f>
        <v>0.68310000000000004</v>
      </c>
      <c r="O34" s="27">
        <f>(P27-N27)/N27</f>
        <v>0.31944444444444448</v>
      </c>
      <c r="P34" s="27">
        <f t="shared" si="15"/>
        <v>1.4749999999999979</v>
      </c>
      <c r="Q34" s="27">
        <f t="shared" si="16"/>
        <v>-0.56065088757396453</v>
      </c>
      <c r="S34" s="5" t="s">
        <v>148</v>
      </c>
      <c r="T34" s="5">
        <v>0.57915000000000005</v>
      </c>
      <c r="U34" s="21">
        <v>0</v>
      </c>
      <c r="V34" s="24">
        <v>0.3223140495867769</v>
      </c>
    </row>
    <row r="35" spans="13:22" ht="15.6" thickTop="1" thickBot="1" x14ac:dyDescent="0.35">
      <c r="M35" s="15" t="s">
        <v>134</v>
      </c>
      <c r="N35" s="17">
        <f>P28-N28</f>
        <v>0.27600000000000025</v>
      </c>
      <c r="O35" s="27">
        <f t="shared" ref="O35:O36" si="17">(P28-N28)/N28</f>
        <v>0.31944444444444475</v>
      </c>
      <c r="P35" s="27">
        <f t="shared" si="15"/>
        <v>0</v>
      </c>
      <c r="Q35" s="27">
        <f t="shared" si="16"/>
        <v>-0.82248520710059159</v>
      </c>
      <c r="S35" s="5" t="s">
        <v>134</v>
      </c>
      <c r="T35" s="5">
        <v>0.23399999999999999</v>
      </c>
      <c r="U35" s="21">
        <v>-0.59595959595959602</v>
      </c>
      <c r="V35" s="24">
        <v>0.32231404958677684</v>
      </c>
    </row>
    <row r="36" spans="13:22" ht="15.6" thickTop="1" thickBot="1" x14ac:dyDescent="0.35">
      <c r="M36" s="15" t="s">
        <v>149</v>
      </c>
      <c r="N36" s="17">
        <f t="shared" ref="N36" si="18">P29-N29</f>
        <v>1.5548000000000002</v>
      </c>
      <c r="O36" s="27">
        <f t="shared" si="17"/>
        <v>0.31944444444444453</v>
      </c>
      <c r="P36" s="27">
        <f>(N36-$N$35)/$N$35</f>
        <v>4.6333333333333293</v>
      </c>
      <c r="Q36" s="27">
        <f>(N36-$N$36)/$N$36</f>
        <v>0</v>
      </c>
      <c r="S36" s="5" t="s">
        <v>149</v>
      </c>
      <c r="T36" s="5">
        <v>1.3182</v>
      </c>
      <c r="U36" s="21">
        <v>1.2760942760942759</v>
      </c>
      <c r="V36" s="24">
        <v>0.3223140495867769</v>
      </c>
    </row>
    <row r="37" spans="13:22" ht="15" thickTop="1" x14ac:dyDescent="0.3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4D5102346AD64398DD383458ECCBE9" ma:contentTypeVersion="9" ma:contentTypeDescription="Crée un document." ma:contentTypeScope="" ma:versionID="d69a909646f6593d9d5686f5b2e628d6">
  <xsd:schema xmlns:xsd="http://www.w3.org/2001/XMLSchema" xmlns:xs="http://www.w3.org/2001/XMLSchema" xmlns:p="http://schemas.microsoft.com/office/2006/metadata/properties" xmlns:ns3="09d562cd-ef31-47bd-8907-3751e9f94f1b" xmlns:ns4="d5b902c9-5fae-44d3-b86d-c7dc1be6810a" targetNamespace="http://schemas.microsoft.com/office/2006/metadata/properties" ma:root="true" ma:fieldsID="b4152873f111a063981d69262024dc3f" ns3:_="" ns4:_="">
    <xsd:import namespace="09d562cd-ef31-47bd-8907-3751e9f94f1b"/>
    <xsd:import namespace="d5b902c9-5fae-44d3-b86d-c7dc1be681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562cd-ef31-47bd-8907-3751e9f94f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902c9-5fae-44d3-b86d-c7dc1be681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F0B6C-2405-42DF-A509-3F3A709B0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562cd-ef31-47bd-8907-3751e9f94f1b"/>
    <ds:schemaRef ds:uri="d5b902c9-5fae-44d3-b86d-c7dc1be68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5EDFC8-4F39-4CCE-887A-DDCCF9D23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21B8D0-C52E-4760-BBFB-2E2A9F873A08}">
  <ds:schemaRefs>
    <ds:schemaRef ds:uri="http://www.w3.org/XML/1998/namespace"/>
    <ds:schemaRef ds:uri="d5b902c9-5fae-44d3-b86d-c7dc1be6810a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9d562cd-ef31-47bd-8907-3751e9f94f1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ordi1</vt:lpstr>
      <vt:lpstr>ordi2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aicha baccar</dc:creator>
  <cp:lastModifiedBy>aicha baccar</cp:lastModifiedBy>
  <dcterms:created xsi:type="dcterms:W3CDTF">2022-08-23T11:41:33Z</dcterms:created>
  <dcterms:modified xsi:type="dcterms:W3CDTF">2022-08-29T08:45:53Z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0x010100224D5102346AD64398DD383458ECCBE9</vt:lpwstr>
  </property>
</Properties>
</file>