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576" windowHeight="7152"/>
  </bookViews>
  <sheets>
    <sheet name="DDEVIS" sheetId="2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2"/>
  <c r="C57" l="1"/>
  <c r="C56"/>
  <c r="C55"/>
  <c r="C54"/>
  <c r="F50"/>
  <c r="C35"/>
  <c r="F35" s="1"/>
  <c r="C34"/>
  <c r="C33"/>
  <c r="C31"/>
  <c r="C30"/>
  <c r="C29"/>
  <c r="C28"/>
  <c r="C27"/>
  <c r="C26"/>
  <c r="C25"/>
  <c r="C24"/>
  <c r="C23"/>
  <c r="C21"/>
  <c r="C20"/>
  <c r="C19"/>
  <c r="C18"/>
  <c r="C17"/>
  <c r="C12"/>
  <c r="F12" s="1"/>
  <c r="F5"/>
  <c r="F58" l="1"/>
</calcChain>
</file>

<file path=xl/sharedStrings.xml><?xml version="1.0" encoding="utf-8"?>
<sst xmlns="http://schemas.openxmlformats.org/spreadsheetml/2006/main" count="100" uniqueCount="66">
  <si>
    <t>N°</t>
  </si>
  <si>
    <t>DESIGNATION</t>
  </si>
  <si>
    <t>QTE</t>
  </si>
  <si>
    <t>UTE</t>
  </si>
  <si>
    <t>P.U</t>
  </si>
  <si>
    <t>MONTANT</t>
  </si>
  <si>
    <t>PORTE METALLIQUE A TROIS VANTAUX DE 2,00mX2,10m:</t>
  </si>
  <si>
    <t>* Dormant en fer cornière de 45</t>
  </si>
  <si>
    <t>* Cadre en tube rectangle 40/30</t>
  </si>
  <si>
    <t>* TPN 8/10ème</t>
  </si>
  <si>
    <t>* Serrure et targette GM + tirrette</t>
  </si>
  <si>
    <t>* Paumelle de 120</t>
  </si>
  <si>
    <t>* Finition antirouille</t>
  </si>
  <si>
    <t>U</t>
  </si>
  <si>
    <t>001</t>
  </si>
  <si>
    <t>GARDE CORPS METALIQUE DE 1,00m de hauteur:</t>
  </si>
  <si>
    <t>1ère ETAGE:</t>
  </si>
  <si>
    <t>3,66mX1,00m</t>
  </si>
  <si>
    <t>0,62mX1,00m</t>
  </si>
  <si>
    <t>4,48mX1,00m</t>
  </si>
  <si>
    <t>1,445mX1,00m</t>
  </si>
  <si>
    <t>2,95mX1,00m</t>
  </si>
  <si>
    <t>2ème ETAGE:</t>
  </si>
  <si>
    <t>0,605mX1,00m</t>
  </si>
  <si>
    <t>4,44mX1,00m</t>
  </si>
  <si>
    <t>3,115mX1,00m</t>
  </si>
  <si>
    <t>3,33mX1,00m</t>
  </si>
  <si>
    <t>4,84mX1,00m</t>
  </si>
  <si>
    <t>2,42mX1,00m</t>
  </si>
  <si>
    <t>3,48mX1,00m</t>
  </si>
  <si>
    <t>1,97mX1,00m</t>
  </si>
  <si>
    <t>GARDE CORPS ESCALIER:</t>
  </si>
  <si>
    <t>1,12mX1,00m</t>
  </si>
  <si>
    <t>1,90mX1,00m</t>
  </si>
  <si>
    <t>002</t>
  </si>
  <si>
    <t>003</t>
  </si>
  <si>
    <t>GARDE FOU METALLIQUE DE 0,02m de hauteur:</t>
  </si>
  <si>
    <t>3,415mX0,02m</t>
  </si>
  <si>
    <t>1,84mX0,02m</t>
  </si>
  <si>
    <t>3,27mX0,02m</t>
  </si>
  <si>
    <t>2,27mX0,02m</t>
  </si>
  <si>
    <t>3,33mX0,02m</t>
  </si>
  <si>
    <t>2,23mX0,02m</t>
  </si>
  <si>
    <t>3,80mx0,02m</t>
  </si>
  <si>
    <t>2,77mX0,02m</t>
  </si>
  <si>
    <t>2,52mX0,02m</t>
  </si>
  <si>
    <t>ML</t>
  </si>
  <si>
    <t>M2</t>
  </si>
  <si>
    <t>004</t>
  </si>
  <si>
    <t>GRILLE DE PROTECTION CONCERNE: Entrée Séjour RDC</t>
  </si>
  <si>
    <t xml:space="preserve">* Tube rectangle 40/30x1,2 </t>
  </si>
  <si>
    <t>* Tube rectangle de 50/30x1,2 pour cadre exterieur</t>
  </si>
  <si>
    <t>Panneau A: 7,26mX2,85m</t>
  </si>
  <si>
    <t>Panneau B: 3,70mX2,85m</t>
  </si>
  <si>
    <t>Panneau C: 1,00mX2,85m</t>
  </si>
  <si>
    <t>Panneau D: 0,50mX2,85m</t>
  </si>
  <si>
    <t>TOTAL TRAVAUX</t>
  </si>
  <si>
    <t>REMISE</t>
  </si>
  <si>
    <t>TOTAL TRAVAUX ACCEPTE</t>
  </si>
  <si>
    <t>DEMANDE DE DEVIS OUVRAGE METALLIQUE ANDAKANA</t>
  </si>
  <si>
    <t>* Tube rectangle de 40/30 0,9 pour poteau de scèllement</t>
  </si>
  <si>
    <t>* Tube rectangle de 50/30 0,9 pour main courante</t>
  </si>
  <si>
    <t>* Tube rectangle de 40/30 0,9 pour 2ème barre horizontale</t>
  </si>
  <si>
    <t>* Tube carré  de 20 0,9 pour zone de sécurité</t>
  </si>
  <si>
    <t>* Tube rectangle 40/30  0,9Pour poteaux</t>
  </si>
  <si>
    <t>* Tube carré de 20/20x0,9</t>
  </si>
</sst>
</file>

<file path=xl/styles.xml><?xml version="1.0" encoding="utf-8"?>
<styleSheet xmlns="http://schemas.openxmlformats.org/spreadsheetml/2006/main">
  <numFmts count="3">
    <numFmt numFmtId="164" formatCode="_-* #,##0\ _A_r_-;\-* #,##0\ _A_r_-;_-* &quot;-&quot;\ _A_r_-;_-@_-"/>
    <numFmt numFmtId="165" formatCode="_-* #,##0.00\ _A_r_-;\-* #,##0.00\ _A_r_-;_-* &quot;-&quot;\ _A_r_-;_-@_-"/>
    <numFmt numFmtId="166" formatCode="_-* #,##0.000\ _A_r_-;\-* #,##0.000\ _A_r_-;_-* &quot;-&quot;\ _A_r_-;_-@_-"/>
  </numFmts>
  <fonts count="5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166" fontId="0" fillId="0" borderId="0" xfId="1" applyNumberFormat="1" applyFont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166" fontId="0" fillId="0" borderId="8" xfId="1" applyNumberFormat="1" applyFont="1" applyBorder="1" applyAlignment="1">
      <alignment horizontal="center" vertical="center"/>
    </xf>
    <xf numFmtId="165" fontId="0" fillId="0" borderId="9" xfId="1" applyNumberFormat="1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4" fillId="0" borderId="11" xfId="0" applyFont="1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5" fontId="0" fillId="0" borderId="11" xfId="1" applyNumberFormat="1" applyFont="1" applyBorder="1" applyAlignment="1">
      <alignment horizontal="center" vertical="center"/>
    </xf>
    <xf numFmtId="165" fontId="0" fillId="0" borderId="12" xfId="1" applyNumberFormat="1" applyFont="1" applyBorder="1" applyAlignment="1">
      <alignment horizontal="center" vertical="center"/>
    </xf>
    <xf numFmtId="0" fontId="2" fillId="2" borderId="10" xfId="0" applyFont="1" applyFill="1" applyBorder="1" applyAlignment="1">
      <alignment wrapText="1"/>
    </xf>
    <xf numFmtId="166" fontId="2" fillId="2" borderId="3" xfId="1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65" fontId="2" fillId="2" borderId="10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0" xfId="0" applyFont="1" applyFill="1" applyBorder="1"/>
    <xf numFmtId="0" fontId="2" fillId="3" borderId="1" xfId="0" applyFont="1" applyFill="1" applyBorder="1" applyAlignment="1">
      <alignment horizontal="center"/>
    </xf>
    <xf numFmtId="166" fontId="2" fillId="3" borderId="1" xfId="1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5" fontId="2" fillId="3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5" fontId="2" fillId="2" borderId="16" xfId="1" applyNumberFormat="1" applyFont="1" applyFill="1" applyBorder="1" applyAlignment="1">
      <alignment horizontal="center" vertical="center"/>
    </xf>
    <xf numFmtId="0" fontId="0" fillId="4" borderId="11" xfId="0" applyFill="1" applyBorder="1"/>
    <xf numFmtId="0" fontId="2" fillId="0" borderId="12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2" fillId="2" borderId="2" xfId="0" quotePrefix="1" applyFont="1" applyFill="1" applyBorder="1" applyAlignment="1">
      <alignment horizontal="center" vertical="center"/>
    </xf>
    <xf numFmtId="0" fontId="2" fillId="2" borderId="5" xfId="0" quotePrefix="1" applyFont="1" applyFill="1" applyBorder="1" applyAlignment="1">
      <alignment horizontal="center" vertical="center"/>
    </xf>
    <xf numFmtId="0" fontId="2" fillId="2" borderId="7" xfId="0" quotePrefix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right" vertical="center"/>
    </xf>
    <xf numFmtId="0" fontId="2" fillId="2" borderId="14" xfId="0" applyFont="1" applyFill="1" applyBorder="1" applyAlignment="1">
      <alignment horizontal="right" vertical="center"/>
    </xf>
    <xf numFmtId="0" fontId="2" fillId="2" borderId="15" xfId="0" applyFont="1" applyFill="1" applyBorder="1" applyAlignment="1">
      <alignment horizontal="right" vertical="center"/>
    </xf>
  </cellXfs>
  <cellStyles count="2">
    <cellStyle name="Millier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61"/>
  <sheetViews>
    <sheetView tabSelected="1" view="pageBreakPreview" topLeftCell="A38" zoomScale="80" zoomScaleSheetLayoutView="80" workbookViewId="0">
      <selection activeCell="H51" sqref="H51"/>
    </sheetView>
  </sheetViews>
  <sheetFormatPr baseColWidth="10" defaultRowHeight="14.4"/>
  <cols>
    <col min="1" max="1" width="4.88671875" style="3" customWidth="1"/>
    <col min="2" max="2" width="54.5546875" customWidth="1"/>
    <col min="3" max="3" width="15.88671875" style="6" customWidth="1"/>
    <col min="4" max="4" width="15.88671875" style="4" customWidth="1"/>
    <col min="5" max="5" width="15.88671875" style="5" customWidth="1"/>
    <col min="6" max="6" width="16.44140625" style="5" bestFit="1" customWidth="1"/>
  </cols>
  <sheetData>
    <row r="2" spans="1:6" s="2" customFormat="1" ht="21">
      <c r="A2" s="34" t="s">
        <v>59</v>
      </c>
      <c r="B2" s="34"/>
      <c r="C2" s="34"/>
      <c r="D2" s="34"/>
      <c r="E2" s="34"/>
      <c r="F2" s="34"/>
    </row>
    <row r="4" spans="1:6" s="1" customFormat="1">
      <c r="A4" s="23" t="s">
        <v>0</v>
      </c>
      <c r="B4" s="25" t="s">
        <v>1</v>
      </c>
      <c r="C4" s="26" t="s">
        <v>2</v>
      </c>
      <c r="D4" s="27" t="s">
        <v>3</v>
      </c>
      <c r="E4" s="28" t="s">
        <v>4</v>
      </c>
      <c r="F4" s="28" t="s">
        <v>5</v>
      </c>
    </row>
    <row r="5" spans="1:6">
      <c r="A5" s="35" t="s">
        <v>14</v>
      </c>
      <c r="B5" s="18" t="s">
        <v>6</v>
      </c>
      <c r="C5" s="19">
        <v>6</v>
      </c>
      <c r="D5" s="20" t="s">
        <v>13</v>
      </c>
      <c r="E5" s="21">
        <v>794000</v>
      </c>
      <c r="F5" s="22">
        <f>C5*E5</f>
        <v>4764000</v>
      </c>
    </row>
    <row r="6" spans="1:6">
      <c r="A6" s="36"/>
      <c r="B6" s="11" t="s">
        <v>7</v>
      </c>
      <c r="C6" s="7"/>
      <c r="D6" s="14"/>
      <c r="E6" s="16"/>
      <c r="F6" s="8"/>
    </row>
    <row r="7" spans="1:6">
      <c r="A7" s="36"/>
      <c r="B7" s="11" t="s">
        <v>8</v>
      </c>
      <c r="C7" s="7"/>
      <c r="D7" s="14"/>
      <c r="E7" s="16"/>
      <c r="F7" s="8"/>
    </row>
    <row r="8" spans="1:6">
      <c r="A8" s="36"/>
      <c r="B8" s="11" t="s">
        <v>9</v>
      </c>
      <c r="C8" s="7"/>
      <c r="D8" s="14"/>
      <c r="E8" s="16"/>
      <c r="F8" s="8"/>
    </row>
    <row r="9" spans="1:6">
      <c r="A9" s="36"/>
      <c r="B9" s="11" t="s">
        <v>10</v>
      </c>
      <c r="C9" s="7"/>
      <c r="D9" s="14"/>
      <c r="E9" s="16"/>
      <c r="F9" s="8"/>
    </row>
    <row r="10" spans="1:6">
      <c r="A10" s="36"/>
      <c r="B10" s="11" t="s">
        <v>11</v>
      </c>
      <c r="C10" s="7"/>
      <c r="D10" s="14"/>
      <c r="E10" s="16"/>
      <c r="F10" s="8"/>
    </row>
    <row r="11" spans="1:6">
      <c r="A11" s="37"/>
      <c r="B11" s="12" t="s">
        <v>12</v>
      </c>
      <c r="C11" s="9"/>
      <c r="D11" s="15"/>
      <c r="E11" s="17"/>
      <c r="F11" s="10"/>
    </row>
    <row r="12" spans="1:6">
      <c r="A12" s="35" t="s">
        <v>34</v>
      </c>
      <c r="B12" s="24" t="s">
        <v>15</v>
      </c>
      <c r="C12" s="19">
        <f>SUM(C17:C34)</f>
        <v>42.734999999999992</v>
      </c>
      <c r="D12" s="20" t="s">
        <v>47</v>
      </c>
      <c r="E12" s="21">
        <v>110000</v>
      </c>
      <c r="F12" s="22">
        <f>C12*E12</f>
        <v>4700849.9999999991</v>
      </c>
    </row>
    <row r="13" spans="1:6">
      <c r="A13" s="36"/>
      <c r="B13" s="31" t="s">
        <v>61</v>
      </c>
      <c r="C13" s="7"/>
      <c r="D13" s="14"/>
      <c r="E13" s="16"/>
      <c r="F13" s="8"/>
    </row>
    <row r="14" spans="1:6">
      <c r="A14" s="36"/>
      <c r="B14" s="31" t="s">
        <v>63</v>
      </c>
      <c r="C14" s="7"/>
      <c r="D14" s="14"/>
      <c r="E14" s="16"/>
      <c r="F14" s="8"/>
    </row>
    <row r="15" spans="1:6">
      <c r="A15" s="36"/>
      <c r="B15" s="31" t="s">
        <v>64</v>
      </c>
      <c r="C15" s="7"/>
      <c r="D15" s="14"/>
      <c r="E15" s="16"/>
      <c r="F15" s="8"/>
    </row>
    <row r="16" spans="1:6">
      <c r="A16" s="36"/>
      <c r="B16" s="13" t="s">
        <v>16</v>
      </c>
      <c r="C16" s="7"/>
      <c r="D16" s="14"/>
      <c r="E16" s="16"/>
      <c r="F16" s="8"/>
    </row>
    <row r="17" spans="1:6">
      <c r="A17" s="36"/>
      <c r="B17" s="11" t="s">
        <v>17</v>
      </c>
      <c r="C17" s="7">
        <f>3.6*1</f>
        <v>3.6</v>
      </c>
      <c r="D17" s="14" t="s">
        <v>47</v>
      </c>
      <c r="E17" s="16"/>
      <c r="F17" s="8"/>
    </row>
    <row r="18" spans="1:6">
      <c r="A18" s="36"/>
      <c r="B18" s="11" t="s">
        <v>18</v>
      </c>
      <c r="C18" s="7">
        <f>0.62*1</f>
        <v>0.62</v>
      </c>
      <c r="D18" s="14" t="s">
        <v>47</v>
      </c>
      <c r="E18" s="16"/>
      <c r="F18" s="8"/>
    </row>
    <row r="19" spans="1:6">
      <c r="A19" s="36"/>
      <c r="B19" s="11" t="s">
        <v>19</v>
      </c>
      <c r="C19" s="7">
        <f>4.48*1</f>
        <v>4.4800000000000004</v>
      </c>
      <c r="D19" s="14" t="s">
        <v>47</v>
      </c>
      <c r="E19" s="16"/>
      <c r="F19" s="8"/>
    </row>
    <row r="20" spans="1:6">
      <c r="A20" s="36"/>
      <c r="B20" s="11" t="s">
        <v>20</v>
      </c>
      <c r="C20" s="7">
        <f>1.445*1</f>
        <v>1.4450000000000001</v>
      </c>
      <c r="D20" s="14" t="s">
        <v>47</v>
      </c>
      <c r="E20" s="16"/>
      <c r="F20" s="8"/>
    </row>
    <row r="21" spans="1:6">
      <c r="A21" s="36"/>
      <c r="B21" s="11" t="s">
        <v>21</v>
      </c>
      <c r="C21" s="7">
        <f>2.95*1</f>
        <v>2.95</v>
      </c>
      <c r="D21" s="14" t="s">
        <v>47</v>
      </c>
      <c r="E21" s="16"/>
      <c r="F21" s="8"/>
    </row>
    <row r="22" spans="1:6">
      <c r="A22" s="36"/>
      <c r="B22" s="13" t="s">
        <v>22</v>
      </c>
      <c r="C22" s="7"/>
      <c r="D22" s="14"/>
      <c r="E22" s="16"/>
      <c r="F22" s="8"/>
    </row>
    <row r="23" spans="1:6">
      <c r="A23" s="36"/>
      <c r="B23" s="11" t="s">
        <v>23</v>
      </c>
      <c r="C23" s="7">
        <f>0.605*1</f>
        <v>0.60499999999999998</v>
      </c>
      <c r="D23" s="14" t="s">
        <v>47</v>
      </c>
      <c r="E23" s="16"/>
      <c r="F23" s="8"/>
    </row>
    <row r="24" spans="1:6">
      <c r="A24" s="36"/>
      <c r="B24" s="11" t="s">
        <v>24</v>
      </c>
      <c r="C24" s="7">
        <f>4.44*1</f>
        <v>4.4400000000000004</v>
      </c>
      <c r="D24" s="14" t="s">
        <v>47</v>
      </c>
      <c r="E24" s="16"/>
      <c r="F24" s="8"/>
    </row>
    <row r="25" spans="1:6">
      <c r="A25" s="36"/>
      <c r="B25" s="11" t="s">
        <v>25</v>
      </c>
      <c r="C25" s="7">
        <f>3.115*1</f>
        <v>3.1150000000000002</v>
      </c>
      <c r="D25" s="14" t="s">
        <v>47</v>
      </c>
      <c r="E25" s="16"/>
      <c r="F25" s="8"/>
    </row>
    <row r="26" spans="1:6">
      <c r="A26" s="36"/>
      <c r="B26" s="11" t="s">
        <v>26</v>
      </c>
      <c r="C26" s="7">
        <f>3.33*1</f>
        <v>3.33</v>
      </c>
      <c r="D26" s="14" t="s">
        <v>47</v>
      </c>
      <c r="E26" s="16"/>
      <c r="F26" s="8"/>
    </row>
    <row r="27" spans="1:6">
      <c r="A27" s="36"/>
      <c r="B27" s="11" t="s">
        <v>27</v>
      </c>
      <c r="C27" s="7">
        <f>4.84*1</f>
        <v>4.84</v>
      </c>
      <c r="D27" s="14" t="s">
        <v>47</v>
      </c>
      <c r="E27" s="16"/>
      <c r="F27" s="8"/>
    </row>
    <row r="28" spans="1:6">
      <c r="A28" s="36"/>
      <c r="B28" s="11" t="s">
        <v>28</v>
      </c>
      <c r="C28" s="7">
        <f>2.42*1</f>
        <v>2.42</v>
      </c>
      <c r="D28" s="14" t="s">
        <v>47</v>
      </c>
      <c r="E28" s="16"/>
      <c r="F28" s="8"/>
    </row>
    <row r="29" spans="1:6">
      <c r="A29" s="36"/>
      <c r="B29" s="11" t="s">
        <v>29</v>
      </c>
      <c r="C29" s="7">
        <f>3.48*1</f>
        <v>3.48</v>
      </c>
      <c r="D29" s="14" t="s">
        <v>47</v>
      </c>
      <c r="E29" s="16"/>
      <c r="F29" s="8"/>
    </row>
    <row r="30" spans="1:6">
      <c r="A30" s="36"/>
      <c r="B30" s="11" t="s">
        <v>30</v>
      </c>
      <c r="C30" s="7">
        <f>1.97*1</f>
        <v>1.97</v>
      </c>
      <c r="D30" s="14" t="s">
        <v>47</v>
      </c>
      <c r="E30" s="16"/>
      <c r="F30" s="8"/>
    </row>
    <row r="31" spans="1:6">
      <c r="A31" s="36"/>
      <c r="B31" s="11" t="s">
        <v>28</v>
      </c>
      <c r="C31" s="7">
        <f>2.42*1</f>
        <v>2.42</v>
      </c>
      <c r="D31" s="14" t="s">
        <v>47</v>
      </c>
      <c r="E31" s="16"/>
      <c r="F31" s="8"/>
    </row>
    <row r="32" spans="1:6">
      <c r="A32" s="36"/>
      <c r="B32" s="13" t="s">
        <v>31</v>
      </c>
      <c r="C32" s="7"/>
      <c r="D32" s="14"/>
      <c r="E32" s="16"/>
      <c r="F32" s="8"/>
    </row>
    <row r="33" spans="1:6">
      <c r="A33" s="36"/>
      <c r="B33" s="11" t="s">
        <v>32</v>
      </c>
      <c r="C33" s="7">
        <f>1.12*1</f>
        <v>1.1200000000000001</v>
      </c>
      <c r="D33" s="14" t="s">
        <v>47</v>
      </c>
      <c r="E33" s="16"/>
      <c r="F33" s="8"/>
    </row>
    <row r="34" spans="1:6">
      <c r="A34" s="37"/>
      <c r="B34" s="12" t="s">
        <v>33</v>
      </c>
      <c r="C34" s="9">
        <f>1.9*1</f>
        <v>1.9</v>
      </c>
      <c r="D34" s="15" t="s">
        <v>47</v>
      </c>
      <c r="E34" s="17"/>
      <c r="F34" s="10"/>
    </row>
    <row r="35" spans="1:6">
      <c r="A35" s="35" t="s">
        <v>35</v>
      </c>
      <c r="B35" s="24" t="s">
        <v>36</v>
      </c>
      <c r="C35" s="19">
        <f>SUM(C40:C49)</f>
        <v>25.445</v>
      </c>
      <c r="D35" s="20" t="s">
        <v>46</v>
      </c>
      <c r="E35" s="21">
        <v>35000</v>
      </c>
      <c r="F35" s="22">
        <f>C35*E35</f>
        <v>890575</v>
      </c>
    </row>
    <row r="36" spans="1:6">
      <c r="A36" s="36"/>
      <c r="B36" s="11" t="s">
        <v>61</v>
      </c>
      <c r="C36" s="7"/>
      <c r="D36" s="14"/>
      <c r="E36" s="16"/>
      <c r="F36" s="8"/>
    </row>
    <row r="37" spans="1:6">
      <c r="A37" s="36"/>
      <c r="B37" s="11" t="s">
        <v>62</v>
      </c>
      <c r="C37" s="7"/>
      <c r="D37" s="14"/>
      <c r="E37" s="16"/>
      <c r="F37" s="8"/>
    </row>
    <row r="38" spans="1:6">
      <c r="A38" s="36"/>
      <c r="B38" s="11" t="s">
        <v>60</v>
      </c>
      <c r="C38" s="7"/>
      <c r="D38" s="14"/>
      <c r="E38" s="16"/>
      <c r="F38" s="8"/>
    </row>
    <row r="39" spans="1:6">
      <c r="A39" s="36"/>
      <c r="B39" s="13" t="s">
        <v>16</v>
      </c>
      <c r="C39" s="7"/>
      <c r="D39" s="14"/>
      <c r="E39" s="16"/>
      <c r="F39" s="8"/>
    </row>
    <row r="40" spans="1:6">
      <c r="A40" s="36"/>
      <c r="B40" s="11" t="s">
        <v>38</v>
      </c>
      <c r="C40" s="7">
        <v>1.84</v>
      </c>
      <c r="D40" s="14" t="s">
        <v>46</v>
      </c>
      <c r="E40" s="16"/>
      <c r="F40" s="8"/>
    </row>
    <row r="41" spans="1:6">
      <c r="A41" s="36"/>
      <c r="B41" s="11" t="s">
        <v>37</v>
      </c>
      <c r="C41" s="7">
        <v>3.415</v>
      </c>
      <c r="D41" s="14" t="s">
        <v>46</v>
      </c>
      <c r="E41" s="16"/>
      <c r="F41" s="8"/>
    </row>
    <row r="42" spans="1:6">
      <c r="A42" s="36"/>
      <c r="B42" s="11" t="s">
        <v>39</v>
      </c>
      <c r="C42" s="7">
        <v>3.27</v>
      </c>
      <c r="D42" s="14" t="s">
        <v>46</v>
      </c>
      <c r="E42" s="16"/>
      <c r="F42" s="8"/>
    </row>
    <row r="43" spans="1:6">
      <c r="A43" s="36"/>
      <c r="B43" s="11" t="s">
        <v>40</v>
      </c>
      <c r="C43" s="7">
        <v>2.27</v>
      </c>
      <c r="D43" s="14" t="s">
        <v>46</v>
      </c>
      <c r="E43" s="16"/>
      <c r="F43" s="8"/>
    </row>
    <row r="44" spans="1:6">
      <c r="A44" s="36"/>
      <c r="B44" s="11" t="s">
        <v>41</v>
      </c>
      <c r="C44" s="7">
        <v>3.33</v>
      </c>
      <c r="D44" s="14" t="s">
        <v>46</v>
      </c>
      <c r="E44" s="16"/>
      <c r="F44" s="8"/>
    </row>
    <row r="45" spans="1:6">
      <c r="A45" s="36"/>
      <c r="B45" s="11" t="s">
        <v>42</v>
      </c>
      <c r="C45" s="7">
        <v>2.23</v>
      </c>
      <c r="D45" s="14" t="s">
        <v>46</v>
      </c>
      <c r="E45" s="16"/>
      <c r="F45" s="8"/>
    </row>
    <row r="46" spans="1:6">
      <c r="A46" s="36"/>
      <c r="B46" s="13" t="s">
        <v>22</v>
      </c>
      <c r="C46" s="7"/>
      <c r="D46" s="14"/>
      <c r="E46" s="16"/>
      <c r="F46" s="8"/>
    </row>
    <row r="47" spans="1:6">
      <c r="A47" s="36"/>
      <c r="B47" s="11" t="s">
        <v>43</v>
      </c>
      <c r="C47" s="7">
        <v>3.8</v>
      </c>
      <c r="D47" s="14" t="s">
        <v>46</v>
      </c>
      <c r="E47" s="16"/>
      <c r="F47" s="8"/>
    </row>
    <row r="48" spans="1:6">
      <c r="A48" s="36"/>
      <c r="B48" s="11" t="s">
        <v>44</v>
      </c>
      <c r="C48" s="7">
        <v>2.77</v>
      </c>
      <c r="D48" s="14" t="s">
        <v>46</v>
      </c>
      <c r="E48" s="16"/>
      <c r="F48" s="8"/>
    </row>
    <row r="49" spans="1:6">
      <c r="A49" s="37"/>
      <c r="B49" s="12" t="s">
        <v>45</v>
      </c>
      <c r="C49" s="9">
        <v>2.52</v>
      </c>
      <c r="D49" s="15" t="s">
        <v>46</v>
      </c>
      <c r="E49" s="17"/>
      <c r="F49" s="10"/>
    </row>
    <row r="50" spans="1:6">
      <c r="A50" s="35" t="s">
        <v>48</v>
      </c>
      <c r="B50" s="24" t="s">
        <v>49</v>
      </c>
      <c r="C50" s="19">
        <f>SUM(C54:C57)</f>
        <v>35.539499999999997</v>
      </c>
      <c r="D50" s="20" t="s">
        <v>47</v>
      </c>
      <c r="E50" s="21">
        <v>150000</v>
      </c>
      <c r="F50" s="22">
        <f>C50*E50</f>
        <v>5330924.9999999991</v>
      </c>
    </row>
    <row r="51" spans="1:6">
      <c r="A51" s="36"/>
      <c r="B51" s="31" t="s">
        <v>51</v>
      </c>
      <c r="C51" s="7"/>
      <c r="D51" s="14"/>
      <c r="E51" s="16"/>
      <c r="F51" s="8"/>
    </row>
    <row r="52" spans="1:6">
      <c r="A52" s="36"/>
      <c r="B52" s="31" t="s">
        <v>50</v>
      </c>
      <c r="C52" s="7"/>
      <c r="D52" s="14"/>
      <c r="E52" s="16"/>
      <c r="F52" s="8"/>
    </row>
    <row r="53" spans="1:6">
      <c r="A53" s="36"/>
      <c r="B53" s="31" t="s">
        <v>65</v>
      </c>
      <c r="C53" s="7"/>
      <c r="D53" s="14"/>
      <c r="E53" s="16"/>
      <c r="F53" s="8"/>
    </row>
    <row r="54" spans="1:6">
      <c r="A54" s="36"/>
      <c r="B54" s="11" t="s">
        <v>52</v>
      </c>
      <c r="C54" s="7">
        <f>7.27*2.85</f>
        <v>20.7195</v>
      </c>
      <c r="D54" s="14" t="s">
        <v>47</v>
      </c>
      <c r="E54" s="16"/>
      <c r="F54" s="8"/>
    </row>
    <row r="55" spans="1:6">
      <c r="A55" s="36"/>
      <c r="B55" s="11" t="s">
        <v>53</v>
      </c>
      <c r="C55" s="7">
        <f>3.7*2.85</f>
        <v>10.545000000000002</v>
      </c>
      <c r="D55" s="14" t="s">
        <v>47</v>
      </c>
      <c r="E55" s="16"/>
      <c r="F55" s="8"/>
    </row>
    <row r="56" spans="1:6">
      <c r="A56" s="36"/>
      <c r="B56" s="11" t="s">
        <v>54</v>
      </c>
      <c r="C56" s="7">
        <f>2.85*1</f>
        <v>2.85</v>
      </c>
      <c r="D56" s="14" t="s">
        <v>47</v>
      </c>
      <c r="E56" s="16"/>
      <c r="F56" s="8"/>
    </row>
    <row r="57" spans="1:6" ht="15" thickBot="1">
      <c r="A57" s="36"/>
      <c r="B57" s="11" t="s">
        <v>55</v>
      </c>
      <c r="C57" s="7">
        <f>0.5*2.85</f>
        <v>1.425</v>
      </c>
      <c r="D57" s="14" t="s">
        <v>47</v>
      </c>
      <c r="E57" s="16"/>
      <c r="F57" s="8"/>
    </row>
    <row r="58" spans="1:6" ht="15" thickBot="1">
      <c r="A58" s="38" t="s">
        <v>56</v>
      </c>
      <c r="B58" s="39"/>
      <c r="C58" s="39"/>
      <c r="D58" s="39"/>
      <c r="E58" s="40"/>
      <c r="F58" s="30">
        <f>F50+F35+F12+F5</f>
        <v>15686349.999999998</v>
      </c>
    </row>
    <row r="59" spans="1:6">
      <c r="A59" s="32" t="s">
        <v>57</v>
      </c>
      <c r="B59" s="32"/>
      <c r="C59" s="32"/>
      <c r="D59" s="32"/>
      <c r="E59" s="32"/>
      <c r="F59" s="17"/>
    </row>
    <row r="60" spans="1:6">
      <c r="A60" s="33" t="s">
        <v>58</v>
      </c>
      <c r="B60" s="33"/>
      <c r="C60" s="33"/>
      <c r="D60" s="33"/>
      <c r="E60" s="33"/>
      <c r="F60" s="29"/>
    </row>
    <row r="61" spans="1:6">
      <c r="A61" s="33"/>
      <c r="B61" s="33"/>
      <c r="C61" s="33"/>
      <c r="D61" s="33"/>
      <c r="E61" s="33"/>
      <c r="F61" s="29"/>
    </row>
  </sheetData>
  <mergeCells count="9">
    <mergeCell ref="A59:E59"/>
    <mergeCell ref="A60:E60"/>
    <mergeCell ref="A61:E61"/>
    <mergeCell ref="A2:F2"/>
    <mergeCell ref="A5:A11"/>
    <mergeCell ref="A12:A34"/>
    <mergeCell ref="A35:A49"/>
    <mergeCell ref="A50:A57"/>
    <mergeCell ref="A58:E58"/>
  </mergeCells>
  <pageMargins left="0.7" right="0.7" top="0.75" bottom="0.75" header="0.3" footer="0.3"/>
  <pageSetup paperSize="9" scale="7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DDEVIS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Rivohery A</dc:creator>
  <cp:lastModifiedBy>USER</cp:lastModifiedBy>
  <dcterms:created xsi:type="dcterms:W3CDTF">2020-12-20T05:52:56Z</dcterms:created>
  <dcterms:modified xsi:type="dcterms:W3CDTF">2020-12-24T16:08:49Z</dcterms:modified>
</cp:coreProperties>
</file>