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/>
  <mc:AlternateContent xmlns:mc="http://schemas.openxmlformats.org/markup-compatibility/2006">
    <mc:Choice Requires="x15">
      <x15ac:absPath xmlns:x15ac="http://schemas.microsoft.com/office/spreadsheetml/2010/11/ac" url="/Users/aidacamacho/Desktop/g i t h u b/BC_Modeling-Sensitivity/DHPP_Caculation/Data/"/>
    </mc:Choice>
  </mc:AlternateContent>
  <xr:revisionPtr revIDLastSave="0" documentId="13_ncr:1_{DF7DA60D-A226-754B-9FF7-904BE49E745C}" xr6:coauthVersionLast="47" xr6:coauthVersionMax="47" xr10:uidLastSave="{00000000-0000-0000-0000-000000000000}"/>
  <bookViews>
    <workbookView xWindow="0" yWindow="760" windowWidth="30240" windowHeight="17380" xr2:uid="{9B553BA2-E2CB-1F4E-A95B-80404C5877B6}"/>
  </bookViews>
  <sheets>
    <sheet name="Sheet1" sheetId="1" r:id="rId1"/>
  </sheets>
  <definedNames>
    <definedName name="_xlnm._FilterDatabase" localSheetId="0" hidden="1">Sheet1!$A$1:$M$160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1" l="1"/>
  <c r="N8" i="1"/>
  <c r="P2" i="1"/>
  <c r="L2" i="1"/>
  <c r="L124" i="1"/>
  <c r="L42" i="1"/>
  <c r="M42" i="1" s="1"/>
  <c r="L105" i="1"/>
  <c r="M105" i="1" s="1"/>
  <c r="L78" i="1"/>
  <c r="M78" i="1" s="1"/>
  <c r="L80" i="1"/>
  <c r="M80" i="1" s="1"/>
  <c r="L3" i="1"/>
  <c r="M3" i="1" s="1"/>
  <c r="L6" i="1"/>
  <c r="M6" i="1" s="1"/>
  <c r="L7" i="1"/>
  <c r="M7" i="1" s="1"/>
  <c r="L4" i="1"/>
  <c r="M4" i="1" s="1"/>
  <c r="L5" i="1"/>
  <c r="M5" i="1" s="1"/>
  <c r="L11" i="1"/>
  <c r="M11" i="1" s="1"/>
  <c r="L12" i="1"/>
  <c r="M12" i="1" s="1"/>
  <c r="L13" i="1"/>
  <c r="M13" i="1" s="1"/>
  <c r="L14" i="1"/>
  <c r="M14" i="1" s="1"/>
  <c r="L8" i="1"/>
  <c r="M8" i="1" s="1"/>
  <c r="L15" i="1"/>
  <c r="M15" i="1" s="1"/>
  <c r="L16" i="1"/>
  <c r="M16" i="1" s="1"/>
  <c r="L17" i="1"/>
  <c r="M17" i="1" s="1"/>
  <c r="L18" i="1"/>
  <c r="M18" i="1" s="1"/>
  <c r="L21" i="1"/>
  <c r="M21" i="1" s="1"/>
  <c r="L9" i="1"/>
  <c r="M9" i="1" s="1"/>
  <c r="L10" i="1"/>
  <c r="M10" i="1" s="1"/>
  <c r="L19" i="1"/>
  <c r="M19" i="1" s="1"/>
  <c r="L20" i="1"/>
  <c r="M20" i="1" s="1"/>
  <c r="L26" i="1"/>
  <c r="M26" i="1" s="1"/>
  <c r="L27" i="1"/>
  <c r="M27" i="1" s="1"/>
  <c r="L28" i="1"/>
  <c r="M28" i="1" s="1"/>
  <c r="L22" i="1"/>
  <c r="M22" i="1" s="1"/>
  <c r="L23" i="1"/>
  <c r="M23" i="1" s="1"/>
  <c r="L24" i="1"/>
  <c r="M24" i="1" s="1"/>
  <c r="L25" i="1"/>
  <c r="M25" i="1" s="1"/>
  <c r="L31" i="1"/>
  <c r="M31" i="1" s="1"/>
  <c r="L32" i="1"/>
  <c r="M32" i="1" s="1"/>
  <c r="L33" i="1"/>
  <c r="M33" i="1" s="1"/>
  <c r="L34" i="1"/>
  <c r="M34" i="1" s="1"/>
  <c r="L29" i="1"/>
  <c r="M29" i="1" s="1"/>
  <c r="L30" i="1"/>
  <c r="M30" i="1" s="1"/>
  <c r="L35" i="1"/>
  <c r="M35" i="1" s="1"/>
  <c r="L38" i="1"/>
  <c r="M38" i="1" s="1"/>
  <c r="L36" i="1"/>
  <c r="M36" i="1" s="1"/>
  <c r="L37" i="1"/>
  <c r="M37" i="1" s="1"/>
  <c r="L39" i="1"/>
  <c r="M39" i="1" s="1"/>
  <c r="L40" i="1"/>
  <c r="M40" i="1" s="1"/>
  <c r="L41" i="1"/>
  <c r="M41" i="1" s="1"/>
  <c r="L44" i="1"/>
  <c r="M44" i="1" s="1"/>
  <c r="L45" i="1"/>
  <c r="M45" i="1" s="1"/>
  <c r="L46" i="1"/>
  <c r="M46" i="1" s="1"/>
  <c r="L47" i="1"/>
  <c r="M47" i="1" s="1"/>
  <c r="L43" i="1"/>
  <c r="M43" i="1" s="1"/>
  <c r="L48" i="1"/>
  <c r="M48" i="1" s="1"/>
  <c r="L52" i="1"/>
  <c r="M52" i="1" s="1"/>
  <c r="L49" i="1"/>
  <c r="M49" i="1" s="1"/>
  <c r="L53" i="1"/>
  <c r="M53" i="1" s="1"/>
  <c r="L50" i="1"/>
  <c r="M50" i="1" s="1"/>
  <c r="L51" i="1"/>
  <c r="M51" i="1" s="1"/>
  <c r="L54" i="1"/>
  <c r="M54" i="1" s="1"/>
  <c r="L55" i="1"/>
  <c r="M55" i="1" s="1"/>
  <c r="L56" i="1"/>
  <c r="M56" i="1" s="1"/>
  <c r="L57" i="1"/>
  <c r="M57" i="1" s="1"/>
  <c r="L58" i="1"/>
  <c r="M58" i="1" s="1"/>
  <c r="L59" i="1"/>
  <c r="M59" i="1" s="1"/>
  <c r="L62" i="1"/>
  <c r="M62" i="1" s="1"/>
  <c r="L63" i="1"/>
  <c r="M63" i="1" s="1"/>
  <c r="L64" i="1"/>
  <c r="M64" i="1" s="1"/>
  <c r="L65" i="1"/>
  <c r="M65" i="1" s="1"/>
  <c r="L60" i="1"/>
  <c r="M60" i="1" s="1"/>
  <c r="L61" i="1"/>
  <c r="M61" i="1" s="1"/>
  <c r="L66" i="1"/>
  <c r="M66" i="1" s="1"/>
  <c r="L67" i="1"/>
  <c r="M67" i="1" s="1"/>
  <c r="L68" i="1"/>
  <c r="M68" i="1" s="1"/>
  <c r="L69" i="1"/>
  <c r="M69" i="1" s="1"/>
  <c r="L70" i="1"/>
  <c r="M70" i="1" s="1"/>
  <c r="L71" i="1"/>
  <c r="M71" i="1" s="1"/>
  <c r="L72" i="1"/>
  <c r="M72" i="1" s="1"/>
  <c r="L73" i="1"/>
  <c r="M73" i="1" s="1"/>
  <c r="L74" i="1"/>
  <c r="M74" i="1" s="1"/>
  <c r="L75" i="1"/>
  <c r="M75" i="1" s="1"/>
  <c r="L76" i="1"/>
  <c r="M76" i="1" s="1"/>
  <c r="L77" i="1"/>
  <c r="M77" i="1" s="1"/>
  <c r="L79" i="1"/>
  <c r="M79" i="1" s="1"/>
  <c r="L81" i="1"/>
  <c r="M81" i="1" s="1"/>
  <c r="L82" i="1"/>
  <c r="M82" i="1" s="1"/>
  <c r="L83" i="1"/>
  <c r="M83" i="1" s="1"/>
  <c r="L84" i="1"/>
  <c r="M84" i="1" s="1"/>
  <c r="L85" i="1"/>
  <c r="M85" i="1" s="1"/>
  <c r="L86" i="1"/>
  <c r="M86" i="1" s="1"/>
  <c r="L87" i="1"/>
  <c r="M87" i="1" s="1"/>
  <c r="L88" i="1"/>
  <c r="M88" i="1" s="1"/>
  <c r="L89" i="1"/>
  <c r="M89" i="1" s="1"/>
  <c r="L92" i="1"/>
  <c r="M92" i="1" s="1"/>
  <c r="L90" i="1"/>
  <c r="M90" i="1" s="1"/>
  <c r="L93" i="1"/>
  <c r="M93" i="1" s="1"/>
  <c r="L94" i="1"/>
  <c r="M94" i="1" s="1"/>
  <c r="L91" i="1"/>
  <c r="M91" i="1" s="1"/>
  <c r="L95" i="1"/>
  <c r="M95" i="1" s="1"/>
  <c r="L96" i="1"/>
  <c r="M96" i="1" s="1"/>
  <c r="L97" i="1"/>
  <c r="M97" i="1" s="1"/>
  <c r="L98" i="1"/>
  <c r="M98" i="1" s="1"/>
  <c r="L99" i="1"/>
  <c r="M99" i="1" s="1"/>
  <c r="L100" i="1"/>
  <c r="M100" i="1" s="1"/>
  <c r="L101" i="1"/>
  <c r="M101" i="1" s="1"/>
  <c r="L102" i="1"/>
  <c r="M102" i="1" s="1"/>
  <c r="L103" i="1"/>
  <c r="M103" i="1" s="1"/>
  <c r="L104" i="1"/>
  <c r="M104" i="1" s="1"/>
  <c r="L106" i="1"/>
  <c r="M106" i="1" s="1"/>
  <c r="L107" i="1"/>
  <c r="M107" i="1" s="1"/>
  <c r="L108" i="1"/>
  <c r="M108" i="1" s="1"/>
  <c r="L109" i="1"/>
  <c r="M109" i="1" s="1"/>
  <c r="L110" i="1"/>
  <c r="M110" i="1" s="1"/>
  <c r="L111" i="1"/>
  <c r="M111" i="1" s="1"/>
  <c r="L112" i="1"/>
  <c r="M112" i="1" s="1"/>
  <c r="L113" i="1"/>
  <c r="M113" i="1" s="1"/>
  <c r="L114" i="1"/>
  <c r="M114" i="1" s="1"/>
  <c r="L115" i="1"/>
  <c r="M115" i="1" s="1"/>
  <c r="L116" i="1"/>
  <c r="M116" i="1" s="1"/>
  <c r="L118" i="1"/>
  <c r="M118" i="1" s="1"/>
  <c r="L119" i="1"/>
  <c r="M119" i="1" s="1"/>
  <c r="L120" i="1"/>
  <c r="M120" i="1" s="1"/>
  <c r="L121" i="1"/>
  <c r="M121" i="1" s="1"/>
  <c r="L117" i="1"/>
  <c r="M117" i="1" s="1"/>
  <c r="M124" i="1"/>
  <c r="L127" i="1"/>
  <c r="M127" i="1" s="1"/>
  <c r="L125" i="1"/>
  <c r="M125" i="1" s="1"/>
  <c r="L126" i="1"/>
  <c r="M126" i="1" s="1"/>
  <c r="L122" i="1"/>
  <c r="M122" i="1" s="1"/>
  <c r="L123" i="1"/>
  <c r="M123" i="1" s="1"/>
  <c r="L128" i="1"/>
  <c r="M128" i="1" s="1"/>
  <c r="L129" i="1"/>
  <c r="M129" i="1" s="1"/>
  <c r="L130" i="1"/>
  <c r="M130" i="1" s="1"/>
  <c r="L131" i="1"/>
  <c r="M131" i="1" s="1"/>
  <c r="L132" i="1"/>
  <c r="M132" i="1" s="1"/>
  <c r="L133" i="1"/>
  <c r="M133" i="1" s="1"/>
  <c r="L134" i="1"/>
  <c r="M134" i="1" s="1"/>
  <c r="L135" i="1"/>
  <c r="M135" i="1" s="1"/>
  <c r="L143" i="1"/>
  <c r="M143" i="1" s="1"/>
  <c r="L144" i="1"/>
  <c r="M144" i="1" s="1"/>
  <c r="L136" i="1"/>
  <c r="M136" i="1" s="1"/>
  <c r="L137" i="1"/>
  <c r="M137" i="1" s="1"/>
  <c r="L138" i="1"/>
  <c r="M138" i="1" s="1"/>
  <c r="L141" i="1"/>
  <c r="M141" i="1" s="1"/>
  <c r="L142" i="1"/>
  <c r="M142" i="1" s="1"/>
  <c r="L139" i="1"/>
  <c r="M139" i="1" s="1"/>
  <c r="L140" i="1"/>
  <c r="M140" i="1" s="1"/>
  <c r="L145" i="1"/>
  <c r="M145" i="1" s="1"/>
  <c r="L146" i="1"/>
  <c r="M146" i="1" s="1"/>
  <c r="L147" i="1"/>
  <c r="M147" i="1" s="1"/>
  <c r="L148" i="1"/>
  <c r="M148" i="1" s="1"/>
  <c r="L149" i="1"/>
  <c r="M149" i="1" s="1"/>
  <c r="L152" i="1"/>
  <c r="M152" i="1" s="1"/>
  <c r="N110" i="1" s="1"/>
  <c r="L153" i="1"/>
  <c r="M153" i="1" s="1"/>
  <c r="L154" i="1"/>
  <c r="M154" i="1" s="1"/>
  <c r="L150" i="1"/>
  <c r="M150" i="1" s="1"/>
  <c r="L151" i="1"/>
  <c r="M151" i="1" s="1"/>
  <c r="L155" i="1"/>
  <c r="M155" i="1" s="1"/>
  <c r="L156" i="1"/>
  <c r="M156" i="1" s="1"/>
  <c r="L157" i="1"/>
  <c r="M157" i="1" s="1"/>
  <c r="L158" i="1"/>
  <c r="M158" i="1" s="1"/>
  <c r="L159" i="1"/>
  <c r="M159" i="1" s="1"/>
  <c r="L160" i="1"/>
  <c r="M160" i="1" s="1"/>
  <c r="O84" i="1" l="1"/>
  <c r="O116" i="1"/>
  <c r="O43" i="1"/>
  <c r="N136" i="1"/>
  <c r="N116" i="1"/>
  <c r="O122" i="1"/>
  <c r="N104" i="1"/>
  <c r="N25" i="1"/>
  <c r="P80" i="1"/>
  <c r="P25" i="1"/>
  <c r="N84" i="1"/>
  <c r="O8" i="1"/>
  <c r="P77" i="1"/>
  <c r="O98" i="1"/>
  <c r="P110" i="1"/>
  <c r="N13" i="1"/>
  <c r="P43" i="1"/>
  <c r="P122" i="1"/>
  <c r="O49" i="1"/>
  <c r="O148" i="1"/>
  <c r="P49" i="1"/>
  <c r="P116" i="1"/>
  <c r="N128" i="1"/>
  <c r="N37" i="1"/>
  <c r="N69" i="1"/>
  <c r="N56" i="1"/>
  <c r="N60" i="1"/>
  <c r="P155" i="1"/>
  <c r="P134" i="1"/>
  <c r="P84" i="1"/>
  <c r="N134" i="1"/>
  <c r="O134" i="1"/>
  <c r="O69" i="1"/>
  <c r="O110" i="1"/>
  <c r="P56" i="1"/>
  <c r="P148" i="1"/>
  <c r="P98" i="1"/>
  <c r="O155" i="1"/>
  <c r="P1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tc={8A92B8A4-969E-9345-AF39-C13631467B93}</author>
    <author>tc={8AD6268D-E683-5B49-A940-FE3FA2149821}</author>
  </authors>
  <commentList>
    <comment ref="J1" authorId="0" shapeId="0" xr:uid="{8A92B8A4-969E-9345-AF39-C13631467B9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Changed the dataset with the most updated one in the box to calculate the major area HD, discrepancies between HD by city and by province
</t>
      </text>
    </comment>
    <comment ref="G83" authorId="1" shapeId="0" xr:uid="{8AD6268D-E683-5B49-A940-FE3FA2149821}">
      <text>
        <t>[Threaded comment]
Your version of Excel allows you to read this threaded comment; however, any edits to it will get removed if the file is opened in a newer version of Excel. Learn more: https://go.microsoft.com/fwlink/?linkid=870924
Comment:
    Used average LF for all current plants in Liaoning and Shandong</t>
      </text>
    </comment>
  </commentList>
</comments>
</file>

<file path=xl/sharedStrings.xml><?xml version="1.0" encoding="utf-8"?>
<sst xmlns="http://schemas.openxmlformats.org/spreadsheetml/2006/main" count="806" uniqueCount="236">
  <si>
    <t>Name</t>
  </si>
  <si>
    <t>Status</t>
  </si>
  <si>
    <t>City</t>
  </si>
  <si>
    <t>Province</t>
  </si>
  <si>
    <t>Reference Unit Power [MW]</t>
  </si>
  <si>
    <t xml:space="preserve">Construction start date </t>
  </si>
  <si>
    <t>First grid Connection</t>
  </si>
  <si>
    <t>CHANGJIANG-1</t>
  </si>
  <si>
    <t>Operational</t>
  </si>
  <si>
    <t>Changjiang</t>
  </si>
  <si>
    <t>Hainan</t>
  </si>
  <si>
    <t>CHANGJIANG-2</t>
  </si>
  <si>
    <t>CHANGJIANG-3</t>
  </si>
  <si>
    <t>Under Construction</t>
  </si>
  <si>
    <t>CHANGJIANG-4</t>
  </si>
  <si>
    <t>DAYA BAY-1</t>
  </si>
  <si>
    <t>Guangdong</t>
  </si>
  <si>
    <t>DAYA BAY-2</t>
  </si>
  <si>
    <t>FANGCHENGGANG-1</t>
  </si>
  <si>
    <t>Fangchenggang</t>
  </si>
  <si>
    <t>FANGCHENGGANG-2</t>
  </si>
  <si>
    <t>FANGCHENGGANG-3</t>
  </si>
  <si>
    <t>FANGCHENGGANG-4</t>
  </si>
  <si>
    <t>FANGJIASHAN-1</t>
  </si>
  <si>
    <t>Jiaxing</t>
  </si>
  <si>
    <t>Zhejiang</t>
  </si>
  <si>
    <t>FANGJIASHAN-2</t>
  </si>
  <si>
    <t>FUQING-1</t>
  </si>
  <si>
    <t>Fuqing</t>
  </si>
  <si>
    <t>Fujian</t>
  </si>
  <si>
    <t>FUQING-2</t>
  </si>
  <si>
    <t>FUQING-3</t>
  </si>
  <si>
    <t>FUQING-4</t>
  </si>
  <si>
    <t>FUQING-5</t>
  </si>
  <si>
    <t>FUQING-6</t>
  </si>
  <si>
    <t>HAIYANG-1</t>
  </si>
  <si>
    <t>Haiyang</t>
  </si>
  <si>
    <t>Shandong</t>
  </si>
  <si>
    <t>HAIYANG-2</t>
  </si>
  <si>
    <t>HAIYANG-3</t>
  </si>
  <si>
    <t>HAIYANG-4</t>
  </si>
  <si>
    <t>HONGYANHE-1</t>
  </si>
  <si>
    <t>DALIAN</t>
  </si>
  <si>
    <t>Liaoning</t>
  </si>
  <si>
    <t>HONGYANHE-2</t>
  </si>
  <si>
    <t>HONGYANHE-3</t>
  </si>
  <si>
    <t>HONGYANHE-4</t>
  </si>
  <si>
    <t>HONGYANHE-5</t>
  </si>
  <si>
    <t>HONGYANHE-6</t>
  </si>
  <si>
    <t>LIANJIANG-1</t>
  </si>
  <si>
    <t>Lianjiang</t>
  </si>
  <si>
    <t>LIANJIANG-2</t>
  </si>
  <si>
    <t>LING AO-1</t>
  </si>
  <si>
    <t>LING AO-2</t>
  </si>
  <si>
    <t>LING AO-3</t>
  </si>
  <si>
    <t>LING AO-4</t>
  </si>
  <si>
    <t>LINGLONG-1</t>
  </si>
  <si>
    <t>LUFENG-5</t>
  </si>
  <si>
    <t>Lufeng</t>
  </si>
  <si>
    <t>LUFENG-6</t>
  </si>
  <si>
    <t>NINGDE-1</t>
  </si>
  <si>
    <t>Ningde</t>
  </si>
  <si>
    <t>NINGDE-2</t>
  </si>
  <si>
    <t>NINGDE-3</t>
  </si>
  <si>
    <t>NINGDE-4</t>
  </si>
  <si>
    <t>NINGDE-5</t>
  </si>
  <si>
    <t>QINSHAN 2-1</t>
  </si>
  <si>
    <t>QINSHAN 2-2</t>
  </si>
  <si>
    <t>QINSHAN 2-3</t>
  </si>
  <si>
    <t>QINSHAN 2-4</t>
  </si>
  <si>
    <t>QINSHAN 3-1</t>
  </si>
  <si>
    <t>QINSHAN 3-2</t>
  </si>
  <si>
    <t>QINSHAN-1</t>
  </si>
  <si>
    <t>SANAO-1</t>
  </si>
  <si>
    <t>SANAO-2</t>
  </si>
  <si>
    <t>SANMEN-1</t>
  </si>
  <si>
    <t>SANMEN-2</t>
  </si>
  <si>
    <t>SANMEN-3</t>
  </si>
  <si>
    <t>SANMEN-4</t>
  </si>
  <si>
    <t>SHIDAO BAY-1</t>
  </si>
  <si>
    <t>SHIDAOWAN-1</t>
  </si>
  <si>
    <t>TAIPINGLING-1</t>
  </si>
  <si>
    <t>TAIPINGLING-2</t>
  </si>
  <si>
    <t>TAISHAN-1</t>
  </si>
  <si>
    <t>TAISHAN-2</t>
  </si>
  <si>
    <t>TIANWAN-1</t>
  </si>
  <si>
    <t>TIANWAN-2</t>
  </si>
  <si>
    <t>TIANWAN-3</t>
  </si>
  <si>
    <t>TIANWAN-4</t>
  </si>
  <si>
    <t>TIANWAN-5</t>
  </si>
  <si>
    <t>TIANWAN-6</t>
  </si>
  <si>
    <t>TIANWAN-7</t>
  </si>
  <si>
    <t>TIANWAN-8</t>
  </si>
  <si>
    <t>XIAPU-1</t>
  </si>
  <si>
    <t>XIAPU-2</t>
  </si>
  <si>
    <t>XUDAPU-1</t>
  </si>
  <si>
    <t>XUDAPU-2</t>
  </si>
  <si>
    <t>XUDAPU-3</t>
  </si>
  <si>
    <t>XUDAPU-4</t>
  </si>
  <si>
    <t>YANGJIANG-1</t>
  </si>
  <si>
    <t>YANGJIANG-2</t>
  </si>
  <si>
    <t>YANGJIANG-3</t>
  </si>
  <si>
    <t>YANGJIANG-4</t>
  </si>
  <si>
    <t>YANGJIANG-5</t>
  </si>
  <si>
    <t>YANGJIANG-6</t>
  </si>
  <si>
    <t>ZHANGZHOU-1</t>
  </si>
  <si>
    <t>ZHANGZHOU-2</t>
  </si>
  <si>
    <t>ZHANGZHOU-3</t>
  </si>
  <si>
    <t>ZHANGZHOU-4</t>
  </si>
  <si>
    <t>Qinshan</t>
  </si>
  <si>
    <t>Wenzhou</t>
  </si>
  <si>
    <t>Taizhou</t>
  </si>
  <si>
    <t>Shidaowan</t>
  </si>
  <si>
    <t>Huizhou</t>
  </si>
  <si>
    <t>Taishan</t>
  </si>
  <si>
    <t>Lianyungang</t>
  </si>
  <si>
    <t>Jiangsu</t>
  </si>
  <si>
    <t>Huludao</t>
  </si>
  <si>
    <t>Yangjiang</t>
  </si>
  <si>
    <t>Zhangzhou</t>
  </si>
  <si>
    <t>Heating Days (by province)</t>
  </si>
  <si>
    <t>pre-construction</t>
  </si>
  <si>
    <t>Jiangshan</t>
  </si>
  <si>
    <t>Xiaguan</t>
  </si>
  <si>
    <t>Guangpo</t>
  </si>
  <si>
    <t>Xiangfang</t>
  </si>
  <si>
    <t>Taimushan</t>
  </si>
  <si>
    <t>Huangbu</t>
  </si>
  <si>
    <t>Xudapu</t>
  </si>
  <si>
    <t>Lieyu</t>
  </si>
  <si>
    <t>Guangxi</t>
  </si>
  <si>
    <t>Hebei</t>
  </si>
  <si>
    <t>Bailong nuclear power plant -1</t>
  </si>
  <si>
    <t>Bailong nuclear power plant -2</t>
  </si>
  <si>
    <t>Cangnan San'ao nuclear power plant 2-3</t>
  </si>
  <si>
    <t>Cangnan San'ao nuclear power plant 2-4</t>
  </si>
  <si>
    <t>Fangchenggang nuclear power plant 3-5</t>
  </si>
  <si>
    <t>Fangchenggang nuclear power plant 3-6</t>
  </si>
  <si>
    <t>Haixing nuclear power plant 1-1</t>
  </si>
  <si>
    <t>Haixing nuclear power plant 1-2</t>
  </si>
  <si>
    <t>Haiyang nuclear power plant-6</t>
  </si>
  <si>
    <t>Haiyang nuclear power plant-5</t>
  </si>
  <si>
    <t>Ningde nuclear power plant-5</t>
  </si>
  <si>
    <t>Ningde nuclear power plant-6</t>
  </si>
  <si>
    <t>Shidao Bay nuclear power plant 3-1</t>
  </si>
  <si>
    <t>Shidao Bay nuclear power plant 3-2</t>
  </si>
  <si>
    <t xml:space="preserve">Taipingling nuclear power plant 2-3 </t>
  </si>
  <si>
    <t>Taipingling nuclear power plant 2-4</t>
  </si>
  <si>
    <t>Xudapu nuclear power plant 1-2</t>
  </si>
  <si>
    <t>Zhangzhou nuclear power plant- 4</t>
  </si>
  <si>
    <t>announced</t>
  </si>
  <si>
    <t>Bailong nuclear power plant-3</t>
  </si>
  <si>
    <t>Bailong nuclear power plant-4</t>
  </si>
  <si>
    <t>Bailong nuclear power plant-5</t>
  </si>
  <si>
    <t>Bailong nuclear power plant-6</t>
  </si>
  <si>
    <t>Cangnan San'ao nuclear power plant 3-5</t>
  </si>
  <si>
    <t>Cangnan San'ao nuclear power plant 3-6</t>
  </si>
  <si>
    <t>Haixing nuclear power plant-3</t>
  </si>
  <si>
    <t>Haixing nuclear power plant-4</t>
  </si>
  <si>
    <t>Haixing nuclear power plant-5</t>
  </si>
  <si>
    <t>Haixing nuclear power plant-6</t>
  </si>
  <si>
    <t>Jinqimen nuclear power plant-3</t>
  </si>
  <si>
    <t>Jinqimen nuclear power plant-4</t>
  </si>
  <si>
    <t>Jinqimen nuclear power plant-5</t>
  </si>
  <si>
    <t>Jinqimen nuclear power plant-6</t>
  </si>
  <si>
    <t>Lianjiang nuclear power plant-3</t>
  </si>
  <si>
    <t>Lianjiang nuclear power plant-4</t>
  </si>
  <si>
    <t>Lianjiang nuclear power plant-5</t>
  </si>
  <si>
    <t>Lianjiang nuclear power plant-6</t>
  </si>
  <si>
    <t>Lufeng nuclear power plant-1</t>
  </si>
  <si>
    <t>Lufeng nuclear power plant-2</t>
  </si>
  <si>
    <t>Lufeng nuclear power plant-3</t>
  </si>
  <si>
    <t>Lufeng nuclear power plant-4</t>
  </si>
  <si>
    <t>Maoming nuclear power plant 1-1</t>
  </si>
  <si>
    <t>Maoming nuclear power plant 1-2</t>
  </si>
  <si>
    <t>Maoming nuclear power plant 1-3</t>
  </si>
  <si>
    <t>Sanmen nuclear power plant 3-5</t>
  </si>
  <si>
    <t>Sanmen nuclear power plant 3-6</t>
  </si>
  <si>
    <t>Shidao Bay nuclear power plant 4-3</t>
  </si>
  <si>
    <t>Shidao Bay nuclear power plant 4-4</t>
  </si>
  <si>
    <t>Taipingling nuclear power plant 3-5</t>
  </si>
  <si>
    <t>Taipingling nuclear power plant 3-6</t>
  </si>
  <si>
    <t>Taishan nuclear power plant 2-3</t>
  </si>
  <si>
    <t>Taishan nuclear power plant 2-4</t>
  </si>
  <si>
    <t>Xiapu nuclear power plant-3</t>
  </si>
  <si>
    <t>Xiapu nuclear power plant-4</t>
  </si>
  <si>
    <t>Xiapu nuclear power plant-5</t>
  </si>
  <si>
    <t>Xiapu nuclear power plant-6</t>
  </si>
  <si>
    <t>Xiapu nuclear power plant HTR</t>
  </si>
  <si>
    <t>Xin'an nuclear power plant 1-1</t>
  </si>
  <si>
    <t>Xin'an nuclear power plant 1-2</t>
  </si>
  <si>
    <t>Xudapu nuclear power plant 3-5</t>
  </si>
  <si>
    <t>Xudapu nuclear power plant 3-6</t>
  </si>
  <si>
    <t>Zhangzhou nuclear power plant-5</t>
  </si>
  <si>
    <t>Zhangzhou nuclear power plant-6</t>
  </si>
  <si>
    <t>Zhaoyuan nuclear power plant 1-1</t>
  </si>
  <si>
    <t>Zhaoyuan nuclear power plant 1-2</t>
  </si>
  <si>
    <t>Zhaoyuan nuclear power plant 2-3</t>
  </si>
  <si>
    <t>Zhaoyuan nuclear power plant 2-4</t>
  </si>
  <si>
    <t>Zhaoyuan nuclear power plant 3-5</t>
  </si>
  <si>
    <t>Zhaoyuan nuclear power plant 3-6</t>
  </si>
  <si>
    <t>Zhuanghe nuclear power plant 1-1</t>
  </si>
  <si>
    <t>Zhuanghe nuclear power plant 1-2</t>
  </si>
  <si>
    <t>Zhuanghe nuclear power plant-3</t>
  </si>
  <si>
    <t>Zhuanghe nuclear power plant-4</t>
  </si>
  <si>
    <t>Zhuanghe nuclear power plant-5</t>
  </si>
  <si>
    <t>Zhuanghe nuclear power plant-6</t>
  </si>
  <si>
    <t>Hepu</t>
  </si>
  <si>
    <t>Cheban</t>
  </si>
  <si>
    <t>Jieshi</t>
  </si>
  <si>
    <t>Jiantiao</t>
  </si>
  <si>
    <t>Chixi</t>
  </si>
  <si>
    <t>Changchun</t>
  </si>
  <si>
    <t>Xin'an</t>
  </si>
  <si>
    <t>Zhangxing</t>
  </si>
  <si>
    <t>Lizifang</t>
  </si>
  <si>
    <t>Average Lifetime Load Factor (%)</t>
  </si>
  <si>
    <t xml:space="preserve">Shenzhen </t>
  </si>
  <si>
    <t>Fuzhou</t>
  </si>
  <si>
    <t>Jiangmen</t>
  </si>
  <si>
    <t>Zhanjiang</t>
  </si>
  <si>
    <t>Shanwei</t>
  </si>
  <si>
    <t>Maoming</t>
  </si>
  <si>
    <t>Cangzhou</t>
  </si>
  <si>
    <t>Dalian</t>
  </si>
  <si>
    <t>Yantai</t>
  </si>
  <si>
    <t>Weihai</t>
  </si>
  <si>
    <t>Ningbo</t>
  </si>
  <si>
    <t>Avg. Heating Days (By major area)</t>
  </si>
  <si>
    <t>DHPP (MW_th)</t>
  </si>
  <si>
    <t xml:space="preserve"> Estimated yearly energy production (GWh)</t>
  </si>
  <si>
    <t>Prefecture</t>
  </si>
  <si>
    <t xml:space="preserve"> Estimated yearly energy production per prefecture 2025 (GWh)</t>
  </si>
  <si>
    <t xml:space="preserve"> Estimated yearly energy production per prefecture 2030 (GWh)</t>
  </si>
  <si>
    <t xml:space="preserve"> Estimated yearly energy production per prefecture 2050 (GWh)</t>
  </si>
  <si>
    <t>Shenzhen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</si>
</sst>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yyyy\-mm\-dd;@"/>
    <numFmt numFmtId="165" formatCode="0.0"/>
  </numFmts>
  <fonts count="1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1"/>
      <name val="Helvetica"/>
      <family val="2"/>
    </font>
    <font>
      <sz val="12"/>
      <color theme="1"/>
      <name val="Helvetica"/>
      <family val="2"/>
    </font>
    <font>
      <sz val="12"/>
      <color rgb="FF000000"/>
      <name val="Helvetica"/>
      <family val="2"/>
    </font>
    <font>
      <b/>
      <sz val="12"/>
      <color theme="1"/>
      <name val="Aptos Narrow"/>
      <family val="2"/>
      <scheme val="minor"/>
    </font>
    <font>
      <b/>
      <sz val="12"/>
      <color rgb="FF000000"/>
      <name val="Aptos Narrow"/>
      <family val="2"/>
      <scheme val="minor"/>
    </font>
    <font>
      <sz val="8"/>
      <name val="Aptos Narrow"/>
      <family val="2"/>
      <scheme val="minor"/>
    </font>
    <font>
      <sz val="10"/>
      <color theme="1"/>
      <name val="Arial"/>
      <family val="2"/>
    </font>
    <font>
      <sz val="12"/>
      <color theme="1"/>
      <name val="Aptos Narrow"/>
      <family val="2"/>
      <scheme val="minor"/>
    </font>
    <font>
      <b/>
      <sz val="12"/>
      <color theme="3" tint="0.249977111117893"/>
      <name val="Aptos Narrow"/>
      <family val="2"/>
      <scheme val="minor"/>
    </font>
    <font>
      <sz val="12"/>
      <color theme="3" tint="0.249977111117893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2">
    <xf numFmtId="0" fontId="0" fillId="0" borderId="0"/>
    <xf numFmtId="43" fontId="9" fillId="0" borderId="0" applyFont="0" applyFill="0" applyBorder="0" applyAlignment="0" applyProtection="0"/>
  </cellStyleXfs>
  <cellXfs count="208">
    <xf numFmtId="0" fontId="0" fillId="0" borderId="0" xfId="0"/>
    <xf numFmtId="0" fontId="0" fillId="2" borderId="0" xfId="0" applyFill="1"/>
    <xf numFmtId="0" fontId="0" fillId="0" borderId="0" xfId="0" applyAlignment="1">
      <alignment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8" fillId="0" borderId="0" xfId="0" applyFont="1" applyAlignment="1">
      <alignment horizontal="left"/>
    </xf>
    <xf numFmtId="2" fontId="0" fillId="0" borderId="0" xfId="1" applyNumberFormat="1" applyFont="1" applyBorder="1"/>
    <xf numFmtId="2" fontId="0" fillId="0" borderId="0" xfId="1" applyNumberFormat="1" applyFont="1" applyFill="1"/>
    <xf numFmtId="2" fontId="0" fillId="0" borderId="0" xfId="0" applyNumberFormat="1"/>
    <xf numFmtId="2" fontId="0" fillId="3" borderId="0" xfId="1" applyNumberFormat="1" applyFont="1" applyFill="1" applyBorder="1"/>
    <xf numFmtId="2" fontId="0" fillId="5" borderId="0" xfId="1" applyNumberFormat="1" applyFont="1" applyFill="1" applyBorder="1"/>
    <xf numFmtId="2" fontId="0" fillId="2" borderId="0" xfId="1" applyNumberFormat="1" applyFont="1" applyFill="1" applyBorder="1"/>
    <xf numFmtId="0" fontId="3" fillId="0" borderId="0" xfId="0" applyFont="1" applyAlignment="1">
      <alignment horizontal="center" wrapText="1"/>
    </xf>
    <xf numFmtId="0" fontId="2" fillId="0" borderId="0" xfId="0" applyFont="1" applyAlignment="1">
      <alignment horizontal="left" wrapText="1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64" fontId="4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43" fontId="0" fillId="0" borderId="0" xfId="1" applyFont="1" applyBorder="1"/>
    <xf numFmtId="0" fontId="2" fillId="3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left" vertical="center" wrapText="1"/>
    </xf>
    <xf numFmtId="0" fontId="2" fillId="3" borderId="0" xfId="0" applyFont="1" applyFill="1" applyAlignment="1">
      <alignment horizontal="center"/>
    </xf>
    <xf numFmtId="0" fontId="8" fillId="3" borderId="0" xfId="0" applyFont="1" applyFill="1" applyAlignment="1">
      <alignment horizontal="center"/>
    </xf>
    <xf numFmtId="0" fontId="0" fillId="3" borderId="0" xfId="0" applyFill="1" applyAlignment="1">
      <alignment horizontal="center" wrapText="1"/>
    </xf>
    <xf numFmtId="165" fontId="2" fillId="3" borderId="0" xfId="0" applyNumberFormat="1" applyFont="1" applyFill="1" applyAlignment="1">
      <alignment horizontal="center"/>
    </xf>
    <xf numFmtId="43" fontId="0" fillId="3" borderId="0" xfId="1" applyFont="1" applyFill="1" applyBorder="1"/>
    <xf numFmtId="0" fontId="2" fillId="0" borderId="1" xfId="0" applyFont="1" applyBorder="1" applyAlignment="1">
      <alignment horizontal="left" vertical="center"/>
    </xf>
    <xf numFmtId="0" fontId="3" fillId="0" borderId="2" xfId="0" applyFont="1" applyBorder="1" applyAlignment="1">
      <alignment horizontal="center" wrapText="1"/>
    </xf>
    <xf numFmtId="0" fontId="2" fillId="0" borderId="2" xfId="0" applyFont="1" applyBorder="1" applyAlignment="1">
      <alignment horizontal="left" wrapText="1"/>
    </xf>
    <xf numFmtId="0" fontId="2" fillId="0" borderId="2" xfId="0" applyFont="1" applyBorder="1" applyAlignment="1">
      <alignment horizontal="left"/>
    </xf>
    <xf numFmtId="0" fontId="3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164" fontId="4" fillId="0" borderId="2" xfId="0" applyNumberFormat="1" applyFont="1" applyBorder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2" fontId="0" fillId="0" borderId="2" xfId="1" applyNumberFormat="1" applyFont="1" applyBorder="1"/>
    <xf numFmtId="43" fontId="0" fillId="0" borderId="3" xfId="1" applyFont="1" applyBorder="1"/>
    <xf numFmtId="0" fontId="2" fillId="3" borderId="4" xfId="0" applyFont="1" applyFill="1" applyBorder="1" applyAlignment="1">
      <alignment horizontal="left" vertical="center" wrapText="1"/>
    </xf>
    <xf numFmtId="43" fontId="0" fillId="3" borderId="5" xfId="1" applyFont="1" applyFill="1" applyBorder="1"/>
    <xf numFmtId="0" fontId="2" fillId="0" borderId="6" xfId="0" applyFont="1" applyBorder="1" applyAlignment="1">
      <alignment horizontal="left" vertical="center"/>
    </xf>
    <xf numFmtId="0" fontId="3" fillId="0" borderId="7" xfId="0" applyFont="1" applyBorder="1" applyAlignment="1">
      <alignment horizontal="center" wrapText="1"/>
    </xf>
    <xf numFmtId="0" fontId="2" fillId="0" borderId="7" xfId="0" applyFont="1" applyBorder="1" applyAlignment="1">
      <alignment horizontal="left" wrapText="1"/>
    </xf>
    <xf numFmtId="0" fontId="2" fillId="0" borderId="7" xfId="0" applyFont="1" applyBorder="1" applyAlignment="1">
      <alignment horizontal="left"/>
    </xf>
    <xf numFmtId="0" fontId="3" fillId="0" borderId="7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164" fontId="4" fillId="0" borderId="7" xfId="0" applyNumberFormat="1" applyFont="1" applyBorder="1" applyAlignment="1">
      <alignment horizontal="center"/>
    </xf>
    <xf numFmtId="165" fontId="2" fillId="0" borderId="7" xfId="0" applyNumberFormat="1" applyFont="1" applyBorder="1" applyAlignment="1">
      <alignment horizontal="center"/>
    </xf>
    <xf numFmtId="2" fontId="0" fillId="0" borderId="7" xfId="1" applyNumberFormat="1" applyFont="1" applyBorder="1"/>
    <xf numFmtId="43" fontId="0" fillId="0" borderId="8" xfId="1" applyFont="1" applyBorder="1"/>
    <xf numFmtId="0" fontId="2" fillId="0" borderId="4" xfId="0" applyFont="1" applyBorder="1" applyAlignment="1">
      <alignment horizontal="left" vertical="center"/>
    </xf>
    <xf numFmtId="0" fontId="3" fillId="0" borderId="0" xfId="0" applyFont="1" applyAlignment="1">
      <alignment horizontal="left" wrapText="1"/>
    </xf>
    <xf numFmtId="43" fontId="0" fillId="0" borderId="5" xfId="1" applyFont="1" applyBorder="1"/>
    <xf numFmtId="0" fontId="3" fillId="0" borderId="0" xfId="0" applyFont="1" applyAlignment="1">
      <alignment horizontal="left"/>
    </xf>
    <xf numFmtId="164" fontId="3" fillId="0" borderId="0" xfId="0" applyNumberFormat="1" applyFont="1" applyAlignment="1">
      <alignment horizontal="center"/>
    </xf>
    <xf numFmtId="0" fontId="3" fillId="0" borderId="7" xfId="0" applyFont="1" applyBorder="1" applyAlignment="1">
      <alignment horizontal="left"/>
    </xf>
    <xf numFmtId="164" fontId="3" fillId="0" borderId="7" xfId="0" applyNumberFormat="1" applyFont="1" applyBorder="1" applyAlignment="1">
      <alignment horizontal="center"/>
    </xf>
    <xf numFmtId="0" fontId="2" fillId="2" borderId="4" xfId="0" applyFont="1" applyFill="1" applyBorder="1" applyAlignment="1">
      <alignment horizontal="left" vertical="center"/>
    </xf>
    <xf numFmtId="0" fontId="3" fillId="2" borderId="0" xfId="0" applyFont="1" applyFill="1" applyAlignment="1">
      <alignment horizontal="center" wrapText="1"/>
    </xf>
    <xf numFmtId="0" fontId="2" fillId="2" borderId="0" xfId="0" applyFont="1" applyFill="1" applyAlignment="1">
      <alignment horizontal="left" wrapText="1"/>
    </xf>
    <xf numFmtId="0" fontId="2" fillId="2" borderId="0" xfId="0" applyFont="1" applyFill="1" applyAlignment="1">
      <alignment horizontal="left"/>
    </xf>
    <xf numFmtId="0" fontId="3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164" fontId="4" fillId="2" borderId="0" xfId="0" applyNumberFormat="1" applyFont="1" applyFill="1" applyAlignment="1">
      <alignment horizontal="center"/>
    </xf>
    <xf numFmtId="165" fontId="2" fillId="2" borderId="0" xfId="0" applyNumberFormat="1" applyFont="1" applyFill="1" applyAlignment="1">
      <alignment horizontal="center"/>
    </xf>
    <xf numFmtId="43" fontId="0" fillId="2" borderId="5" xfId="1" applyFont="1" applyFill="1" applyBorder="1"/>
    <xf numFmtId="0" fontId="2" fillId="2" borderId="6" xfId="0" applyFont="1" applyFill="1" applyBorder="1" applyAlignment="1">
      <alignment horizontal="left" vertical="center"/>
    </xf>
    <xf numFmtId="0" fontId="3" fillId="2" borderId="7" xfId="0" applyFont="1" applyFill="1" applyBorder="1" applyAlignment="1">
      <alignment horizontal="center" wrapText="1"/>
    </xf>
    <xf numFmtId="0" fontId="2" fillId="2" borderId="7" xfId="0" applyFont="1" applyFill="1" applyBorder="1" applyAlignment="1">
      <alignment horizontal="left" wrapText="1"/>
    </xf>
    <xf numFmtId="0" fontId="2" fillId="2" borderId="7" xfId="0" applyFont="1" applyFill="1" applyBorder="1" applyAlignment="1">
      <alignment horizontal="left"/>
    </xf>
    <xf numFmtId="0" fontId="3" fillId="2" borderId="7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164" fontId="4" fillId="2" borderId="7" xfId="0" applyNumberFormat="1" applyFont="1" applyFill="1" applyBorder="1" applyAlignment="1">
      <alignment horizontal="center"/>
    </xf>
    <xf numFmtId="165" fontId="2" fillId="2" borderId="7" xfId="0" applyNumberFormat="1" applyFont="1" applyFill="1" applyBorder="1" applyAlignment="1">
      <alignment horizontal="center"/>
    </xf>
    <xf numFmtId="2" fontId="0" fillId="2" borderId="7" xfId="1" applyNumberFormat="1" applyFont="1" applyFill="1" applyBorder="1"/>
    <xf numFmtId="43" fontId="0" fillId="2" borderId="8" xfId="1" applyFont="1" applyFill="1" applyBorder="1"/>
    <xf numFmtId="0" fontId="2" fillId="3" borderId="1" xfId="0" applyFont="1" applyFill="1" applyBorder="1" applyAlignment="1">
      <alignment horizontal="left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left" vertical="center" wrapText="1"/>
    </xf>
    <xf numFmtId="0" fontId="2" fillId="3" borderId="2" xfId="0" applyFont="1" applyFill="1" applyBorder="1" applyAlignment="1">
      <alignment horizontal="left" vertical="center" wrapText="1"/>
    </xf>
    <xf numFmtId="0" fontId="2" fillId="3" borderId="2" xfId="0" applyFont="1" applyFill="1" applyBorder="1" applyAlignment="1">
      <alignment horizontal="center"/>
    </xf>
    <xf numFmtId="0" fontId="8" fillId="3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 wrapText="1"/>
    </xf>
    <xf numFmtId="165" fontId="2" fillId="3" borderId="2" xfId="0" applyNumberFormat="1" applyFont="1" applyFill="1" applyBorder="1" applyAlignment="1">
      <alignment horizontal="center"/>
    </xf>
    <xf numFmtId="2" fontId="0" fillId="3" borderId="2" xfId="1" applyNumberFormat="1" applyFont="1" applyFill="1" applyBorder="1"/>
    <xf numFmtId="43" fontId="0" fillId="3" borderId="3" xfId="1" applyFont="1" applyFill="1" applyBorder="1"/>
    <xf numFmtId="0" fontId="2" fillId="3" borderId="6" xfId="0" applyFont="1" applyFill="1" applyBorder="1" applyAlignment="1">
      <alignment horizontal="left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left" vertical="center" wrapText="1"/>
    </xf>
    <xf numFmtId="0" fontId="2" fillId="3" borderId="7" xfId="0" applyFont="1" applyFill="1" applyBorder="1" applyAlignment="1">
      <alignment horizontal="left" vertical="center" wrapText="1"/>
    </xf>
    <xf numFmtId="0" fontId="2" fillId="3" borderId="7" xfId="0" applyFont="1" applyFill="1" applyBorder="1" applyAlignment="1">
      <alignment horizontal="center"/>
    </xf>
    <xf numFmtId="0" fontId="8" fillId="3" borderId="7" xfId="0" applyFont="1" applyFill="1" applyBorder="1" applyAlignment="1">
      <alignment horizontal="center"/>
    </xf>
    <xf numFmtId="0" fontId="0" fillId="3" borderId="7" xfId="0" applyFill="1" applyBorder="1" applyAlignment="1">
      <alignment horizontal="center" wrapText="1"/>
    </xf>
    <xf numFmtId="165" fontId="2" fillId="3" borderId="7" xfId="0" applyNumberFormat="1" applyFont="1" applyFill="1" applyBorder="1" applyAlignment="1">
      <alignment horizontal="center"/>
    </xf>
    <xf numFmtId="2" fontId="0" fillId="3" borderId="7" xfId="1" applyNumberFormat="1" applyFont="1" applyFill="1" applyBorder="1"/>
    <xf numFmtId="43" fontId="0" fillId="3" borderId="8" xfId="1" applyFont="1" applyFill="1" applyBorder="1"/>
    <xf numFmtId="1" fontId="0" fillId="3" borderId="2" xfId="0" applyNumberFormat="1" applyFill="1" applyBorder="1" applyAlignment="1">
      <alignment horizontal="center"/>
    </xf>
    <xf numFmtId="0" fontId="2" fillId="5" borderId="4" xfId="0" applyFont="1" applyFill="1" applyBorder="1" applyAlignment="1">
      <alignment horizontal="left" vertical="center" wrapText="1"/>
    </xf>
    <xf numFmtId="0" fontId="3" fillId="5" borderId="0" xfId="0" applyFont="1" applyFill="1" applyAlignment="1">
      <alignment horizontal="center" wrapText="1"/>
    </xf>
    <xf numFmtId="0" fontId="2" fillId="5" borderId="0" xfId="0" applyFont="1" applyFill="1" applyAlignment="1">
      <alignment horizontal="left"/>
    </xf>
    <xf numFmtId="0" fontId="3" fillId="5" borderId="0" xfId="0" applyFont="1" applyFill="1" applyAlignment="1">
      <alignment horizontal="left" wrapText="1"/>
    </xf>
    <xf numFmtId="0" fontId="3" fillId="5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0" fillId="5" borderId="0" xfId="0" applyFill="1" applyAlignment="1">
      <alignment horizontal="center" wrapText="1"/>
    </xf>
    <xf numFmtId="165" fontId="2" fillId="5" borderId="0" xfId="0" applyNumberFormat="1" applyFont="1" applyFill="1" applyAlignment="1">
      <alignment horizontal="center"/>
    </xf>
    <xf numFmtId="43" fontId="0" fillId="5" borderId="5" xfId="1" applyFont="1" applyFill="1" applyBorder="1"/>
    <xf numFmtId="0" fontId="2" fillId="2" borderId="7" xfId="0" applyFont="1" applyFill="1" applyBorder="1" applyAlignment="1">
      <alignment horizontal="center" wrapText="1"/>
    </xf>
    <xf numFmtId="0" fontId="0" fillId="2" borderId="7" xfId="0" applyFill="1" applyBorder="1" applyAlignment="1">
      <alignment horizontal="center" wrapText="1"/>
    </xf>
    <xf numFmtId="0" fontId="2" fillId="2" borderId="1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left"/>
    </xf>
    <xf numFmtId="0" fontId="3" fillId="2" borderId="2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164" fontId="3" fillId="2" borderId="2" xfId="0" applyNumberFormat="1" applyFont="1" applyFill="1" applyBorder="1" applyAlignment="1">
      <alignment horizontal="center"/>
    </xf>
    <xf numFmtId="0" fontId="0" fillId="2" borderId="2" xfId="0" applyFill="1" applyBorder="1" applyAlignment="1">
      <alignment horizontal="center" wrapText="1"/>
    </xf>
    <xf numFmtId="165" fontId="2" fillId="2" borderId="2" xfId="0" applyNumberFormat="1" applyFont="1" applyFill="1" applyBorder="1" applyAlignment="1">
      <alignment horizontal="center"/>
    </xf>
    <xf numFmtId="2" fontId="0" fillId="2" borderId="2" xfId="1" applyNumberFormat="1" applyFont="1" applyFill="1" applyBorder="1"/>
    <xf numFmtId="43" fontId="0" fillId="2" borderId="3" xfId="1" applyFont="1" applyFill="1" applyBorder="1"/>
    <xf numFmtId="0" fontId="3" fillId="2" borderId="0" xfId="0" applyFont="1" applyFill="1" applyAlignment="1">
      <alignment horizontal="left"/>
    </xf>
    <xf numFmtId="164" fontId="3" fillId="2" borderId="0" xfId="0" applyNumberFormat="1" applyFont="1" applyFill="1" applyAlignment="1">
      <alignment horizontal="center"/>
    </xf>
    <xf numFmtId="0" fontId="0" fillId="2" borderId="0" xfId="0" applyFill="1" applyAlignment="1">
      <alignment horizontal="center" wrapText="1"/>
    </xf>
    <xf numFmtId="0" fontId="3" fillId="0" borderId="2" xfId="0" applyFont="1" applyBorder="1" applyAlignment="1">
      <alignment horizontal="left"/>
    </xf>
    <xf numFmtId="164" fontId="3" fillId="0" borderId="2" xfId="0" applyNumberFormat="1" applyFont="1" applyBorder="1" applyAlignment="1">
      <alignment horizontal="center"/>
    </xf>
    <xf numFmtId="164" fontId="0" fillId="0" borderId="0" xfId="0" applyNumberFormat="1" applyAlignment="1">
      <alignment horizontal="center" wrapText="1"/>
    </xf>
    <xf numFmtId="164" fontId="0" fillId="0" borderId="7" xfId="0" applyNumberFormat="1" applyBorder="1" applyAlignment="1">
      <alignment horizontal="center" wrapText="1"/>
    </xf>
    <xf numFmtId="0" fontId="2" fillId="2" borderId="0" xfId="0" applyFont="1" applyFill="1" applyAlignment="1">
      <alignment horizontal="center" wrapText="1"/>
    </xf>
    <xf numFmtId="1" fontId="2" fillId="3" borderId="0" xfId="0" applyNumberFormat="1" applyFont="1" applyFill="1" applyAlignment="1">
      <alignment horizontal="center"/>
    </xf>
    <xf numFmtId="1" fontId="2" fillId="3" borderId="7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left" vertical="center"/>
    </xf>
    <xf numFmtId="0" fontId="2" fillId="0" borderId="7" xfId="0" applyFont="1" applyBorder="1" applyAlignment="1">
      <alignment horizontal="center" wrapText="1"/>
    </xf>
    <xf numFmtId="0" fontId="2" fillId="5" borderId="6" xfId="0" applyFont="1" applyFill="1" applyBorder="1" applyAlignment="1">
      <alignment horizontal="left" vertical="center" wrapText="1"/>
    </xf>
    <xf numFmtId="0" fontId="3" fillId="5" borderId="7" xfId="0" applyFont="1" applyFill="1" applyBorder="1" applyAlignment="1">
      <alignment horizontal="center" wrapText="1"/>
    </xf>
    <xf numFmtId="0" fontId="2" fillId="5" borderId="7" xfId="0" applyFont="1" applyFill="1" applyBorder="1" applyAlignment="1">
      <alignment horizontal="left"/>
    </xf>
    <xf numFmtId="0" fontId="3" fillId="5" borderId="7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0" fillId="5" borderId="7" xfId="0" applyFill="1" applyBorder="1" applyAlignment="1">
      <alignment horizontal="center" wrapText="1"/>
    </xf>
    <xf numFmtId="165" fontId="2" fillId="5" borderId="7" xfId="0" applyNumberFormat="1" applyFont="1" applyFill="1" applyBorder="1" applyAlignment="1">
      <alignment horizontal="center"/>
    </xf>
    <xf numFmtId="2" fontId="0" fillId="5" borderId="7" xfId="1" applyNumberFormat="1" applyFont="1" applyFill="1" applyBorder="1"/>
    <xf numFmtId="43" fontId="0" fillId="5" borderId="8" xfId="1" applyFont="1" applyFill="1" applyBorder="1"/>
    <xf numFmtId="0" fontId="2" fillId="2" borderId="2" xfId="0" applyFont="1" applyFill="1" applyBorder="1" applyAlignment="1">
      <alignment horizontal="left" wrapText="1"/>
    </xf>
    <xf numFmtId="164" fontId="4" fillId="2" borderId="2" xfId="0" applyNumberFormat="1" applyFont="1" applyFill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43" fontId="0" fillId="2" borderId="2" xfId="1" applyFont="1" applyFill="1" applyBorder="1"/>
    <xf numFmtId="43" fontId="0" fillId="2" borderId="0" xfId="1" applyFont="1" applyFill="1" applyBorder="1"/>
    <xf numFmtId="43" fontId="0" fillId="3" borderId="7" xfId="1" applyFont="1" applyFill="1" applyBorder="1"/>
    <xf numFmtId="43" fontId="0" fillId="2" borderId="7" xfId="1" applyFont="1" applyFill="1" applyBorder="1"/>
    <xf numFmtId="0" fontId="2" fillId="2" borderId="2" xfId="0" applyFont="1" applyFill="1" applyBorder="1" applyAlignment="1">
      <alignment horizontal="center" wrapText="1"/>
    </xf>
    <xf numFmtId="43" fontId="0" fillId="5" borderId="0" xfId="1" applyFont="1" applyFill="1" applyBorder="1"/>
    <xf numFmtId="43" fontId="0" fillId="0" borderId="2" xfId="1" applyFont="1" applyBorder="1"/>
    <xf numFmtId="43" fontId="0" fillId="0" borderId="7" xfId="1" applyFont="1" applyBorder="1"/>
    <xf numFmtId="164" fontId="4" fillId="5" borderId="0" xfId="0" applyNumberFormat="1" applyFont="1" applyFill="1" applyAlignment="1">
      <alignment horizontal="center"/>
    </xf>
    <xf numFmtId="0" fontId="3" fillId="2" borderId="7" xfId="0" applyFont="1" applyFill="1" applyBorder="1" applyAlignment="1">
      <alignment horizontal="left"/>
    </xf>
    <xf numFmtId="164" fontId="3" fillId="2" borderId="7" xfId="0" applyNumberFormat="1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 wrapText="1"/>
    </xf>
    <xf numFmtId="0" fontId="1" fillId="4" borderId="9" xfId="0" applyFont="1" applyFill="1" applyBorder="1" applyAlignment="1">
      <alignment horizontal="left" vertical="center"/>
    </xf>
    <xf numFmtId="0" fontId="5" fillId="4" borderId="9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2" fontId="6" fillId="4" borderId="10" xfId="0" applyNumberFormat="1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left" vertical="center" wrapText="1"/>
    </xf>
    <xf numFmtId="0" fontId="3" fillId="5" borderId="2" xfId="0" applyFont="1" applyFill="1" applyBorder="1" applyAlignment="1">
      <alignment horizontal="center" wrapText="1"/>
    </xf>
    <xf numFmtId="0" fontId="2" fillId="5" borderId="2" xfId="0" applyFont="1" applyFill="1" applyBorder="1" applyAlignment="1">
      <alignment horizontal="left"/>
    </xf>
    <xf numFmtId="0" fontId="3" fillId="5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5" borderId="2" xfId="0" applyFill="1" applyBorder="1" applyAlignment="1">
      <alignment horizontal="center" wrapText="1"/>
    </xf>
    <xf numFmtId="165" fontId="2" fillId="5" borderId="2" xfId="0" applyNumberFormat="1" applyFont="1" applyFill="1" applyBorder="1" applyAlignment="1">
      <alignment horizontal="center"/>
    </xf>
    <xf numFmtId="2" fontId="0" fillId="5" borderId="2" xfId="1" applyNumberFormat="1" applyFont="1" applyFill="1" applyBorder="1"/>
    <xf numFmtId="0" fontId="11" fillId="0" borderId="2" xfId="0" applyFont="1" applyBorder="1" applyAlignment="1">
      <alignment vertical="center"/>
    </xf>
    <xf numFmtId="0" fontId="11" fillId="0" borderId="0" xfId="0" applyFont="1" applyAlignment="1">
      <alignment vertical="center"/>
    </xf>
    <xf numFmtId="0" fontId="11" fillId="0" borderId="7" xfId="0" applyFont="1" applyBorder="1" applyAlignment="1">
      <alignment vertical="center"/>
    </xf>
    <xf numFmtId="0" fontId="11" fillId="0" borderId="3" xfId="0" applyFont="1" applyBorder="1" applyAlignment="1">
      <alignment vertical="center"/>
    </xf>
    <xf numFmtId="0" fontId="11" fillId="0" borderId="5" xfId="0" applyFont="1" applyBorder="1" applyAlignment="1">
      <alignment vertical="center"/>
    </xf>
    <xf numFmtId="0" fontId="11" fillId="0" borderId="8" xfId="0" applyFont="1" applyBorder="1" applyAlignment="1">
      <alignment vertical="center"/>
    </xf>
    <xf numFmtId="43" fontId="11" fillId="0" borderId="1" xfId="0" applyNumberFormat="1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4" xfId="0" applyFont="1" applyBorder="1" applyAlignment="1">
      <alignment vertical="center"/>
    </xf>
    <xf numFmtId="0" fontId="10" fillId="0" borderId="6" xfId="0" applyFont="1" applyBorder="1" applyAlignment="1">
      <alignment horizontal="center" vertical="center" wrapText="1"/>
    </xf>
    <xf numFmtId="0" fontId="11" fillId="0" borderId="1" xfId="0" applyFont="1" applyBorder="1" applyAlignment="1">
      <alignment vertical="center"/>
    </xf>
    <xf numFmtId="0" fontId="11" fillId="0" borderId="6" xfId="0" applyFont="1" applyBorder="1" applyAlignment="1">
      <alignment vertical="center"/>
    </xf>
    <xf numFmtId="2" fontId="6" fillId="4" borderId="11" xfId="0" applyNumberFormat="1" applyFont="1" applyFill="1" applyBorder="1" applyAlignment="1">
      <alignment horizontal="center" vertical="center" wrapText="1"/>
    </xf>
    <xf numFmtId="2" fontId="1" fillId="4" borderId="0" xfId="0" applyNumberFormat="1" applyFont="1" applyFill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0" fontId="3" fillId="0" borderId="7" xfId="0" applyFont="1" applyBorder="1" applyAlignment="1">
      <alignment horizontal="left" wrapText="1"/>
    </xf>
    <xf numFmtId="164" fontId="2" fillId="2" borderId="0" xfId="0" applyNumberFormat="1" applyFont="1" applyFill="1" applyAlignment="1">
      <alignment horizontal="center"/>
    </xf>
    <xf numFmtId="43" fontId="0" fillId="3" borderId="2" xfId="1" applyFont="1" applyFill="1" applyBorder="1"/>
    <xf numFmtId="43" fontId="0" fillId="5" borderId="3" xfId="1" applyFont="1" applyFill="1" applyBorder="1"/>
    <xf numFmtId="43" fontId="11" fillId="0" borderId="5" xfId="0" applyNumberFormat="1" applyFont="1" applyBorder="1" applyAlignment="1">
      <alignment horizontal="center" vertical="center"/>
    </xf>
    <xf numFmtId="43" fontId="11" fillId="0" borderId="8" xfId="0" applyNumberFormat="1" applyFont="1" applyBorder="1" applyAlignment="1">
      <alignment horizontal="center" vertical="center"/>
    </xf>
    <xf numFmtId="43" fontId="11" fillId="0" borderId="2" xfId="0" applyNumberFormat="1" applyFont="1" applyBorder="1" applyAlignment="1">
      <alignment horizontal="center" vertical="center"/>
    </xf>
    <xf numFmtId="43" fontId="11" fillId="0" borderId="0" xfId="0" applyNumberFormat="1" applyFont="1" applyAlignment="1">
      <alignment horizontal="center" vertical="center"/>
    </xf>
    <xf numFmtId="43" fontId="11" fillId="0" borderId="7" xfId="0" applyNumberFormat="1" applyFont="1" applyBorder="1" applyAlignment="1">
      <alignment horizontal="center" vertical="center"/>
    </xf>
    <xf numFmtId="43" fontId="11" fillId="0" borderId="3" xfId="0" applyNumberFormat="1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43" fontId="11" fillId="0" borderId="1" xfId="0" applyNumberFormat="1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43" fontId="11" fillId="0" borderId="4" xfId="0" applyNumberFormat="1" applyFont="1" applyBorder="1" applyAlignment="1">
      <alignment horizontal="center" vertical="center"/>
    </xf>
    <xf numFmtId="43" fontId="11" fillId="0" borderId="6" xfId="0" applyNumberFormat="1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Robert Zavon" id="{86E44DB3-E225-6349-A276-37D3980DA4FA}" userId="S::rez3@duke.edu::7209352a-7d60-422d-bcd1-057daee4a9cc" providerId="AD"/>
  <person displayName="Aida Camacho Ponce de Leon" id="{167DE11B-57FB-B744-9A77-F6FA25C87F76}" userId="S::ac826@duke.edu::13a3747d-f1e5-4db0-960f-df88badbf974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J1" dT="2025-01-20T20:18:51.76" personId="{167DE11B-57FB-B744-9A77-F6FA25C87F76}" id="{8A92B8A4-969E-9345-AF39-C13631467B93}">
    <text xml:space="preserve">Changed the dataset with the most updated one in the box to calculate the major area HD, discrepancies between HD by city and by province
</text>
  </threadedComment>
  <threadedComment ref="G83" dT="2024-11-07T05:50:20.52" personId="{86E44DB3-E225-6349-A276-37D3980DA4FA}" id="{8AD6268D-E683-5B49-A940-FE3FA2149821}">
    <text>Used average LF for all current plants in Liaoning and Shandong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DD165-A4E3-DC46-893F-80C7E4702515}">
  <dimension ref="A1:CL161"/>
  <sheetViews>
    <sheetView tabSelected="1" zoomScale="110" zoomScaleNormal="35" workbookViewId="0">
      <selection activeCell="C54" sqref="C54"/>
    </sheetView>
  </sheetViews>
  <sheetFormatPr baseColWidth="10" defaultColWidth="11" defaultRowHeight="16" x14ac:dyDescent="0.2"/>
  <cols>
    <col min="1" max="1" width="38.1640625" style="3" customWidth="1"/>
    <col min="2" max="2" width="16.5" style="2" customWidth="1"/>
    <col min="3" max="4" width="18.6640625" style="5" customWidth="1"/>
    <col min="5" max="5" width="22.1640625" style="5" customWidth="1"/>
    <col min="6" max="6" width="16.5" style="4" customWidth="1"/>
    <col min="7" max="7" width="25" style="4" customWidth="1"/>
    <col min="8" max="8" width="24.33203125" customWidth="1"/>
    <col min="9" max="9" width="21.1640625" style="2" customWidth="1"/>
    <col min="10" max="11" width="14.5" style="4" customWidth="1"/>
    <col min="12" max="12" width="29.33203125" style="9" customWidth="1"/>
    <col min="13" max="13" width="32.5" customWidth="1"/>
    <col min="14" max="14" width="35.6640625" customWidth="1"/>
    <col min="15" max="15" width="30.1640625" customWidth="1"/>
    <col min="16" max="16" width="29.83203125" customWidth="1"/>
  </cols>
  <sheetData>
    <row r="1" spans="1:90" ht="51" x14ac:dyDescent="0.2">
      <c r="A1" s="159" t="s">
        <v>0</v>
      </c>
      <c r="B1" s="160" t="s">
        <v>1</v>
      </c>
      <c r="C1" s="161" t="s">
        <v>2</v>
      </c>
      <c r="D1" s="161" t="s">
        <v>231</v>
      </c>
      <c r="E1" s="161" t="s">
        <v>3</v>
      </c>
      <c r="F1" s="160" t="s">
        <v>4</v>
      </c>
      <c r="G1" s="162" t="s">
        <v>216</v>
      </c>
      <c r="H1" s="159" t="s">
        <v>5</v>
      </c>
      <c r="I1" s="163" t="s">
        <v>6</v>
      </c>
      <c r="J1" s="160" t="s">
        <v>120</v>
      </c>
      <c r="K1" s="162" t="s">
        <v>228</v>
      </c>
      <c r="L1" s="164" t="s">
        <v>229</v>
      </c>
      <c r="M1" s="186" t="s">
        <v>230</v>
      </c>
      <c r="N1" s="187" t="s">
        <v>232</v>
      </c>
      <c r="O1" s="187" t="s">
        <v>233</v>
      </c>
      <c r="P1" s="187" t="s">
        <v>234</v>
      </c>
    </row>
    <row r="2" spans="1:90" ht="34" customHeight="1" x14ac:dyDescent="0.2">
      <c r="A2" s="29" t="s">
        <v>32</v>
      </c>
      <c r="B2" s="30" t="s">
        <v>8</v>
      </c>
      <c r="C2" s="32" t="s">
        <v>28</v>
      </c>
      <c r="D2" s="32" t="s">
        <v>218</v>
      </c>
      <c r="E2" s="32" t="s">
        <v>29</v>
      </c>
      <c r="F2" s="34">
        <v>1000</v>
      </c>
      <c r="G2" s="34">
        <v>80</v>
      </c>
      <c r="H2" s="124">
        <v>41230</v>
      </c>
      <c r="I2" s="124">
        <v>42945</v>
      </c>
      <c r="J2" s="36">
        <v>129.265152</v>
      </c>
      <c r="K2" s="143">
        <v>155.81818200000001</v>
      </c>
      <c r="L2" s="37">
        <f t="shared" ref="L2:L33" si="0">F2*(G2/100)*(J2/365)*1.6</f>
        <v>453.31340975342465</v>
      </c>
      <c r="M2" s="154">
        <f>L2*8.76</f>
        <v>3971.0254694400001</v>
      </c>
      <c r="N2" s="174"/>
      <c r="O2" s="174"/>
      <c r="P2" s="193">
        <f>SUM(M2:M7)</f>
        <v>25461.222553681921</v>
      </c>
    </row>
    <row r="3" spans="1:90" ht="17" x14ac:dyDescent="0.2">
      <c r="A3" s="51" t="s">
        <v>31</v>
      </c>
      <c r="B3" s="13" t="s">
        <v>8</v>
      </c>
      <c r="C3" s="54" t="s">
        <v>28</v>
      </c>
      <c r="D3" s="15" t="s">
        <v>218</v>
      </c>
      <c r="E3" s="15" t="s">
        <v>29</v>
      </c>
      <c r="F3" s="17">
        <v>1000</v>
      </c>
      <c r="G3" s="17">
        <v>82.8</v>
      </c>
      <c r="H3" s="55">
        <v>40543</v>
      </c>
      <c r="I3" s="55">
        <v>42620</v>
      </c>
      <c r="J3" s="19">
        <v>129.265152</v>
      </c>
      <c r="K3">
        <v>155.81818200000001</v>
      </c>
      <c r="L3" s="7">
        <f t="shared" si="0"/>
        <v>469.17937909479451</v>
      </c>
      <c r="M3" s="20">
        <f t="shared" ref="M3:M33" si="1">L3*8.76</f>
        <v>4110.0113608703996</v>
      </c>
      <c r="N3" s="174"/>
      <c r="O3" s="174"/>
      <c r="P3" s="193"/>
    </row>
    <row r="4" spans="1:90" s="1" customFormat="1" ht="35" customHeight="1" x14ac:dyDescent="0.2">
      <c r="A4" s="51" t="s">
        <v>27</v>
      </c>
      <c r="B4" s="13" t="s">
        <v>8</v>
      </c>
      <c r="C4" s="54" t="s">
        <v>28</v>
      </c>
      <c r="D4" s="15" t="s">
        <v>218</v>
      </c>
      <c r="E4" s="54" t="s">
        <v>29</v>
      </c>
      <c r="F4" s="16">
        <v>1000</v>
      </c>
      <c r="G4" s="17">
        <v>85</v>
      </c>
      <c r="H4" s="55">
        <v>39773</v>
      </c>
      <c r="I4" s="55">
        <v>41871</v>
      </c>
      <c r="J4" s="19">
        <v>129.265152</v>
      </c>
      <c r="K4">
        <v>155.81818200000001</v>
      </c>
      <c r="L4" s="7">
        <f t="shared" si="0"/>
        <v>481.6454978630137</v>
      </c>
      <c r="M4" s="20">
        <f t="shared" si="1"/>
        <v>4219.2145612799995</v>
      </c>
      <c r="N4" s="174"/>
      <c r="O4" s="174"/>
      <c r="P4" s="193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</row>
    <row r="5" spans="1:90" s="1" customFormat="1" ht="34" customHeight="1" x14ac:dyDescent="0.2">
      <c r="A5" s="51" t="s">
        <v>30</v>
      </c>
      <c r="B5" s="13" t="s">
        <v>8</v>
      </c>
      <c r="C5" s="54" t="s">
        <v>28</v>
      </c>
      <c r="D5" s="15" t="s">
        <v>218</v>
      </c>
      <c r="E5" s="54" t="s">
        <v>29</v>
      </c>
      <c r="F5" s="16">
        <v>1000</v>
      </c>
      <c r="G5" s="17">
        <v>85.4</v>
      </c>
      <c r="H5" s="55">
        <v>39981</v>
      </c>
      <c r="I5" s="55">
        <v>42222</v>
      </c>
      <c r="J5" s="19">
        <v>129.265152</v>
      </c>
      <c r="K5">
        <v>155.81818200000001</v>
      </c>
      <c r="L5" s="7">
        <f t="shared" si="0"/>
        <v>483.91206491178093</v>
      </c>
      <c r="M5" s="20">
        <f t="shared" si="1"/>
        <v>4239.0696886272008</v>
      </c>
      <c r="N5" s="174"/>
      <c r="O5" s="174"/>
      <c r="P5" s="193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</row>
    <row r="6" spans="1:90" ht="15.75" customHeight="1" x14ac:dyDescent="0.2">
      <c r="A6" s="51" t="s">
        <v>33</v>
      </c>
      <c r="B6" s="13" t="s">
        <v>8</v>
      </c>
      <c r="C6" s="54" t="s">
        <v>28</v>
      </c>
      <c r="D6" s="15" t="s">
        <v>218</v>
      </c>
      <c r="E6" s="54" t="s">
        <v>29</v>
      </c>
      <c r="F6" s="17">
        <v>1075</v>
      </c>
      <c r="G6" s="17">
        <v>83.1</v>
      </c>
      <c r="H6" s="55">
        <v>42131</v>
      </c>
      <c r="I6" s="55">
        <v>44162</v>
      </c>
      <c r="J6" s="19">
        <v>129.265152</v>
      </c>
      <c r="K6">
        <v>155.81818200000001</v>
      </c>
      <c r="L6" s="7">
        <f t="shared" si="0"/>
        <v>506.19525220997258</v>
      </c>
      <c r="M6" s="20">
        <f t="shared" si="1"/>
        <v>4434.2704093593593</v>
      </c>
      <c r="N6" s="174"/>
      <c r="O6" s="174"/>
      <c r="P6" s="193"/>
    </row>
    <row r="7" spans="1:90" ht="16" customHeight="1" x14ac:dyDescent="0.2">
      <c r="A7" s="41" t="s">
        <v>34</v>
      </c>
      <c r="B7" s="42" t="s">
        <v>8</v>
      </c>
      <c r="C7" s="44" t="s">
        <v>28</v>
      </c>
      <c r="D7" s="44" t="s">
        <v>218</v>
      </c>
      <c r="E7" s="56" t="s">
        <v>29</v>
      </c>
      <c r="F7" s="46">
        <v>1075</v>
      </c>
      <c r="G7" s="46">
        <v>84.1</v>
      </c>
      <c r="H7" s="57">
        <v>42360</v>
      </c>
      <c r="I7" s="57">
        <v>44562</v>
      </c>
      <c r="J7" s="48">
        <v>129.265152</v>
      </c>
      <c r="K7" s="146">
        <v>155.81818200000001</v>
      </c>
      <c r="L7" s="49">
        <f t="shared" si="0"/>
        <v>512.28665115353419</v>
      </c>
      <c r="M7" s="155">
        <f t="shared" si="1"/>
        <v>4487.6310641049595</v>
      </c>
      <c r="N7" s="175"/>
      <c r="O7" s="175"/>
      <c r="P7" s="194"/>
    </row>
    <row r="8" spans="1:90" ht="42" customHeight="1" x14ac:dyDescent="0.2">
      <c r="A8" s="77" t="s">
        <v>188</v>
      </c>
      <c r="B8" s="78" t="s">
        <v>150</v>
      </c>
      <c r="C8" s="80" t="s">
        <v>212</v>
      </c>
      <c r="D8" s="80" t="s">
        <v>61</v>
      </c>
      <c r="E8" s="79" t="s">
        <v>29</v>
      </c>
      <c r="F8" s="78">
        <v>600</v>
      </c>
      <c r="G8" s="81">
        <v>85.34</v>
      </c>
      <c r="H8" s="82"/>
      <c r="I8" s="83"/>
      <c r="J8" s="97">
        <v>129.265152</v>
      </c>
      <c r="K8" s="84">
        <v>155.86363600000001</v>
      </c>
      <c r="L8" s="85">
        <f t="shared" si="0"/>
        <v>290.1432479126795</v>
      </c>
      <c r="M8" s="191">
        <f t="shared" si="1"/>
        <v>2541.6548517150723</v>
      </c>
      <c r="N8" s="195">
        <f>M9+M10</f>
        <v>5627.7968606724098</v>
      </c>
      <c r="O8" s="195">
        <f>SUM(M8:M10,M11,M12)</f>
        <v>16997.269664917098</v>
      </c>
      <c r="P8" s="176"/>
    </row>
    <row r="9" spans="1:90" ht="34" x14ac:dyDescent="0.2">
      <c r="A9" s="58" t="s">
        <v>93</v>
      </c>
      <c r="B9" s="59" t="s">
        <v>13</v>
      </c>
      <c r="C9" s="60" t="s">
        <v>61</v>
      </c>
      <c r="D9" s="61" t="s">
        <v>61</v>
      </c>
      <c r="E9" s="61" t="s">
        <v>29</v>
      </c>
      <c r="F9" s="62">
        <v>642</v>
      </c>
      <c r="G9" s="63">
        <v>88.3</v>
      </c>
      <c r="H9" s="64">
        <v>43098</v>
      </c>
      <c r="I9" s="64"/>
      <c r="J9" s="65">
        <v>129.265152</v>
      </c>
      <c r="K9" s="65">
        <v>155.86363600000001</v>
      </c>
      <c r="L9" s="12">
        <f t="shared" si="0"/>
        <v>321.22128200184989</v>
      </c>
      <c r="M9" s="149">
        <f t="shared" si="1"/>
        <v>2813.8984303362049</v>
      </c>
      <c r="N9" s="196"/>
      <c r="O9" s="196"/>
      <c r="P9" s="177"/>
    </row>
    <row r="10" spans="1:90" ht="34" customHeight="1" x14ac:dyDescent="0.2">
      <c r="A10" s="58" t="s">
        <v>94</v>
      </c>
      <c r="B10" s="59" t="s">
        <v>13</v>
      </c>
      <c r="C10" s="60" t="s">
        <v>61</v>
      </c>
      <c r="D10" s="61" t="s">
        <v>61</v>
      </c>
      <c r="E10" s="61" t="s">
        <v>29</v>
      </c>
      <c r="F10" s="62">
        <v>642</v>
      </c>
      <c r="G10" s="63">
        <v>88.3</v>
      </c>
      <c r="H10" s="64">
        <v>44192</v>
      </c>
      <c r="I10" s="64"/>
      <c r="J10" s="65">
        <v>129.265152</v>
      </c>
      <c r="K10" s="65">
        <v>155.86363600000001</v>
      </c>
      <c r="L10" s="12">
        <f t="shared" si="0"/>
        <v>321.22128200184989</v>
      </c>
      <c r="M10" s="149">
        <f t="shared" si="1"/>
        <v>2813.8984303362049</v>
      </c>
      <c r="N10" s="196"/>
      <c r="O10" s="196"/>
      <c r="P10" s="177"/>
    </row>
    <row r="11" spans="1:90" ht="42" customHeight="1" x14ac:dyDescent="0.2">
      <c r="A11" s="51" t="s">
        <v>60</v>
      </c>
      <c r="B11" s="13" t="s">
        <v>8</v>
      </c>
      <c r="C11" s="54" t="s">
        <v>61</v>
      </c>
      <c r="D11" s="54" t="s">
        <v>61</v>
      </c>
      <c r="E11" s="54" t="s">
        <v>29</v>
      </c>
      <c r="F11" s="16">
        <v>1018</v>
      </c>
      <c r="G11" s="17">
        <v>86</v>
      </c>
      <c r="H11" s="55">
        <v>39496</v>
      </c>
      <c r="I11" s="55">
        <v>41271</v>
      </c>
      <c r="J11" s="19">
        <v>129.265152</v>
      </c>
      <c r="K11" s="19">
        <v>155.86363600000001</v>
      </c>
      <c r="L11" s="7">
        <f t="shared" si="0"/>
        <v>496.08352996366034</v>
      </c>
      <c r="M11" s="20">
        <f t="shared" si="1"/>
        <v>4345.6917224816643</v>
      </c>
      <c r="N11" s="196"/>
      <c r="O11" s="196"/>
      <c r="P11" s="177"/>
    </row>
    <row r="12" spans="1:90" ht="47" customHeight="1" x14ac:dyDescent="0.2">
      <c r="A12" s="41" t="s">
        <v>62</v>
      </c>
      <c r="B12" s="42" t="s">
        <v>8</v>
      </c>
      <c r="C12" s="56" t="s">
        <v>61</v>
      </c>
      <c r="D12" s="56" t="s">
        <v>61</v>
      </c>
      <c r="E12" s="56" t="s">
        <v>29</v>
      </c>
      <c r="F12" s="45">
        <v>1018</v>
      </c>
      <c r="G12" s="46">
        <v>88.7</v>
      </c>
      <c r="H12" s="57">
        <v>39764</v>
      </c>
      <c r="I12" s="57">
        <v>41643</v>
      </c>
      <c r="J12" s="48">
        <v>129.265152</v>
      </c>
      <c r="K12" s="48">
        <v>155.86363600000001</v>
      </c>
      <c r="L12" s="49">
        <f t="shared" si="0"/>
        <v>511.65824543926357</v>
      </c>
      <c r="M12" s="155">
        <f t="shared" si="1"/>
        <v>4482.1262300479484</v>
      </c>
      <c r="N12" s="197"/>
      <c r="O12" s="197"/>
      <c r="P12" s="178"/>
    </row>
    <row r="13" spans="1:90" ht="17" x14ac:dyDescent="0.2">
      <c r="A13" s="29" t="s">
        <v>64</v>
      </c>
      <c r="B13" s="30" t="s">
        <v>8</v>
      </c>
      <c r="C13" s="123" t="s">
        <v>61</v>
      </c>
      <c r="D13" s="123" t="s">
        <v>61</v>
      </c>
      <c r="E13" s="123" t="s">
        <v>29</v>
      </c>
      <c r="F13" s="33">
        <v>1018</v>
      </c>
      <c r="G13" s="34">
        <v>88.7</v>
      </c>
      <c r="H13" s="124">
        <v>40450</v>
      </c>
      <c r="I13" s="124">
        <v>42458</v>
      </c>
      <c r="J13" s="36">
        <v>129.265152</v>
      </c>
      <c r="K13" s="36">
        <v>155.86363600000001</v>
      </c>
      <c r="L13" s="37">
        <f t="shared" si="0"/>
        <v>511.65824543926357</v>
      </c>
      <c r="M13" s="154">
        <f t="shared" si="1"/>
        <v>4482.1262300479484</v>
      </c>
      <c r="N13" s="195">
        <f>SUM(M13:M18)</f>
        <v>28495.751159100208</v>
      </c>
      <c r="O13" s="173"/>
      <c r="P13" s="198">
        <f>SUM(M13:M24)</f>
        <v>58328.940718038706</v>
      </c>
    </row>
    <row r="14" spans="1:90" ht="17" x14ac:dyDescent="0.2">
      <c r="A14" s="51" t="s">
        <v>63</v>
      </c>
      <c r="B14" s="13" t="s">
        <v>8</v>
      </c>
      <c r="C14" s="54" t="s">
        <v>61</v>
      </c>
      <c r="D14" s="54" t="s">
        <v>61</v>
      </c>
      <c r="E14" s="54" t="s">
        <v>29</v>
      </c>
      <c r="F14" s="16">
        <v>1018</v>
      </c>
      <c r="G14" s="17">
        <v>89.6</v>
      </c>
      <c r="H14" s="55">
        <v>40186</v>
      </c>
      <c r="I14" s="55">
        <v>42084</v>
      </c>
      <c r="J14" s="19">
        <v>129.265152</v>
      </c>
      <c r="K14" s="19">
        <v>155.86363600000001</v>
      </c>
      <c r="L14" s="7">
        <f t="shared" si="0"/>
        <v>516.8498172644646</v>
      </c>
      <c r="M14" s="20">
        <f t="shared" si="1"/>
        <v>4527.6043992367095</v>
      </c>
      <c r="N14" s="196"/>
      <c r="O14" s="174"/>
      <c r="P14" s="193"/>
    </row>
    <row r="15" spans="1:90" ht="17" x14ac:dyDescent="0.2">
      <c r="A15" s="39" t="s">
        <v>184</v>
      </c>
      <c r="B15" s="22" t="s">
        <v>150</v>
      </c>
      <c r="C15" s="23" t="s">
        <v>212</v>
      </c>
      <c r="D15" s="21" t="s">
        <v>61</v>
      </c>
      <c r="E15" s="23" t="s">
        <v>29</v>
      </c>
      <c r="F15" s="22">
        <v>1150</v>
      </c>
      <c r="G15" s="24">
        <v>85.34</v>
      </c>
      <c r="H15" s="25"/>
      <c r="I15" s="26"/>
      <c r="J15" s="27">
        <v>129.265152</v>
      </c>
      <c r="K15" s="27">
        <v>155.86363600000001</v>
      </c>
      <c r="L15" s="10">
        <f t="shared" si="0"/>
        <v>556.10789183263557</v>
      </c>
      <c r="M15" s="28">
        <f t="shared" si="1"/>
        <v>4871.5051324538872</v>
      </c>
      <c r="N15" s="196"/>
      <c r="O15" s="174"/>
      <c r="P15" s="193"/>
    </row>
    <row r="16" spans="1:90" ht="17" x14ac:dyDescent="0.2">
      <c r="A16" s="39" t="s">
        <v>185</v>
      </c>
      <c r="B16" s="22" t="s">
        <v>150</v>
      </c>
      <c r="C16" s="23" t="s">
        <v>212</v>
      </c>
      <c r="D16" s="21" t="s">
        <v>61</v>
      </c>
      <c r="E16" s="23" t="s">
        <v>29</v>
      </c>
      <c r="F16" s="22">
        <v>1150</v>
      </c>
      <c r="G16" s="24">
        <v>85.34</v>
      </c>
      <c r="H16" s="25"/>
      <c r="I16" s="26"/>
      <c r="J16" s="27">
        <v>129.265152</v>
      </c>
      <c r="K16" s="27">
        <v>155.86363600000001</v>
      </c>
      <c r="L16" s="10">
        <f t="shared" si="0"/>
        <v>556.10789183263557</v>
      </c>
      <c r="M16" s="28">
        <f t="shared" si="1"/>
        <v>4871.5051324538872</v>
      </c>
      <c r="N16" s="196"/>
      <c r="O16" s="174"/>
      <c r="P16" s="193"/>
    </row>
    <row r="17" spans="1:90" ht="17" x14ac:dyDescent="0.2">
      <c r="A17" s="39" t="s">
        <v>186</v>
      </c>
      <c r="B17" s="22" t="s">
        <v>150</v>
      </c>
      <c r="C17" s="23" t="s">
        <v>212</v>
      </c>
      <c r="D17" s="21" t="s">
        <v>61</v>
      </c>
      <c r="E17" s="23" t="s">
        <v>29</v>
      </c>
      <c r="F17" s="22">
        <v>1150</v>
      </c>
      <c r="G17" s="24">
        <v>85.34</v>
      </c>
      <c r="H17" s="25"/>
      <c r="I17" s="26"/>
      <c r="J17" s="27">
        <v>129.265152</v>
      </c>
      <c r="K17" s="27">
        <v>155.86363600000001</v>
      </c>
      <c r="L17" s="10">
        <f t="shared" si="0"/>
        <v>556.10789183263557</v>
      </c>
      <c r="M17" s="28">
        <f t="shared" si="1"/>
        <v>4871.5051324538872</v>
      </c>
      <c r="N17" s="196"/>
      <c r="O17" s="174"/>
      <c r="P17" s="193"/>
    </row>
    <row r="18" spans="1:90" ht="17" x14ac:dyDescent="0.2">
      <c r="A18" s="39" t="s">
        <v>187</v>
      </c>
      <c r="B18" s="22" t="s">
        <v>150</v>
      </c>
      <c r="C18" s="23" t="s">
        <v>212</v>
      </c>
      <c r="D18" s="21" t="s">
        <v>61</v>
      </c>
      <c r="E18" s="23" t="s">
        <v>29</v>
      </c>
      <c r="F18" s="22">
        <v>1150</v>
      </c>
      <c r="G18" s="24">
        <v>85.34</v>
      </c>
      <c r="H18" s="25"/>
      <c r="I18" s="26"/>
      <c r="J18" s="27">
        <v>129.265152</v>
      </c>
      <c r="K18" s="27">
        <v>155.86363600000001</v>
      </c>
      <c r="L18" s="10">
        <f t="shared" si="0"/>
        <v>556.10789183263557</v>
      </c>
      <c r="M18" s="28">
        <f t="shared" si="1"/>
        <v>4871.5051324538872</v>
      </c>
      <c r="N18" s="196"/>
      <c r="O18" s="174"/>
      <c r="P18" s="193"/>
    </row>
    <row r="19" spans="1:90" ht="17" x14ac:dyDescent="0.2">
      <c r="A19" s="98" t="s">
        <v>142</v>
      </c>
      <c r="B19" s="99" t="s">
        <v>121</v>
      </c>
      <c r="C19" s="100" t="s">
        <v>126</v>
      </c>
      <c r="D19" s="101" t="s">
        <v>61</v>
      </c>
      <c r="E19" s="100" t="s">
        <v>29</v>
      </c>
      <c r="F19" s="102">
        <v>1210</v>
      </c>
      <c r="G19" s="103">
        <v>85.34</v>
      </c>
      <c r="H19" s="102"/>
      <c r="I19" s="104"/>
      <c r="J19" s="105">
        <v>129.265152</v>
      </c>
      <c r="K19" s="105">
        <v>155.86363600000001</v>
      </c>
      <c r="L19" s="11">
        <f t="shared" si="0"/>
        <v>585.12221662390357</v>
      </c>
      <c r="M19" s="153">
        <f t="shared" si="1"/>
        <v>5125.6706176253947</v>
      </c>
      <c r="N19" s="196"/>
      <c r="O19" s="174"/>
      <c r="P19" s="193"/>
    </row>
    <row r="20" spans="1:90" ht="17" x14ac:dyDescent="0.2">
      <c r="A20" s="98" t="s">
        <v>143</v>
      </c>
      <c r="B20" s="99" t="s">
        <v>121</v>
      </c>
      <c r="C20" s="100" t="s">
        <v>126</v>
      </c>
      <c r="D20" s="101" t="s">
        <v>61</v>
      </c>
      <c r="E20" s="100" t="s">
        <v>29</v>
      </c>
      <c r="F20" s="102">
        <v>1210</v>
      </c>
      <c r="G20" s="103">
        <v>85.34</v>
      </c>
      <c r="H20" s="102"/>
      <c r="I20" s="104"/>
      <c r="J20" s="105">
        <v>129.265152</v>
      </c>
      <c r="K20" s="105">
        <v>155.86363600000001</v>
      </c>
      <c r="L20" s="11">
        <f t="shared" si="0"/>
        <v>585.12221662390357</v>
      </c>
      <c r="M20" s="153">
        <f t="shared" si="1"/>
        <v>5125.6706176253947</v>
      </c>
      <c r="N20" s="196"/>
      <c r="O20" s="174"/>
      <c r="P20" s="193"/>
    </row>
    <row r="21" spans="1:90" ht="34" x14ac:dyDescent="0.2">
      <c r="A21" s="58" t="s">
        <v>65</v>
      </c>
      <c r="B21" s="127" t="s">
        <v>13</v>
      </c>
      <c r="C21" s="61" t="s">
        <v>61</v>
      </c>
      <c r="D21" s="61" t="s">
        <v>61</v>
      </c>
      <c r="E21" s="61" t="s">
        <v>29</v>
      </c>
      <c r="F21" s="63">
        <v>1200</v>
      </c>
      <c r="G21" s="63">
        <v>88.3</v>
      </c>
      <c r="H21" s="190">
        <v>45501</v>
      </c>
      <c r="I21" s="122"/>
      <c r="J21" s="65">
        <v>129.265152</v>
      </c>
      <c r="K21" s="65">
        <v>155.86363600000001</v>
      </c>
      <c r="L21" s="12">
        <f t="shared" si="0"/>
        <v>600.41361121841089</v>
      </c>
      <c r="M21" s="149">
        <f t="shared" si="1"/>
        <v>5259.6232342732792</v>
      </c>
      <c r="N21" s="196"/>
      <c r="O21" s="174"/>
      <c r="P21" s="193"/>
    </row>
    <row r="22" spans="1:90" s="1" customFormat="1" ht="34" x14ac:dyDescent="0.2">
      <c r="A22" s="58" t="s">
        <v>105</v>
      </c>
      <c r="B22" s="59" t="s">
        <v>13</v>
      </c>
      <c r="C22" s="60" t="s">
        <v>119</v>
      </c>
      <c r="D22" s="60" t="s">
        <v>119</v>
      </c>
      <c r="E22" s="61" t="s">
        <v>29</v>
      </c>
      <c r="F22" s="62">
        <v>1126</v>
      </c>
      <c r="G22" s="63">
        <v>85.34</v>
      </c>
      <c r="H22" s="64">
        <v>43754</v>
      </c>
      <c r="I22" s="64"/>
      <c r="J22" s="65">
        <v>129.265152</v>
      </c>
      <c r="K22" s="65">
        <v>123.386364</v>
      </c>
      <c r="L22" s="12">
        <f t="shared" si="0"/>
        <v>544.50216191612844</v>
      </c>
      <c r="M22" s="149">
        <f t="shared" si="1"/>
        <v>4769.8389383852855</v>
      </c>
      <c r="N22" s="196"/>
      <c r="O22" s="174"/>
      <c r="P22" s="193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</row>
    <row r="23" spans="1:90" s="1" customFormat="1" ht="34" x14ac:dyDescent="0.2">
      <c r="A23" s="58" t="s">
        <v>106</v>
      </c>
      <c r="B23" s="59" t="s">
        <v>13</v>
      </c>
      <c r="C23" s="60" t="s">
        <v>119</v>
      </c>
      <c r="D23" s="60" t="s">
        <v>119</v>
      </c>
      <c r="E23" s="61" t="s">
        <v>29</v>
      </c>
      <c r="F23" s="62">
        <v>1126</v>
      </c>
      <c r="G23" s="63">
        <v>85.34</v>
      </c>
      <c r="H23" s="64">
        <v>44078</v>
      </c>
      <c r="I23" s="64"/>
      <c r="J23" s="65">
        <v>129.265152</v>
      </c>
      <c r="K23" s="65">
        <v>123.386364</v>
      </c>
      <c r="L23" s="12">
        <f t="shared" si="0"/>
        <v>544.50216191612844</v>
      </c>
      <c r="M23" s="149">
        <f t="shared" si="1"/>
        <v>4769.8389383852855</v>
      </c>
      <c r="N23" s="196"/>
      <c r="O23" s="174"/>
      <c r="P23" s="19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</row>
    <row r="24" spans="1:90" ht="15.75" customHeight="1" x14ac:dyDescent="0.2">
      <c r="A24" s="67" t="s">
        <v>107</v>
      </c>
      <c r="B24" s="68" t="s">
        <v>13</v>
      </c>
      <c r="C24" s="69" t="s">
        <v>119</v>
      </c>
      <c r="D24" s="69" t="s">
        <v>119</v>
      </c>
      <c r="E24" s="70" t="s">
        <v>29</v>
      </c>
      <c r="F24" s="71">
        <v>1129</v>
      </c>
      <c r="G24" s="72">
        <v>85.34</v>
      </c>
      <c r="H24" s="73">
        <v>45344</v>
      </c>
      <c r="I24" s="73"/>
      <c r="J24" s="74">
        <v>129.265152</v>
      </c>
      <c r="K24" s="74">
        <v>123.386364</v>
      </c>
      <c r="L24" s="75">
        <f t="shared" si="0"/>
        <v>545.95287815569179</v>
      </c>
      <c r="M24" s="151">
        <f t="shared" si="1"/>
        <v>4782.5472126438599</v>
      </c>
      <c r="N24" s="197"/>
      <c r="O24" s="175"/>
      <c r="P24" s="194"/>
    </row>
    <row r="25" spans="1:90" ht="16" customHeight="1" x14ac:dyDescent="0.2">
      <c r="A25" s="109" t="s">
        <v>108</v>
      </c>
      <c r="B25" s="110" t="s">
        <v>13</v>
      </c>
      <c r="C25" s="141" t="s">
        <v>119</v>
      </c>
      <c r="D25" s="141" t="s">
        <v>119</v>
      </c>
      <c r="E25" s="112" t="s">
        <v>29</v>
      </c>
      <c r="F25" s="113">
        <v>1129</v>
      </c>
      <c r="G25" s="114">
        <v>85.34</v>
      </c>
      <c r="H25" s="142">
        <v>45562</v>
      </c>
      <c r="I25" s="142"/>
      <c r="J25" s="117">
        <v>129.265152</v>
      </c>
      <c r="K25" s="117">
        <v>123.386364</v>
      </c>
      <c r="L25" s="118">
        <f t="shared" si="0"/>
        <v>545.95287815569179</v>
      </c>
      <c r="M25" s="148">
        <f t="shared" si="1"/>
        <v>4782.5472126438599</v>
      </c>
      <c r="N25" s="195">
        <f>SUM(M25:M28)</f>
        <v>19397.062610005523</v>
      </c>
      <c r="O25" s="173"/>
      <c r="P25" s="198">
        <f>SUM(M25:M36)</f>
        <v>44696.969837620047</v>
      </c>
    </row>
    <row r="26" spans="1:90" ht="15.75" customHeight="1" x14ac:dyDescent="0.2">
      <c r="A26" s="98" t="s">
        <v>149</v>
      </c>
      <c r="B26" s="99" t="s">
        <v>121</v>
      </c>
      <c r="C26" s="100" t="s">
        <v>129</v>
      </c>
      <c r="D26" s="100" t="s">
        <v>119</v>
      </c>
      <c r="E26" s="100" t="s">
        <v>29</v>
      </c>
      <c r="F26" s="102">
        <v>1150</v>
      </c>
      <c r="G26" s="103">
        <v>85.34</v>
      </c>
      <c r="H26" s="102">
        <v>2029</v>
      </c>
      <c r="I26" s="104"/>
      <c r="J26" s="105">
        <v>129.265152</v>
      </c>
      <c r="K26" s="105">
        <v>123.386364</v>
      </c>
      <c r="L26" s="11">
        <f t="shared" si="0"/>
        <v>556.10789183263557</v>
      </c>
      <c r="M26" s="153">
        <f t="shared" si="1"/>
        <v>4871.5051324538872</v>
      </c>
      <c r="N26" s="201"/>
      <c r="O26" s="174"/>
      <c r="P26" s="199"/>
    </row>
    <row r="27" spans="1:90" ht="16" customHeight="1" x14ac:dyDescent="0.2">
      <c r="A27" s="39" t="s">
        <v>193</v>
      </c>
      <c r="B27" s="22" t="s">
        <v>150</v>
      </c>
      <c r="C27" s="21" t="s">
        <v>129</v>
      </c>
      <c r="D27" s="23" t="s">
        <v>119</v>
      </c>
      <c r="E27" s="23" t="s">
        <v>29</v>
      </c>
      <c r="F27" s="22">
        <v>1150</v>
      </c>
      <c r="G27" s="24">
        <v>85.34</v>
      </c>
      <c r="H27" s="25"/>
      <c r="I27" s="26"/>
      <c r="J27" s="27">
        <v>129.265152</v>
      </c>
      <c r="K27" s="27">
        <v>123.386364</v>
      </c>
      <c r="L27" s="10">
        <f t="shared" si="0"/>
        <v>556.10789183263557</v>
      </c>
      <c r="M27" s="28">
        <f t="shared" si="1"/>
        <v>4871.5051324538872</v>
      </c>
      <c r="N27" s="201"/>
      <c r="O27" s="174"/>
      <c r="P27" s="199"/>
    </row>
    <row r="28" spans="1:90" ht="17" x14ac:dyDescent="0.2">
      <c r="A28" s="39" t="s">
        <v>194</v>
      </c>
      <c r="B28" s="22" t="s">
        <v>150</v>
      </c>
      <c r="C28" s="23" t="s">
        <v>129</v>
      </c>
      <c r="D28" s="23" t="s">
        <v>119</v>
      </c>
      <c r="E28" s="23" t="s">
        <v>29</v>
      </c>
      <c r="F28" s="22">
        <v>1150</v>
      </c>
      <c r="G28" s="24">
        <v>85.34</v>
      </c>
      <c r="H28" s="25"/>
      <c r="I28" s="26"/>
      <c r="J28" s="27">
        <v>129.265152</v>
      </c>
      <c r="K28" s="27">
        <v>123.386364</v>
      </c>
      <c r="L28" s="10">
        <f t="shared" si="0"/>
        <v>556.10789183263557</v>
      </c>
      <c r="M28" s="28">
        <f t="shared" si="1"/>
        <v>4871.5051324538872</v>
      </c>
      <c r="N28" s="201"/>
      <c r="O28" s="174"/>
      <c r="P28" s="199"/>
    </row>
    <row r="29" spans="1:90" ht="34" x14ac:dyDescent="0.2">
      <c r="A29" s="58" t="s">
        <v>81</v>
      </c>
      <c r="B29" s="59" t="s">
        <v>13</v>
      </c>
      <c r="C29" s="60" t="s">
        <v>113</v>
      </c>
      <c r="D29" s="60" t="s">
        <v>113</v>
      </c>
      <c r="E29" s="61" t="s">
        <v>16</v>
      </c>
      <c r="F29" s="62">
        <v>1116</v>
      </c>
      <c r="G29" s="63">
        <v>84.907142857142844</v>
      </c>
      <c r="H29" s="64">
        <v>43825</v>
      </c>
      <c r="I29" s="64"/>
      <c r="J29" s="65">
        <v>86.863636</v>
      </c>
      <c r="K29" s="65">
        <v>89.227272999999997</v>
      </c>
      <c r="L29" s="12">
        <f t="shared" si="0"/>
        <v>360.80582822804286</v>
      </c>
      <c r="M29" s="149">
        <f t="shared" si="1"/>
        <v>3160.6590552776552</v>
      </c>
      <c r="N29" s="201"/>
      <c r="O29" s="174"/>
      <c r="P29" s="199"/>
    </row>
    <row r="30" spans="1:90" s="1" customFormat="1" ht="34" x14ac:dyDescent="0.2">
      <c r="A30" s="58" t="s">
        <v>82</v>
      </c>
      <c r="B30" s="127" t="s">
        <v>13</v>
      </c>
      <c r="C30" s="60" t="s">
        <v>113</v>
      </c>
      <c r="D30" s="60" t="s">
        <v>113</v>
      </c>
      <c r="E30" s="61" t="s">
        <v>16</v>
      </c>
      <c r="F30" s="63">
        <v>1117</v>
      </c>
      <c r="G30" s="63">
        <v>84.907142857142844</v>
      </c>
      <c r="H30" s="64">
        <v>44119</v>
      </c>
      <c r="I30" s="64"/>
      <c r="J30" s="65">
        <v>86.863636</v>
      </c>
      <c r="K30" s="65">
        <v>89.227272999999997</v>
      </c>
      <c r="L30" s="12">
        <f t="shared" si="0"/>
        <v>361.12913094150889</v>
      </c>
      <c r="M30" s="149">
        <f t="shared" si="1"/>
        <v>3163.4911870476176</v>
      </c>
      <c r="N30" s="201"/>
      <c r="O30" s="174"/>
      <c r="P30" s="199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</row>
    <row r="31" spans="1:90" s="1" customFormat="1" ht="17" x14ac:dyDescent="0.2">
      <c r="A31" s="98" t="s">
        <v>146</v>
      </c>
      <c r="B31" s="99" t="s">
        <v>121</v>
      </c>
      <c r="C31" s="100" t="s">
        <v>127</v>
      </c>
      <c r="D31" s="100" t="s">
        <v>113</v>
      </c>
      <c r="E31" s="100" t="s">
        <v>16</v>
      </c>
      <c r="F31" s="102">
        <v>1150</v>
      </c>
      <c r="G31" s="103">
        <v>84.907142857142844</v>
      </c>
      <c r="H31" s="102">
        <v>2028</v>
      </c>
      <c r="I31" s="104"/>
      <c r="J31" s="105">
        <v>86.863636</v>
      </c>
      <c r="K31" s="105">
        <v>89.227272999999997</v>
      </c>
      <c r="L31" s="11">
        <f t="shared" si="0"/>
        <v>371.79812048588644</v>
      </c>
      <c r="M31" s="153">
        <f t="shared" si="1"/>
        <v>3256.951535456365</v>
      </c>
      <c r="N31" s="201"/>
      <c r="O31" s="174"/>
      <c r="P31" s="199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</row>
    <row r="32" spans="1:90" ht="17" x14ac:dyDescent="0.2">
      <c r="A32" s="98" t="s">
        <v>147</v>
      </c>
      <c r="B32" s="99" t="s">
        <v>121</v>
      </c>
      <c r="C32" s="100" t="s">
        <v>127</v>
      </c>
      <c r="D32" s="100" t="s">
        <v>113</v>
      </c>
      <c r="E32" s="100" t="s">
        <v>16</v>
      </c>
      <c r="F32" s="102">
        <v>1150</v>
      </c>
      <c r="G32" s="103">
        <v>84.907142857142844</v>
      </c>
      <c r="H32" s="102"/>
      <c r="I32" s="104"/>
      <c r="J32" s="105">
        <v>86.863636</v>
      </c>
      <c r="K32" s="105">
        <v>89.227272999999997</v>
      </c>
      <c r="L32" s="11">
        <f t="shared" si="0"/>
        <v>371.79812048588644</v>
      </c>
      <c r="M32" s="153">
        <f t="shared" si="1"/>
        <v>3256.951535456365</v>
      </c>
      <c r="N32" s="201"/>
      <c r="O32" s="174"/>
      <c r="P32" s="199"/>
    </row>
    <row r="33" spans="1:90" ht="17" x14ac:dyDescent="0.2">
      <c r="A33" s="39" t="s">
        <v>180</v>
      </c>
      <c r="B33" s="22" t="s">
        <v>150</v>
      </c>
      <c r="C33" s="21" t="s">
        <v>127</v>
      </c>
      <c r="D33" s="21" t="s">
        <v>113</v>
      </c>
      <c r="E33" s="23" t="s">
        <v>16</v>
      </c>
      <c r="F33" s="22">
        <v>1150</v>
      </c>
      <c r="G33" s="24">
        <v>84.907142857142844</v>
      </c>
      <c r="H33" s="25"/>
      <c r="I33" s="26"/>
      <c r="J33" s="27">
        <v>86.863636</v>
      </c>
      <c r="K33" s="27">
        <v>89.227272999999997</v>
      </c>
      <c r="L33" s="10">
        <f t="shared" si="0"/>
        <v>371.79812048588644</v>
      </c>
      <c r="M33" s="28">
        <f t="shared" si="1"/>
        <v>3256.951535456365</v>
      </c>
      <c r="N33" s="201"/>
      <c r="O33" s="174"/>
      <c r="P33" s="199"/>
    </row>
    <row r="34" spans="1:90" ht="17" x14ac:dyDescent="0.2">
      <c r="A34" s="39" t="s">
        <v>181</v>
      </c>
      <c r="B34" s="22" t="s">
        <v>150</v>
      </c>
      <c r="C34" s="23" t="s">
        <v>127</v>
      </c>
      <c r="D34" s="21" t="s">
        <v>113</v>
      </c>
      <c r="E34" s="23" t="s">
        <v>16</v>
      </c>
      <c r="F34" s="22">
        <v>1150</v>
      </c>
      <c r="G34" s="24">
        <v>84.907142857142844</v>
      </c>
      <c r="H34" s="25"/>
      <c r="I34" s="26"/>
      <c r="J34" s="27">
        <v>86.863636</v>
      </c>
      <c r="K34" s="27">
        <v>89.227272999999997</v>
      </c>
      <c r="L34" s="10">
        <f t="shared" ref="L34:L65" si="2">F34*(G34/100)*(J34/365)*1.6</f>
        <v>371.79812048588644</v>
      </c>
      <c r="M34" s="28">
        <f t="shared" ref="M34:M65" si="3">L34*8.76</f>
        <v>3256.951535456365</v>
      </c>
      <c r="N34" s="201"/>
      <c r="O34" s="174"/>
      <c r="P34" s="199"/>
    </row>
    <row r="35" spans="1:90" ht="17" x14ac:dyDescent="0.2">
      <c r="A35" s="51" t="s">
        <v>83</v>
      </c>
      <c r="B35" s="13" t="s">
        <v>8</v>
      </c>
      <c r="C35" s="14" t="s">
        <v>114</v>
      </c>
      <c r="D35" s="14" t="s">
        <v>219</v>
      </c>
      <c r="E35" s="15" t="s">
        <v>16</v>
      </c>
      <c r="F35" s="16">
        <v>1660</v>
      </c>
      <c r="G35" s="17">
        <v>48.6</v>
      </c>
      <c r="H35" s="18">
        <v>40135</v>
      </c>
      <c r="I35" s="18">
        <v>43280</v>
      </c>
      <c r="J35" s="19">
        <v>86.863636</v>
      </c>
      <c r="K35" s="19">
        <v>77.409091000000004</v>
      </c>
      <c r="L35" s="7">
        <f t="shared" si="2"/>
        <v>307.19170182733154</v>
      </c>
      <c r="M35" s="20">
        <f t="shared" si="3"/>
        <v>2690.9993080074241</v>
      </c>
      <c r="N35" s="201"/>
      <c r="O35" s="174"/>
      <c r="P35" s="199"/>
    </row>
    <row r="36" spans="1:90" s="1" customFormat="1" ht="17" x14ac:dyDescent="0.2">
      <c r="A36" s="87" t="s">
        <v>182</v>
      </c>
      <c r="B36" s="88" t="s">
        <v>150</v>
      </c>
      <c r="C36" s="90" t="s">
        <v>211</v>
      </c>
      <c r="D36" s="90" t="s">
        <v>219</v>
      </c>
      <c r="E36" s="89" t="s">
        <v>16</v>
      </c>
      <c r="F36" s="88">
        <v>1150</v>
      </c>
      <c r="G36" s="91">
        <v>84.907142857142844</v>
      </c>
      <c r="H36" s="92"/>
      <c r="I36" s="93"/>
      <c r="J36" s="94">
        <v>86.863636</v>
      </c>
      <c r="K36" s="94">
        <v>77.409091000000004</v>
      </c>
      <c r="L36" s="95">
        <f t="shared" si="2"/>
        <v>371.79812048588644</v>
      </c>
      <c r="M36" s="150">
        <f t="shared" si="3"/>
        <v>3256.951535456365</v>
      </c>
      <c r="N36" s="202"/>
      <c r="O36" s="175"/>
      <c r="P36" s="200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</row>
    <row r="37" spans="1:90" s="1" customFormat="1" ht="17" x14ac:dyDescent="0.2">
      <c r="A37" s="77" t="s">
        <v>183</v>
      </c>
      <c r="B37" s="78" t="s">
        <v>150</v>
      </c>
      <c r="C37" s="79" t="s">
        <v>211</v>
      </c>
      <c r="D37" s="80" t="s">
        <v>219</v>
      </c>
      <c r="E37" s="79" t="s">
        <v>16</v>
      </c>
      <c r="F37" s="78">
        <v>1150</v>
      </c>
      <c r="G37" s="81">
        <v>84.907142857142844</v>
      </c>
      <c r="H37" s="82"/>
      <c r="I37" s="83"/>
      <c r="J37" s="84">
        <v>86.863636</v>
      </c>
      <c r="K37" s="84">
        <v>77.409091000000004</v>
      </c>
      <c r="L37" s="85">
        <f t="shared" si="2"/>
        <v>371.79812048588644</v>
      </c>
      <c r="M37" s="191">
        <f t="shared" si="3"/>
        <v>3256.951535456365</v>
      </c>
      <c r="N37" s="195">
        <f>SUM(M37:M42)</f>
        <v>12419.166324155216</v>
      </c>
      <c r="O37" s="173"/>
      <c r="P37" s="176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</row>
    <row r="38" spans="1:90" s="1" customFormat="1" ht="17" x14ac:dyDescent="0.2">
      <c r="A38" s="51" t="s">
        <v>84</v>
      </c>
      <c r="B38" s="13" t="s">
        <v>8</v>
      </c>
      <c r="C38" s="14" t="s">
        <v>114</v>
      </c>
      <c r="D38" s="14" t="s">
        <v>219</v>
      </c>
      <c r="E38" s="15" t="s">
        <v>16</v>
      </c>
      <c r="F38" s="16">
        <v>1660</v>
      </c>
      <c r="G38" s="17">
        <v>77.7</v>
      </c>
      <c r="H38" s="18">
        <v>40283</v>
      </c>
      <c r="I38" s="18">
        <v>43639</v>
      </c>
      <c r="J38" s="19">
        <v>86.863636</v>
      </c>
      <c r="K38" s="19">
        <v>77.409091000000004</v>
      </c>
      <c r="L38" s="7">
        <f t="shared" si="2"/>
        <v>491.12747390912875</v>
      </c>
      <c r="M38" s="20">
        <f t="shared" si="3"/>
        <v>4302.2766714439676</v>
      </c>
      <c r="N38" s="201"/>
      <c r="O38" s="174"/>
      <c r="P38" s="177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</row>
    <row r="39" spans="1:90" ht="17" x14ac:dyDescent="0.2">
      <c r="A39" s="39" t="s">
        <v>173</v>
      </c>
      <c r="B39" s="22" t="s">
        <v>150</v>
      </c>
      <c r="C39" s="23"/>
      <c r="D39" s="21" t="s">
        <v>222</v>
      </c>
      <c r="E39" s="23" t="s">
        <v>16</v>
      </c>
      <c r="F39" s="22">
        <v>200</v>
      </c>
      <c r="G39" s="24">
        <v>84.907142857142802</v>
      </c>
      <c r="H39" s="25"/>
      <c r="I39" s="26"/>
      <c r="J39" s="27">
        <v>86.863636</v>
      </c>
      <c r="K39" s="27">
        <v>73.386364</v>
      </c>
      <c r="L39" s="10">
        <f t="shared" si="2"/>
        <v>64.660542693197598</v>
      </c>
      <c r="M39" s="28">
        <f t="shared" si="3"/>
        <v>566.4263539924109</v>
      </c>
      <c r="N39" s="201"/>
      <c r="O39" s="174"/>
      <c r="P39" s="177"/>
    </row>
    <row r="40" spans="1:90" ht="17" x14ac:dyDescent="0.2">
      <c r="A40" s="39" t="s">
        <v>174</v>
      </c>
      <c r="B40" s="22" t="s">
        <v>150</v>
      </c>
      <c r="C40" s="23"/>
      <c r="D40" s="21" t="s">
        <v>222</v>
      </c>
      <c r="E40" s="23" t="s">
        <v>16</v>
      </c>
      <c r="F40" s="22">
        <v>200</v>
      </c>
      <c r="G40" s="24">
        <v>84.907142857142802</v>
      </c>
      <c r="H40" s="25"/>
      <c r="I40" s="26"/>
      <c r="J40" s="27">
        <v>86.863636</v>
      </c>
      <c r="K40" s="27">
        <v>73.386364</v>
      </c>
      <c r="L40" s="10">
        <f t="shared" si="2"/>
        <v>64.660542693197598</v>
      </c>
      <c r="M40" s="28">
        <f t="shared" si="3"/>
        <v>566.4263539924109</v>
      </c>
      <c r="N40" s="201"/>
      <c r="O40" s="174"/>
      <c r="P40" s="177"/>
    </row>
    <row r="41" spans="1:90" ht="17" x14ac:dyDescent="0.2">
      <c r="A41" s="39" t="s">
        <v>175</v>
      </c>
      <c r="B41" s="22" t="s">
        <v>150</v>
      </c>
      <c r="C41" s="23"/>
      <c r="D41" s="21" t="s">
        <v>222</v>
      </c>
      <c r="E41" s="23" t="s">
        <v>16</v>
      </c>
      <c r="F41" s="22">
        <v>200</v>
      </c>
      <c r="G41" s="24">
        <v>84.907142857142802</v>
      </c>
      <c r="H41" s="25"/>
      <c r="I41" s="26"/>
      <c r="J41" s="27">
        <v>86.863636</v>
      </c>
      <c r="K41" s="27">
        <v>73.386364</v>
      </c>
      <c r="L41" s="10">
        <f t="shared" si="2"/>
        <v>64.660542693197598</v>
      </c>
      <c r="M41" s="28">
        <f t="shared" si="3"/>
        <v>566.4263539924109</v>
      </c>
      <c r="N41" s="201"/>
      <c r="O41" s="174"/>
      <c r="P41" s="177"/>
    </row>
    <row r="42" spans="1:90" ht="34" x14ac:dyDescent="0.2">
      <c r="A42" s="67" t="s">
        <v>57</v>
      </c>
      <c r="B42" s="68" t="s">
        <v>13</v>
      </c>
      <c r="C42" s="157" t="s">
        <v>58</v>
      </c>
      <c r="D42" s="70" t="s">
        <v>221</v>
      </c>
      <c r="E42" s="157" t="s">
        <v>16</v>
      </c>
      <c r="F42" s="71">
        <v>1116</v>
      </c>
      <c r="G42" s="72">
        <v>84.907142857142802</v>
      </c>
      <c r="H42" s="158">
        <v>44812</v>
      </c>
      <c r="I42" s="108"/>
      <c r="J42" s="74">
        <v>86.863636</v>
      </c>
      <c r="K42" s="74">
        <v>86.25</v>
      </c>
      <c r="L42" s="75">
        <f t="shared" si="2"/>
        <v>360.80582822804263</v>
      </c>
      <c r="M42" s="151">
        <f t="shared" si="3"/>
        <v>3160.6590552776534</v>
      </c>
      <c r="N42" s="202"/>
      <c r="O42" s="175"/>
      <c r="P42" s="178"/>
    </row>
    <row r="43" spans="1:90" s="1" customFormat="1" ht="34" x14ac:dyDescent="0.2">
      <c r="A43" s="109" t="s">
        <v>59</v>
      </c>
      <c r="B43" s="110" t="s">
        <v>13</v>
      </c>
      <c r="C43" s="111" t="s">
        <v>58</v>
      </c>
      <c r="D43" s="112" t="s">
        <v>221</v>
      </c>
      <c r="E43" s="111" t="s">
        <v>16</v>
      </c>
      <c r="F43" s="113">
        <v>1116</v>
      </c>
      <c r="G43" s="114">
        <v>84.907142857142802</v>
      </c>
      <c r="H43" s="115">
        <v>45164</v>
      </c>
      <c r="I43" s="116"/>
      <c r="J43" s="117">
        <v>86.863636</v>
      </c>
      <c r="K43" s="117">
        <v>86.25</v>
      </c>
      <c r="L43" s="118">
        <f t="shared" si="2"/>
        <v>360.80582822804263</v>
      </c>
      <c r="M43" s="148">
        <f t="shared" si="3"/>
        <v>3160.6590552776534</v>
      </c>
      <c r="N43" s="173"/>
      <c r="O43" s="195">
        <f>SUM(M43:M44)</f>
        <v>6700.8237677302241</v>
      </c>
      <c r="P43" s="198">
        <f>SUM(M43:M48)</f>
        <v>20048.154508654425</v>
      </c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</row>
    <row r="44" spans="1:90" ht="17" x14ac:dyDescent="0.2">
      <c r="A44" s="39" t="s">
        <v>169</v>
      </c>
      <c r="B44" s="22" t="s">
        <v>150</v>
      </c>
      <c r="C44" s="23" t="s">
        <v>209</v>
      </c>
      <c r="D44" s="21" t="s">
        <v>221</v>
      </c>
      <c r="E44" s="23" t="s">
        <v>16</v>
      </c>
      <c r="F44" s="22">
        <v>1250</v>
      </c>
      <c r="G44" s="24">
        <v>84.907142857142844</v>
      </c>
      <c r="H44" s="25"/>
      <c r="I44" s="26"/>
      <c r="J44" s="27">
        <v>86.863636</v>
      </c>
      <c r="K44" s="27">
        <v>86.25</v>
      </c>
      <c r="L44" s="10">
        <f t="shared" si="2"/>
        <v>404.12839183248525</v>
      </c>
      <c r="M44" s="28">
        <f t="shared" si="3"/>
        <v>3540.1647124525707</v>
      </c>
      <c r="N44" s="174"/>
      <c r="O44" s="201"/>
      <c r="P44" s="199"/>
    </row>
    <row r="45" spans="1:90" ht="17" x14ac:dyDescent="0.2">
      <c r="A45" s="39" t="s">
        <v>170</v>
      </c>
      <c r="B45" s="22" t="s">
        <v>150</v>
      </c>
      <c r="C45" s="21" t="s">
        <v>209</v>
      </c>
      <c r="D45" s="21" t="s">
        <v>221</v>
      </c>
      <c r="E45" s="23" t="s">
        <v>16</v>
      </c>
      <c r="F45" s="22">
        <v>1250</v>
      </c>
      <c r="G45" s="24">
        <v>84.907142857142844</v>
      </c>
      <c r="H45" s="25"/>
      <c r="I45" s="26"/>
      <c r="J45" s="27">
        <v>86.863636</v>
      </c>
      <c r="K45" s="27">
        <v>86.25</v>
      </c>
      <c r="L45" s="10">
        <f t="shared" si="2"/>
        <v>404.12839183248525</v>
      </c>
      <c r="M45" s="28">
        <f t="shared" si="3"/>
        <v>3540.1647124525707</v>
      </c>
      <c r="N45" s="174"/>
      <c r="O45" s="201"/>
      <c r="P45" s="199"/>
    </row>
    <row r="46" spans="1:90" ht="17" x14ac:dyDescent="0.2">
      <c r="A46" s="39" t="s">
        <v>171</v>
      </c>
      <c r="B46" s="22" t="s">
        <v>150</v>
      </c>
      <c r="C46" s="23" t="s">
        <v>209</v>
      </c>
      <c r="D46" s="21" t="s">
        <v>221</v>
      </c>
      <c r="E46" s="23" t="s">
        <v>16</v>
      </c>
      <c r="F46" s="22">
        <v>1250</v>
      </c>
      <c r="G46" s="24">
        <v>84.907142857142844</v>
      </c>
      <c r="H46" s="25"/>
      <c r="I46" s="26"/>
      <c r="J46" s="27">
        <v>86.863636</v>
      </c>
      <c r="K46" s="27">
        <v>86.25</v>
      </c>
      <c r="L46" s="10">
        <f t="shared" si="2"/>
        <v>404.12839183248525</v>
      </c>
      <c r="M46" s="28">
        <f t="shared" si="3"/>
        <v>3540.1647124525707</v>
      </c>
      <c r="N46" s="174"/>
      <c r="O46" s="201"/>
      <c r="P46" s="199"/>
    </row>
    <row r="47" spans="1:90" ht="17" x14ac:dyDescent="0.2">
      <c r="A47" s="39" t="s">
        <v>172</v>
      </c>
      <c r="B47" s="22" t="s">
        <v>150</v>
      </c>
      <c r="C47" s="23" t="s">
        <v>209</v>
      </c>
      <c r="D47" s="21" t="s">
        <v>221</v>
      </c>
      <c r="E47" s="23" t="s">
        <v>16</v>
      </c>
      <c r="F47" s="22">
        <v>1250</v>
      </c>
      <c r="G47" s="24">
        <v>84.907142857142844</v>
      </c>
      <c r="H47" s="25"/>
      <c r="I47" s="26"/>
      <c r="J47" s="27">
        <v>86.863636</v>
      </c>
      <c r="K47" s="27">
        <v>86.25</v>
      </c>
      <c r="L47" s="10">
        <f t="shared" si="2"/>
        <v>404.12839183248525</v>
      </c>
      <c r="M47" s="28">
        <f t="shared" si="3"/>
        <v>3540.1647124525707</v>
      </c>
      <c r="N47" s="174"/>
      <c r="O47" s="201"/>
      <c r="P47" s="199"/>
    </row>
    <row r="48" spans="1:90" ht="17" x14ac:dyDescent="0.2">
      <c r="A48" s="41" t="s">
        <v>17</v>
      </c>
      <c r="B48" s="42" t="s">
        <v>8</v>
      </c>
      <c r="C48" s="44" t="s">
        <v>235</v>
      </c>
      <c r="D48" s="44" t="s">
        <v>217</v>
      </c>
      <c r="E48" s="56" t="s">
        <v>16</v>
      </c>
      <c r="F48" s="45">
        <v>944</v>
      </c>
      <c r="G48" s="46">
        <v>86.6</v>
      </c>
      <c r="H48" s="57">
        <v>32240</v>
      </c>
      <c r="I48" s="57">
        <v>34372</v>
      </c>
      <c r="J48" s="48">
        <v>86.863636</v>
      </c>
      <c r="K48" s="48">
        <v>73.340908999999996</v>
      </c>
      <c r="L48" s="49">
        <f t="shared" si="2"/>
        <v>311.28271730211071</v>
      </c>
      <c r="M48" s="155">
        <f t="shared" si="3"/>
        <v>2726.8366035664899</v>
      </c>
      <c r="N48" s="175"/>
      <c r="O48" s="202"/>
      <c r="P48" s="200"/>
    </row>
    <row r="49" spans="1:90" ht="17" x14ac:dyDescent="0.2">
      <c r="A49" s="29" t="s">
        <v>15</v>
      </c>
      <c r="B49" s="30" t="s">
        <v>8</v>
      </c>
      <c r="C49" s="32" t="s">
        <v>217</v>
      </c>
      <c r="D49" s="32" t="s">
        <v>217</v>
      </c>
      <c r="E49" s="123" t="s">
        <v>16</v>
      </c>
      <c r="F49" s="33">
        <v>944</v>
      </c>
      <c r="G49" s="34">
        <v>87.5</v>
      </c>
      <c r="H49" s="124">
        <v>31996</v>
      </c>
      <c r="I49" s="124">
        <v>34212</v>
      </c>
      <c r="J49" s="36">
        <v>86.863636</v>
      </c>
      <c r="K49" s="36">
        <v>73.340908999999996</v>
      </c>
      <c r="L49" s="37">
        <f t="shared" si="2"/>
        <v>314.51775708931507</v>
      </c>
      <c r="M49" s="154">
        <f t="shared" si="3"/>
        <v>2755.1755521024002</v>
      </c>
      <c r="N49" s="173"/>
      <c r="O49" s="195">
        <f>SUM(M49:M52)</f>
        <v>11292.897542251931</v>
      </c>
      <c r="P49" s="198">
        <f>SUM(M49:M55)</f>
        <v>20129.292570278401</v>
      </c>
    </row>
    <row r="50" spans="1:90" ht="17" x14ac:dyDescent="0.2">
      <c r="A50" s="51" t="s">
        <v>52</v>
      </c>
      <c r="B50" s="13" t="s">
        <v>8</v>
      </c>
      <c r="C50" s="15" t="s">
        <v>235</v>
      </c>
      <c r="D50" s="15" t="s">
        <v>217</v>
      </c>
      <c r="E50" s="54" t="s">
        <v>16</v>
      </c>
      <c r="F50" s="16">
        <v>950</v>
      </c>
      <c r="G50" s="17">
        <v>88.2</v>
      </c>
      <c r="H50" s="55">
        <v>35565</v>
      </c>
      <c r="I50" s="125">
        <v>37313</v>
      </c>
      <c r="J50" s="19">
        <v>86.863636</v>
      </c>
      <c r="K50" s="19">
        <v>73.340908999999996</v>
      </c>
      <c r="L50" s="7">
        <f t="shared" si="2"/>
        <v>319.04894511517807</v>
      </c>
      <c r="M50" s="20">
        <f t="shared" si="3"/>
        <v>2794.86875920896</v>
      </c>
      <c r="N50" s="174"/>
      <c r="O50" s="201"/>
      <c r="P50" s="199"/>
    </row>
    <row r="51" spans="1:90" s="1" customFormat="1" ht="17" x14ac:dyDescent="0.2">
      <c r="A51" s="51" t="s">
        <v>53</v>
      </c>
      <c r="B51" s="13" t="s">
        <v>8</v>
      </c>
      <c r="C51" s="15" t="s">
        <v>217</v>
      </c>
      <c r="D51" s="15" t="s">
        <v>217</v>
      </c>
      <c r="E51" s="54" t="s">
        <v>16</v>
      </c>
      <c r="F51" s="16">
        <v>950</v>
      </c>
      <c r="G51" s="17">
        <v>88.8</v>
      </c>
      <c r="H51" s="55">
        <v>35792</v>
      </c>
      <c r="I51" s="125">
        <v>37513</v>
      </c>
      <c r="J51" s="19">
        <v>86.863636</v>
      </c>
      <c r="K51" s="19">
        <v>73.340908999999996</v>
      </c>
      <c r="L51" s="7">
        <f t="shared" si="2"/>
        <v>321.21934610235621</v>
      </c>
      <c r="M51" s="20">
        <f t="shared" si="3"/>
        <v>2813.8814718566405</v>
      </c>
      <c r="N51" s="174"/>
      <c r="O51" s="201"/>
      <c r="P51" s="199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</row>
    <row r="52" spans="1:90" s="1" customFormat="1" ht="17" x14ac:dyDescent="0.2">
      <c r="A52" s="51" t="s">
        <v>54</v>
      </c>
      <c r="B52" s="13" t="s">
        <v>8</v>
      </c>
      <c r="C52" s="15" t="s">
        <v>235</v>
      </c>
      <c r="D52" s="15" t="s">
        <v>217</v>
      </c>
      <c r="E52" s="54" t="s">
        <v>16</v>
      </c>
      <c r="F52" s="16">
        <v>1007</v>
      </c>
      <c r="G52" s="17">
        <v>87.2</v>
      </c>
      <c r="H52" s="55">
        <v>38701</v>
      </c>
      <c r="I52" s="125">
        <v>40374</v>
      </c>
      <c r="J52" s="19">
        <v>86.863636</v>
      </c>
      <c r="K52" s="19">
        <v>73.340908999999996</v>
      </c>
      <c r="L52" s="7">
        <f t="shared" si="2"/>
        <v>334.35750674474087</v>
      </c>
      <c r="M52" s="20">
        <f t="shared" si="3"/>
        <v>2928.97175908393</v>
      </c>
      <c r="N52" s="174"/>
      <c r="O52" s="201"/>
      <c r="P52" s="199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</row>
    <row r="53" spans="1:90" ht="17" x14ac:dyDescent="0.2">
      <c r="A53" s="51" t="s">
        <v>55</v>
      </c>
      <c r="B53" s="13" t="s">
        <v>8</v>
      </c>
      <c r="C53" s="15" t="s">
        <v>235</v>
      </c>
      <c r="D53" s="15" t="s">
        <v>217</v>
      </c>
      <c r="E53" s="54" t="s">
        <v>16</v>
      </c>
      <c r="F53" s="16">
        <v>1007</v>
      </c>
      <c r="G53" s="17">
        <v>87.8</v>
      </c>
      <c r="H53" s="55">
        <v>38883</v>
      </c>
      <c r="I53" s="125">
        <v>40666</v>
      </c>
      <c r="J53" s="19">
        <v>86.863636</v>
      </c>
      <c r="K53" s="19">
        <v>73.340908999999996</v>
      </c>
      <c r="L53" s="7">
        <f t="shared" si="2"/>
        <v>336.65813179114957</v>
      </c>
      <c r="M53" s="20">
        <f t="shared" si="3"/>
        <v>2949.1252344904701</v>
      </c>
      <c r="N53" s="174"/>
      <c r="O53" s="201"/>
      <c r="P53" s="199"/>
    </row>
    <row r="54" spans="1:90" ht="17" x14ac:dyDescent="0.2">
      <c r="A54" s="51" t="s">
        <v>102</v>
      </c>
      <c r="B54" s="13" t="s">
        <v>8</v>
      </c>
      <c r="C54" s="14" t="s">
        <v>118</v>
      </c>
      <c r="D54" s="14" t="s">
        <v>118</v>
      </c>
      <c r="E54" s="15" t="s">
        <v>16</v>
      </c>
      <c r="F54" s="16">
        <v>1000</v>
      </c>
      <c r="G54" s="17">
        <v>88.2</v>
      </c>
      <c r="H54" s="18">
        <v>41230</v>
      </c>
      <c r="I54" s="18">
        <v>42743</v>
      </c>
      <c r="J54" s="19">
        <v>86.863636</v>
      </c>
      <c r="K54" s="19">
        <v>76.159091000000004</v>
      </c>
      <c r="L54" s="7">
        <f t="shared" si="2"/>
        <v>335.84099485808224</v>
      </c>
      <c r="M54" s="20">
        <f t="shared" si="3"/>
        <v>2941.9671149568003</v>
      </c>
      <c r="N54" s="174"/>
      <c r="O54" s="201"/>
      <c r="P54" s="199"/>
    </row>
    <row r="55" spans="1:90" s="1" customFormat="1" ht="17" x14ac:dyDescent="0.2">
      <c r="A55" s="41" t="s">
        <v>103</v>
      </c>
      <c r="B55" s="42" t="s">
        <v>8</v>
      </c>
      <c r="C55" s="43" t="s">
        <v>118</v>
      </c>
      <c r="D55" s="43" t="s">
        <v>118</v>
      </c>
      <c r="E55" s="44" t="s">
        <v>16</v>
      </c>
      <c r="F55" s="45">
        <v>1000</v>
      </c>
      <c r="G55" s="46">
        <v>88.3</v>
      </c>
      <c r="H55" s="47">
        <v>41535</v>
      </c>
      <c r="I55" s="47">
        <v>43243</v>
      </c>
      <c r="J55" s="48">
        <v>86.863636</v>
      </c>
      <c r="K55" s="48">
        <v>76.159091000000004</v>
      </c>
      <c r="L55" s="49">
        <f t="shared" si="2"/>
        <v>336.22176696109591</v>
      </c>
      <c r="M55" s="155">
        <f t="shared" si="3"/>
        <v>2945.3026785791999</v>
      </c>
      <c r="N55" s="175"/>
      <c r="O55" s="202"/>
      <c r="P55" s="200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</row>
    <row r="56" spans="1:90" s="1" customFormat="1" ht="17" x14ac:dyDescent="0.2">
      <c r="A56" s="29" t="s">
        <v>104</v>
      </c>
      <c r="B56" s="30" t="s">
        <v>8</v>
      </c>
      <c r="C56" s="31" t="s">
        <v>118</v>
      </c>
      <c r="D56" s="31" t="s">
        <v>118</v>
      </c>
      <c r="E56" s="32" t="s">
        <v>16</v>
      </c>
      <c r="F56" s="33">
        <v>1000</v>
      </c>
      <c r="G56" s="34">
        <v>88.3</v>
      </c>
      <c r="H56" s="35">
        <v>41631</v>
      </c>
      <c r="I56" s="35">
        <v>43645</v>
      </c>
      <c r="J56" s="36">
        <v>86.863636</v>
      </c>
      <c r="K56" s="36">
        <v>76.159091000000004</v>
      </c>
      <c r="L56" s="37">
        <f t="shared" si="2"/>
        <v>336.22176696109591</v>
      </c>
      <c r="M56" s="38">
        <f t="shared" si="3"/>
        <v>2945.3026785791999</v>
      </c>
      <c r="N56" s="203">
        <f>SUM(M56,M59)</f>
        <v>6007.3500839423996</v>
      </c>
      <c r="O56" s="173"/>
      <c r="P56" s="198">
        <f>SUM(M56:M59)</f>
        <v>12001.357913395201</v>
      </c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</row>
    <row r="57" spans="1:90" ht="17" x14ac:dyDescent="0.2">
      <c r="A57" s="51" t="s">
        <v>101</v>
      </c>
      <c r="B57" s="13" t="s">
        <v>8</v>
      </c>
      <c r="C57" s="14" t="s">
        <v>118</v>
      </c>
      <c r="D57" s="14" t="s">
        <v>118</v>
      </c>
      <c r="E57" s="15" t="s">
        <v>16</v>
      </c>
      <c r="F57" s="16">
        <v>1000</v>
      </c>
      <c r="G57" s="17">
        <v>89.8</v>
      </c>
      <c r="H57" s="18">
        <v>40497</v>
      </c>
      <c r="I57" s="18">
        <v>42295</v>
      </c>
      <c r="J57" s="19">
        <v>86.863636</v>
      </c>
      <c r="K57" s="19">
        <v>76.159091000000004</v>
      </c>
      <c r="L57" s="7">
        <f t="shared" si="2"/>
        <v>341.9333485063014</v>
      </c>
      <c r="M57" s="53">
        <f t="shared" si="3"/>
        <v>2995.3361329152003</v>
      </c>
      <c r="N57" s="204"/>
      <c r="O57" s="174"/>
      <c r="P57" s="199"/>
    </row>
    <row r="58" spans="1:90" s="1" customFormat="1" ht="17" x14ac:dyDescent="0.2">
      <c r="A58" s="51" t="s">
        <v>100</v>
      </c>
      <c r="B58" s="13" t="s">
        <v>8</v>
      </c>
      <c r="C58" s="14" t="s">
        <v>118</v>
      </c>
      <c r="D58" s="14" t="s">
        <v>118</v>
      </c>
      <c r="E58" s="15" t="s">
        <v>16</v>
      </c>
      <c r="F58" s="16">
        <v>1000</v>
      </c>
      <c r="G58" s="17">
        <v>89.9</v>
      </c>
      <c r="H58" s="18">
        <v>39968</v>
      </c>
      <c r="I58" s="18">
        <v>42073</v>
      </c>
      <c r="J58" s="19">
        <v>86.863636</v>
      </c>
      <c r="K58" s="19">
        <v>76.159091000000004</v>
      </c>
      <c r="L58" s="7">
        <f t="shared" si="2"/>
        <v>342.31412060931507</v>
      </c>
      <c r="M58" s="53">
        <f t="shared" si="3"/>
        <v>2998.6716965375999</v>
      </c>
      <c r="N58" s="204"/>
      <c r="O58" s="174"/>
      <c r="P58" s="199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</row>
    <row r="59" spans="1:90" s="1" customFormat="1" ht="17" x14ac:dyDescent="0.2">
      <c r="A59" s="41" t="s">
        <v>99</v>
      </c>
      <c r="B59" s="131" t="s">
        <v>8</v>
      </c>
      <c r="C59" s="43" t="s">
        <v>118</v>
      </c>
      <c r="D59" s="43" t="s">
        <v>118</v>
      </c>
      <c r="E59" s="44" t="s">
        <v>16</v>
      </c>
      <c r="F59" s="45">
        <v>1000</v>
      </c>
      <c r="G59" s="46">
        <v>91.8</v>
      </c>
      <c r="H59" s="47">
        <v>39798</v>
      </c>
      <c r="I59" s="47">
        <v>41639</v>
      </c>
      <c r="J59" s="48">
        <v>86.863636</v>
      </c>
      <c r="K59" s="48">
        <v>76.159091000000004</v>
      </c>
      <c r="L59" s="49">
        <f t="shared" si="2"/>
        <v>349.54879056657529</v>
      </c>
      <c r="M59" s="50">
        <f t="shared" si="3"/>
        <v>3062.0474053631997</v>
      </c>
      <c r="N59" s="205"/>
      <c r="O59" s="175"/>
      <c r="P59" s="200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</row>
    <row r="60" spans="1:90" s="1" customFormat="1" ht="34" x14ac:dyDescent="0.2">
      <c r="A60" s="109" t="s">
        <v>49</v>
      </c>
      <c r="B60" s="110" t="s">
        <v>13</v>
      </c>
      <c r="C60" s="111" t="s">
        <v>50</v>
      </c>
      <c r="D60" s="112" t="s">
        <v>220</v>
      </c>
      <c r="E60" s="111" t="s">
        <v>16</v>
      </c>
      <c r="F60" s="113">
        <v>1224</v>
      </c>
      <c r="G60" s="114">
        <v>84.907142857142802</v>
      </c>
      <c r="H60" s="115">
        <v>45196</v>
      </c>
      <c r="I60" s="116"/>
      <c r="J60" s="117">
        <v>86.863636</v>
      </c>
      <c r="K60" s="117">
        <v>59.568182</v>
      </c>
      <c r="L60" s="118">
        <f t="shared" si="2"/>
        <v>395.72252128236937</v>
      </c>
      <c r="M60" s="119">
        <f t="shared" si="3"/>
        <v>3466.5292864335556</v>
      </c>
      <c r="N60" s="203">
        <f>SUM(M60:M68)</f>
        <v>32226.014111931792</v>
      </c>
      <c r="O60" s="173"/>
      <c r="P60" s="176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</row>
    <row r="61" spans="1:90" ht="34" x14ac:dyDescent="0.2">
      <c r="A61" s="58" t="s">
        <v>51</v>
      </c>
      <c r="B61" s="59" t="s">
        <v>13</v>
      </c>
      <c r="C61" s="120" t="s">
        <v>50</v>
      </c>
      <c r="D61" s="61" t="s">
        <v>220</v>
      </c>
      <c r="E61" s="120" t="s">
        <v>16</v>
      </c>
      <c r="F61" s="62">
        <v>1224</v>
      </c>
      <c r="G61" s="63">
        <v>84.907142857142802</v>
      </c>
      <c r="H61" s="121">
        <v>45408</v>
      </c>
      <c r="I61" s="122"/>
      <c r="J61" s="65">
        <v>86.863636</v>
      </c>
      <c r="K61" s="65">
        <v>59.568182</v>
      </c>
      <c r="L61" s="12">
        <f t="shared" si="2"/>
        <v>395.72252128236937</v>
      </c>
      <c r="M61" s="66">
        <f t="shared" si="3"/>
        <v>3466.5292864335556</v>
      </c>
      <c r="N61" s="204"/>
      <c r="O61" s="174"/>
      <c r="P61" s="177"/>
    </row>
    <row r="62" spans="1:90" ht="17" x14ac:dyDescent="0.2">
      <c r="A62" s="39" t="s">
        <v>165</v>
      </c>
      <c r="B62" s="22" t="s">
        <v>150</v>
      </c>
      <c r="C62" s="21" t="s">
        <v>208</v>
      </c>
      <c r="D62" s="21" t="s">
        <v>220</v>
      </c>
      <c r="E62" s="23" t="s">
        <v>16</v>
      </c>
      <c r="F62" s="22">
        <v>1250</v>
      </c>
      <c r="G62" s="24">
        <v>84.907142857142844</v>
      </c>
      <c r="H62" s="25"/>
      <c r="I62" s="26"/>
      <c r="J62" s="27">
        <v>86.863636</v>
      </c>
      <c r="K62" s="27">
        <v>59.568182</v>
      </c>
      <c r="L62" s="10">
        <f t="shared" si="2"/>
        <v>404.12839183248525</v>
      </c>
      <c r="M62" s="40">
        <f t="shared" si="3"/>
        <v>3540.1647124525707</v>
      </c>
      <c r="N62" s="204"/>
      <c r="O62" s="174"/>
      <c r="P62" s="177"/>
    </row>
    <row r="63" spans="1:90" ht="17" x14ac:dyDescent="0.2">
      <c r="A63" s="39" t="s">
        <v>166</v>
      </c>
      <c r="B63" s="22" t="s">
        <v>150</v>
      </c>
      <c r="C63" s="23" t="s">
        <v>208</v>
      </c>
      <c r="D63" s="21" t="s">
        <v>220</v>
      </c>
      <c r="E63" s="23" t="s">
        <v>16</v>
      </c>
      <c r="F63" s="22">
        <v>1250</v>
      </c>
      <c r="G63" s="24">
        <v>84.907142857142844</v>
      </c>
      <c r="H63" s="25"/>
      <c r="I63" s="26"/>
      <c r="J63" s="27">
        <v>86.863636</v>
      </c>
      <c r="K63" s="27">
        <v>59.568182</v>
      </c>
      <c r="L63" s="10">
        <f t="shared" si="2"/>
        <v>404.12839183248525</v>
      </c>
      <c r="M63" s="40">
        <f t="shared" si="3"/>
        <v>3540.1647124525707</v>
      </c>
      <c r="N63" s="204"/>
      <c r="O63" s="174"/>
      <c r="P63" s="177"/>
    </row>
    <row r="64" spans="1:90" ht="17" x14ac:dyDescent="0.2">
      <c r="A64" s="39" t="s">
        <v>167</v>
      </c>
      <c r="B64" s="22" t="s">
        <v>150</v>
      </c>
      <c r="C64" s="23" t="s">
        <v>208</v>
      </c>
      <c r="D64" s="21" t="s">
        <v>220</v>
      </c>
      <c r="E64" s="23" t="s">
        <v>16</v>
      </c>
      <c r="F64" s="22">
        <v>1250</v>
      </c>
      <c r="G64" s="24">
        <v>84.907142857142844</v>
      </c>
      <c r="H64" s="25"/>
      <c r="I64" s="26"/>
      <c r="J64" s="27">
        <v>86.863636</v>
      </c>
      <c r="K64" s="27">
        <v>59.568182</v>
      </c>
      <c r="L64" s="10">
        <f t="shared" si="2"/>
        <v>404.12839183248525</v>
      </c>
      <c r="M64" s="40">
        <f t="shared" si="3"/>
        <v>3540.1647124525707</v>
      </c>
      <c r="N64" s="204"/>
      <c r="O64" s="174"/>
      <c r="P64" s="177"/>
    </row>
    <row r="65" spans="1:90" ht="17" x14ac:dyDescent="0.2">
      <c r="A65" s="39" t="s">
        <v>168</v>
      </c>
      <c r="B65" s="22" t="s">
        <v>150</v>
      </c>
      <c r="C65" s="23" t="s">
        <v>208</v>
      </c>
      <c r="D65" s="21" t="s">
        <v>220</v>
      </c>
      <c r="E65" s="23" t="s">
        <v>16</v>
      </c>
      <c r="F65" s="22">
        <v>1250</v>
      </c>
      <c r="G65" s="24">
        <v>84.907142857142844</v>
      </c>
      <c r="H65" s="25"/>
      <c r="I65" s="26"/>
      <c r="J65" s="27">
        <v>86.863636</v>
      </c>
      <c r="K65" s="27">
        <v>59.568182</v>
      </c>
      <c r="L65" s="10">
        <f t="shared" si="2"/>
        <v>404.12839183248525</v>
      </c>
      <c r="M65" s="40">
        <f t="shared" si="3"/>
        <v>3540.1647124525707</v>
      </c>
      <c r="N65" s="204"/>
      <c r="O65" s="174"/>
      <c r="P65" s="177"/>
    </row>
    <row r="66" spans="1:90" ht="17" x14ac:dyDescent="0.2">
      <c r="A66" s="51" t="s">
        <v>18</v>
      </c>
      <c r="B66" s="13" t="s">
        <v>8</v>
      </c>
      <c r="C66" s="54" t="s">
        <v>19</v>
      </c>
      <c r="D66" s="54" t="s">
        <v>19</v>
      </c>
      <c r="E66" s="52" t="s">
        <v>130</v>
      </c>
      <c r="F66" s="16">
        <v>1000</v>
      </c>
      <c r="G66" s="17">
        <v>86.6</v>
      </c>
      <c r="H66" s="55">
        <v>40389</v>
      </c>
      <c r="I66" s="55">
        <v>42302</v>
      </c>
      <c r="J66" s="19">
        <v>102.584416</v>
      </c>
      <c r="K66" s="19">
        <v>82.704499999999996</v>
      </c>
      <c r="L66" s="7">
        <f t="shared" ref="L66:L97" si="4">F66*(G66/100)*(J66/365)*1.6</f>
        <v>389.42730632767126</v>
      </c>
      <c r="M66" s="53">
        <f t="shared" ref="M66:M97" si="5">L66*8.76</f>
        <v>3411.3832034304</v>
      </c>
      <c r="N66" s="204"/>
      <c r="O66" s="174"/>
      <c r="P66" s="177"/>
    </row>
    <row r="67" spans="1:90" ht="17" x14ac:dyDescent="0.2">
      <c r="A67" s="51" t="s">
        <v>20</v>
      </c>
      <c r="B67" s="13" t="s">
        <v>8</v>
      </c>
      <c r="C67" s="54" t="s">
        <v>19</v>
      </c>
      <c r="D67" s="54" t="s">
        <v>19</v>
      </c>
      <c r="E67" s="52" t="s">
        <v>130</v>
      </c>
      <c r="F67" s="16">
        <v>1000</v>
      </c>
      <c r="G67" s="17">
        <v>89.4</v>
      </c>
      <c r="H67" s="55">
        <v>40535</v>
      </c>
      <c r="I67" s="55">
        <v>42566</v>
      </c>
      <c r="J67" s="19">
        <v>102.584416</v>
      </c>
      <c r="K67" s="19">
        <v>82.704499999999996</v>
      </c>
      <c r="L67" s="7">
        <f t="shared" si="4"/>
        <v>402.01848944219182</v>
      </c>
      <c r="M67" s="53">
        <f t="shared" si="5"/>
        <v>3521.6819675136003</v>
      </c>
      <c r="N67" s="204"/>
      <c r="O67" s="174"/>
      <c r="P67" s="177"/>
    </row>
    <row r="68" spans="1:90" ht="17" x14ac:dyDescent="0.2">
      <c r="A68" s="41" t="s">
        <v>21</v>
      </c>
      <c r="B68" s="42" t="s">
        <v>8</v>
      </c>
      <c r="C68" s="56" t="s">
        <v>19</v>
      </c>
      <c r="D68" s="56" t="s">
        <v>19</v>
      </c>
      <c r="E68" s="189" t="s">
        <v>130</v>
      </c>
      <c r="F68" s="45">
        <v>1000</v>
      </c>
      <c r="G68" s="46">
        <v>106.6</v>
      </c>
      <c r="H68" s="57">
        <v>42362</v>
      </c>
      <c r="I68" s="57">
        <v>44936</v>
      </c>
      <c r="J68" s="48">
        <v>102.584416</v>
      </c>
      <c r="K68" s="48">
        <v>82.704499999999996</v>
      </c>
      <c r="L68" s="49">
        <f t="shared" si="4"/>
        <v>479.36432857424643</v>
      </c>
      <c r="M68" s="50">
        <f t="shared" si="5"/>
        <v>4199.2315183103983</v>
      </c>
      <c r="N68" s="205"/>
      <c r="O68" s="174"/>
      <c r="P68" s="177"/>
    </row>
    <row r="69" spans="1:90" s="1" customFormat="1" ht="17" x14ac:dyDescent="0.2">
      <c r="A69" s="51" t="s">
        <v>22</v>
      </c>
      <c r="B69" s="13" t="s">
        <v>8</v>
      </c>
      <c r="C69" s="54" t="s">
        <v>19</v>
      </c>
      <c r="D69" s="54" t="s">
        <v>19</v>
      </c>
      <c r="E69" s="52" t="s">
        <v>130</v>
      </c>
      <c r="F69" s="16">
        <v>1000</v>
      </c>
      <c r="G69" s="63">
        <v>106.6</v>
      </c>
      <c r="H69" s="55">
        <v>42727</v>
      </c>
      <c r="I69" s="55">
        <v>45391</v>
      </c>
      <c r="J69" s="19">
        <v>102.584416</v>
      </c>
      <c r="K69" s="19">
        <v>82.704499999999996</v>
      </c>
      <c r="L69" s="7">
        <f t="shared" si="4"/>
        <v>479.36432857424643</v>
      </c>
      <c r="M69" s="20">
        <f t="shared" si="5"/>
        <v>4199.2315183103983</v>
      </c>
      <c r="N69" s="203">
        <f>SUM(M69:M74)</f>
        <v>27205.978009436159</v>
      </c>
      <c r="O69" s="195">
        <f>SUM(M69:M76)</f>
        <v>37596.121586073597</v>
      </c>
      <c r="P69" s="176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</row>
    <row r="70" spans="1:90" s="1" customFormat="1" ht="34" x14ac:dyDescent="0.2">
      <c r="A70" s="98" t="s">
        <v>136</v>
      </c>
      <c r="B70" s="99" t="s">
        <v>121</v>
      </c>
      <c r="C70" s="100" t="s">
        <v>124</v>
      </c>
      <c r="D70" s="100" t="s">
        <v>19</v>
      </c>
      <c r="E70" s="100" t="s">
        <v>130</v>
      </c>
      <c r="F70" s="102">
        <v>1150</v>
      </c>
      <c r="G70" s="103">
        <v>94.2</v>
      </c>
      <c r="H70" s="102"/>
      <c r="I70" s="104"/>
      <c r="J70" s="105">
        <v>102.584416</v>
      </c>
      <c r="K70" s="105">
        <v>82.704499999999996</v>
      </c>
      <c r="L70" s="11">
        <f t="shared" si="4"/>
        <v>487.14388099857547</v>
      </c>
      <c r="M70" s="153">
        <f t="shared" si="5"/>
        <v>4267.3803975475212</v>
      </c>
      <c r="N70" s="204"/>
      <c r="O70" s="201"/>
      <c r="P70" s="177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</row>
    <row r="71" spans="1:90" s="1" customFormat="1" ht="34" x14ac:dyDescent="0.2">
      <c r="A71" s="98" t="s">
        <v>137</v>
      </c>
      <c r="B71" s="99" t="s">
        <v>121</v>
      </c>
      <c r="C71" s="100" t="s">
        <v>124</v>
      </c>
      <c r="D71" s="100" t="s">
        <v>19</v>
      </c>
      <c r="E71" s="100" t="s">
        <v>130</v>
      </c>
      <c r="F71" s="102">
        <v>1150</v>
      </c>
      <c r="G71" s="103">
        <v>94.2</v>
      </c>
      <c r="H71" s="102"/>
      <c r="I71" s="104"/>
      <c r="J71" s="105">
        <v>102.584416</v>
      </c>
      <c r="K71" s="105">
        <v>82.704499999999996</v>
      </c>
      <c r="L71" s="11">
        <f t="shared" si="4"/>
        <v>487.14388099857547</v>
      </c>
      <c r="M71" s="153">
        <f t="shared" si="5"/>
        <v>4267.3803975475212</v>
      </c>
      <c r="N71" s="204"/>
      <c r="O71" s="201"/>
      <c r="P71" s="177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</row>
    <row r="72" spans="1:90" s="1" customFormat="1" ht="17" x14ac:dyDescent="0.2">
      <c r="A72" s="98" t="s">
        <v>132</v>
      </c>
      <c r="B72" s="99" t="s">
        <v>121</v>
      </c>
      <c r="C72" s="100" t="s">
        <v>122</v>
      </c>
      <c r="D72" s="100" t="s">
        <v>19</v>
      </c>
      <c r="E72" s="100" t="s">
        <v>130</v>
      </c>
      <c r="F72" s="102">
        <v>1250</v>
      </c>
      <c r="G72" s="103">
        <v>94.2</v>
      </c>
      <c r="H72" s="102">
        <v>2026</v>
      </c>
      <c r="I72" s="156"/>
      <c r="J72" s="105">
        <v>102.584416</v>
      </c>
      <c r="K72" s="105">
        <v>82.704499999999996</v>
      </c>
      <c r="L72" s="11">
        <f t="shared" si="4"/>
        <v>529.50421847671237</v>
      </c>
      <c r="M72" s="153">
        <f t="shared" si="5"/>
        <v>4638.4569538559999</v>
      </c>
      <c r="N72" s="204"/>
      <c r="O72" s="201"/>
      <c r="P72" s="177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</row>
    <row r="73" spans="1:90" s="1" customFormat="1" ht="17" x14ac:dyDescent="0.2">
      <c r="A73" s="98" t="s">
        <v>133</v>
      </c>
      <c r="B73" s="99" t="s">
        <v>121</v>
      </c>
      <c r="C73" s="100" t="s">
        <v>122</v>
      </c>
      <c r="D73" s="100" t="s">
        <v>19</v>
      </c>
      <c r="E73" s="100" t="s">
        <v>130</v>
      </c>
      <c r="F73" s="102">
        <v>1250</v>
      </c>
      <c r="G73" s="103">
        <v>94.2</v>
      </c>
      <c r="H73" s="102">
        <v>2027</v>
      </c>
      <c r="I73" s="104"/>
      <c r="J73" s="105">
        <v>102.584416</v>
      </c>
      <c r="K73" s="105">
        <v>82.704499999999996</v>
      </c>
      <c r="L73" s="11">
        <f t="shared" si="4"/>
        <v>529.50421847671237</v>
      </c>
      <c r="M73" s="153">
        <f t="shared" si="5"/>
        <v>4638.4569538559999</v>
      </c>
      <c r="N73" s="204"/>
      <c r="O73" s="201"/>
      <c r="P73" s="177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</row>
    <row r="74" spans="1:90" s="1" customFormat="1" ht="17" x14ac:dyDescent="0.2">
      <c r="A74" s="39" t="s">
        <v>151</v>
      </c>
      <c r="B74" s="22" t="s">
        <v>150</v>
      </c>
      <c r="C74" s="23" t="s">
        <v>122</v>
      </c>
      <c r="D74" s="21" t="s">
        <v>19</v>
      </c>
      <c r="E74" s="23" t="s">
        <v>130</v>
      </c>
      <c r="F74" s="22">
        <v>1400</v>
      </c>
      <c r="G74" s="24">
        <v>94.2</v>
      </c>
      <c r="H74" s="25"/>
      <c r="I74" s="26"/>
      <c r="J74" s="27">
        <v>102.584416</v>
      </c>
      <c r="K74" s="27">
        <v>82.704499999999996</v>
      </c>
      <c r="L74" s="10">
        <f t="shared" si="4"/>
        <v>593.04472469391783</v>
      </c>
      <c r="M74" s="28">
        <f t="shared" si="5"/>
        <v>5195.0717883187199</v>
      </c>
      <c r="N74" s="204"/>
      <c r="O74" s="201"/>
      <c r="P74" s="177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</row>
    <row r="75" spans="1:90" s="1" customFormat="1" ht="17" x14ac:dyDescent="0.2">
      <c r="A75" s="39" t="s">
        <v>152</v>
      </c>
      <c r="B75" s="22" t="s">
        <v>150</v>
      </c>
      <c r="C75" s="23" t="s">
        <v>122</v>
      </c>
      <c r="D75" s="21" t="s">
        <v>19</v>
      </c>
      <c r="E75" s="23" t="s">
        <v>130</v>
      </c>
      <c r="F75" s="22">
        <v>1400</v>
      </c>
      <c r="G75" s="24">
        <v>94.2</v>
      </c>
      <c r="H75" s="25"/>
      <c r="I75" s="26"/>
      <c r="J75" s="27">
        <v>102.584416</v>
      </c>
      <c r="K75" s="27">
        <v>82.704499999999996</v>
      </c>
      <c r="L75" s="10">
        <f t="shared" si="4"/>
        <v>593.04472469391783</v>
      </c>
      <c r="M75" s="28">
        <f t="shared" si="5"/>
        <v>5195.0717883187199</v>
      </c>
      <c r="N75" s="204"/>
      <c r="O75" s="201"/>
      <c r="P75" s="177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</row>
    <row r="76" spans="1:90" s="1" customFormat="1" ht="17" x14ac:dyDescent="0.2">
      <c r="A76" s="87" t="s">
        <v>153</v>
      </c>
      <c r="B76" s="88" t="s">
        <v>150</v>
      </c>
      <c r="C76" s="89" t="s">
        <v>122</v>
      </c>
      <c r="D76" s="90" t="s">
        <v>19</v>
      </c>
      <c r="E76" s="89" t="s">
        <v>130</v>
      </c>
      <c r="F76" s="88">
        <v>1400</v>
      </c>
      <c r="G76" s="91">
        <v>94.2</v>
      </c>
      <c r="H76" s="92"/>
      <c r="I76" s="93"/>
      <c r="J76" s="94">
        <v>102.584416</v>
      </c>
      <c r="K76" s="94">
        <v>82.704499999999996</v>
      </c>
      <c r="L76" s="95">
        <f t="shared" si="4"/>
        <v>593.04472469391783</v>
      </c>
      <c r="M76" s="150">
        <f t="shared" si="5"/>
        <v>5195.0717883187199</v>
      </c>
      <c r="N76" s="205"/>
      <c r="O76" s="202"/>
      <c r="P76" s="178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</row>
    <row r="77" spans="1:90" ht="17" x14ac:dyDescent="0.2">
      <c r="A77" s="77" t="s">
        <v>154</v>
      </c>
      <c r="B77" s="78" t="s">
        <v>150</v>
      </c>
      <c r="C77" s="79" t="s">
        <v>122</v>
      </c>
      <c r="D77" s="80" t="s">
        <v>19</v>
      </c>
      <c r="E77" s="79" t="s">
        <v>130</v>
      </c>
      <c r="F77" s="78">
        <v>1400</v>
      </c>
      <c r="G77" s="81">
        <v>94.2</v>
      </c>
      <c r="H77" s="82"/>
      <c r="I77" s="83"/>
      <c r="J77" s="84">
        <v>102.584416</v>
      </c>
      <c r="K77" s="84">
        <v>82.704499999999996</v>
      </c>
      <c r="L77" s="85">
        <f t="shared" si="4"/>
        <v>593.04472469391783</v>
      </c>
      <c r="M77" s="86">
        <f t="shared" si="5"/>
        <v>5195.0717883187199</v>
      </c>
      <c r="N77" s="182"/>
      <c r="O77" s="174"/>
      <c r="P77" s="198">
        <f>SUM(M77:M79)</f>
        <v>5782.3686215640573</v>
      </c>
    </row>
    <row r="78" spans="1:90" ht="34" x14ac:dyDescent="0.2">
      <c r="A78" s="58" t="s">
        <v>56</v>
      </c>
      <c r="B78" s="59" t="s">
        <v>13</v>
      </c>
      <c r="C78" s="120" t="s">
        <v>9</v>
      </c>
      <c r="D78" s="61" t="s">
        <v>9</v>
      </c>
      <c r="E78" s="120" t="s">
        <v>10</v>
      </c>
      <c r="F78" s="62">
        <v>100</v>
      </c>
      <c r="G78" s="63">
        <v>80.8</v>
      </c>
      <c r="H78" s="121">
        <v>44390</v>
      </c>
      <c r="I78" s="122"/>
      <c r="J78" s="65">
        <v>27.059494000000001</v>
      </c>
      <c r="K78" s="65">
        <v>27.7</v>
      </c>
      <c r="L78" s="12">
        <f t="shared" si="4"/>
        <v>9.5842503679999993</v>
      </c>
      <c r="M78" s="66">
        <f t="shared" si="5"/>
        <v>83.95803322367999</v>
      </c>
      <c r="N78" s="182"/>
      <c r="O78" s="174"/>
      <c r="P78" s="199"/>
    </row>
    <row r="79" spans="1:90" ht="17" x14ac:dyDescent="0.2">
      <c r="A79" s="41" t="s">
        <v>11</v>
      </c>
      <c r="B79" s="42" t="s">
        <v>8</v>
      </c>
      <c r="C79" s="56" t="s">
        <v>9</v>
      </c>
      <c r="D79" s="44" t="s">
        <v>9</v>
      </c>
      <c r="E79" s="56" t="s">
        <v>10</v>
      </c>
      <c r="F79" s="45">
        <v>601</v>
      </c>
      <c r="G79" s="46">
        <v>80.599999999999994</v>
      </c>
      <c r="H79" s="57">
        <v>40503</v>
      </c>
      <c r="I79" s="57">
        <v>42541</v>
      </c>
      <c r="J79" s="48">
        <v>27.059494000000001</v>
      </c>
      <c r="K79" s="48">
        <v>27.7</v>
      </c>
      <c r="L79" s="49">
        <f t="shared" si="4"/>
        <v>57.458767125759998</v>
      </c>
      <c r="M79" s="50">
        <f t="shared" si="5"/>
        <v>503.33880002165756</v>
      </c>
      <c r="N79" s="183"/>
      <c r="O79" s="175"/>
      <c r="P79" s="200"/>
    </row>
    <row r="80" spans="1:90" ht="17" x14ac:dyDescent="0.2">
      <c r="A80" s="29" t="s">
        <v>7</v>
      </c>
      <c r="B80" s="30" t="s">
        <v>8</v>
      </c>
      <c r="C80" s="123" t="s">
        <v>9</v>
      </c>
      <c r="D80" s="32" t="s">
        <v>9</v>
      </c>
      <c r="E80" s="123" t="s">
        <v>10</v>
      </c>
      <c r="F80" s="33">
        <v>601</v>
      </c>
      <c r="G80" s="34">
        <v>81</v>
      </c>
      <c r="H80" s="124">
        <v>40293</v>
      </c>
      <c r="I80" s="124">
        <v>42315</v>
      </c>
      <c r="J80" s="36">
        <v>27.059494000000001</v>
      </c>
      <c r="K80" s="36">
        <v>27.7</v>
      </c>
      <c r="L80" s="37">
        <f t="shared" si="4"/>
        <v>57.743922297600001</v>
      </c>
      <c r="M80" s="38">
        <f t="shared" si="5"/>
        <v>505.83675932697599</v>
      </c>
      <c r="N80" s="184"/>
      <c r="O80" s="173"/>
      <c r="P80" s="198">
        <f>SUM(M80:M83)</f>
        <v>8137.1214117952431</v>
      </c>
    </row>
    <row r="81" spans="1:90" ht="34" x14ac:dyDescent="0.2">
      <c r="A81" s="58" t="s">
        <v>12</v>
      </c>
      <c r="B81" s="59" t="s">
        <v>13</v>
      </c>
      <c r="C81" s="120" t="s">
        <v>9</v>
      </c>
      <c r="D81" s="61" t="s">
        <v>9</v>
      </c>
      <c r="E81" s="120" t="s">
        <v>10</v>
      </c>
      <c r="F81" s="62">
        <v>1000</v>
      </c>
      <c r="G81" s="63">
        <v>80.8</v>
      </c>
      <c r="H81" s="121">
        <v>44286</v>
      </c>
      <c r="I81" s="122"/>
      <c r="J81" s="65">
        <v>27.059494000000001</v>
      </c>
      <c r="K81" s="65">
        <v>27.7</v>
      </c>
      <c r="L81" s="12">
        <f t="shared" si="4"/>
        <v>95.842503679999993</v>
      </c>
      <c r="M81" s="66">
        <f t="shared" si="5"/>
        <v>839.5803322367999</v>
      </c>
      <c r="N81" s="182"/>
      <c r="O81" s="174"/>
      <c r="P81" s="193"/>
    </row>
    <row r="82" spans="1:90" ht="34" x14ac:dyDescent="0.2">
      <c r="A82" s="58" t="s">
        <v>14</v>
      </c>
      <c r="B82" s="59" t="s">
        <v>13</v>
      </c>
      <c r="C82" s="120" t="s">
        <v>9</v>
      </c>
      <c r="D82" s="61" t="s">
        <v>9</v>
      </c>
      <c r="E82" s="120" t="s">
        <v>10</v>
      </c>
      <c r="F82" s="62">
        <v>1000</v>
      </c>
      <c r="G82" s="63">
        <v>80.8</v>
      </c>
      <c r="H82" s="121">
        <v>44558</v>
      </c>
      <c r="I82" s="122"/>
      <c r="J82" s="65">
        <v>27.059494000000001</v>
      </c>
      <c r="K82" s="65">
        <v>27.7</v>
      </c>
      <c r="L82" s="12">
        <f t="shared" si="4"/>
        <v>95.842503679999993</v>
      </c>
      <c r="M82" s="66">
        <f t="shared" si="5"/>
        <v>839.5803322367999</v>
      </c>
      <c r="N82" s="182"/>
      <c r="O82" s="174"/>
      <c r="P82" s="193"/>
    </row>
    <row r="83" spans="1:90" s="1" customFormat="1" ht="17" x14ac:dyDescent="0.2">
      <c r="A83" s="132" t="s">
        <v>138</v>
      </c>
      <c r="B83" s="133" t="s">
        <v>121</v>
      </c>
      <c r="C83" s="134" t="s">
        <v>125</v>
      </c>
      <c r="D83" s="134" t="s">
        <v>223</v>
      </c>
      <c r="E83" s="134" t="s">
        <v>131</v>
      </c>
      <c r="F83" s="135">
        <v>1250</v>
      </c>
      <c r="G83" s="136">
        <v>82.855555555555554</v>
      </c>
      <c r="H83" s="135"/>
      <c r="I83" s="137"/>
      <c r="J83" s="138">
        <v>149.661157</v>
      </c>
      <c r="K83" s="138">
        <v>208.31818200000001</v>
      </c>
      <c r="L83" s="139">
        <f t="shared" si="4"/>
        <v>679.46620867519027</v>
      </c>
      <c r="M83" s="140">
        <f t="shared" si="5"/>
        <v>5952.123987994667</v>
      </c>
      <c r="N83" s="185"/>
      <c r="O83" s="175"/>
      <c r="P83" s="194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</row>
    <row r="84" spans="1:90" s="1" customFormat="1" ht="17" x14ac:dyDescent="0.2">
      <c r="A84" s="165" t="s">
        <v>139</v>
      </c>
      <c r="B84" s="166" t="s">
        <v>121</v>
      </c>
      <c r="C84" s="167" t="s">
        <v>125</v>
      </c>
      <c r="D84" s="167" t="s">
        <v>223</v>
      </c>
      <c r="E84" s="167" t="s">
        <v>131</v>
      </c>
      <c r="F84" s="168">
        <v>1250</v>
      </c>
      <c r="G84" s="169">
        <v>82.855555555555554</v>
      </c>
      <c r="H84" s="168"/>
      <c r="I84" s="170"/>
      <c r="J84" s="171">
        <v>149.661157</v>
      </c>
      <c r="K84" s="171">
        <v>208.31818200000001</v>
      </c>
      <c r="L84" s="172">
        <f t="shared" si="4"/>
        <v>679.46620867519027</v>
      </c>
      <c r="M84" s="192">
        <f t="shared" si="5"/>
        <v>5952.123987994667</v>
      </c>
      <c r="N84" s="203">
        <f>SUM(M87:M90)</f>
        <v>21754.205700335446</v>
      </c>
      <c r="O84" s="195">
        <f>SUM(M85:M90,M97)</f>
        <v>37883.624426613009</v>
      </c>
      <c r="P84" s="198">
        <f>SUM(M84:M97)</f>
        <v>76116.469252031166</v>
      </c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</row>
    <row r="85" spans="1:90" s="1" customFormat="1" ht="17" x14ac:dyDescent="0.2">
      <c r="A85" s="39" t="s">
        <v>157</v>
      </c>
      <c r="B85" s="22" t="s">
        <v>150</v>
      </c>
      <c r="C85" s="23" t="s">
        <v>125</v>
      </c>
      <c r="D85" s="21" t="s">
        <v>223</v>
      </c>
      <c r="E85" s="23" t="s">
        <v>131</v>
      </c>
      <c r="F85" s="22">
        <v>1250</v>
      </c>
      <c r="G85" s="24">
        <v>82.855555555555554</v>
      </c>
      <c r="H85" s="25"/>
      <c r="I85" s="26"/>
      <c r="J85" s="27">
        <v>149.661157</v>
      </c>
      <c r="K85" s="27">
        <v>208.31818200000001</v>
      </c>
      <c r="L85" s="10">
        <f t="shared" si="4"/>
        <v>679.46620867519027</v>
      </c>
      <c r="M85" s="40">
        <f t="shared" si="5"/>
        <v>5952.123987994667</v>
      </c>
      <c r="N85" s="204"/>
      <c r="O85" s="201"/>
      <c r="P85" s="199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</row>
    <row r="86" spans="1:90" s="1" customFormat="1" ht="17" x14ac:dyDescent="0.2">
      <c r="A86" s="39" t="s">
        <v>158</v>
      </c>
      <c r="B86" s="22" t="s">
        <v>150</v>
      </c>
      <c r="C86" s="23" t="s">
        <v>125</v>
      </c>
      <c r="D86" s="21" t="s">
        <v>223</v>
      </c>
      <c r="E86" s="23" t="s">
        <v>131</v>
      </c>
      <c r="F86" s="22">
        <v>1250</v>
      </c>
      <c r="G86" s="24">
        <v>82.855555555555554</v>
      </c>
      <c r="H86" s="25"/>
      <c r="I86" s="26"/>
      <c r="J86" s="27">
        <v>149.661157</v>
      </c>
      <c r="K86" s="27">
        <v>208.31818200000001</v>
      </c>
      <c r="L86" s="10">
        <f t="shared" si="4"/>
        <v>679.46620867519027</v>
      </c>
      <c r="M86" s="40">
        <f t="shared" si="5"/>
        <v>5952.123987994667</v>
      </c>
      <c r="N86" s="204"/>
      <c r="O86" s="201"/>
      <c r="P86" s="199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/>
      <c r="CJ86"/>
      <c r="CK86"/>
      <c r="CL86"/>
    </row>
    <row r="87" spans="1:90" ht="17" x14ac:dyDescent="0.2">
      <c r="A87" s="39" t="s">
        <v>159</v>
      </c>
      <c r="B87" s="22" t="s">
        <v>150</v>
      </c>
      <c r="C87" s="23" t="s">
        <v>125</v>
      </c>
      <c r="D87" s="21" t="s">
        <v>223</v>
      </c>
      <c r="E87" s="23" t="s">
        <v>131</v>
      </c>
      <c r="F87" s="22">
        <v>1250</v>
      </c>
      <c r="G87" s="24">
        <v>82.855555555555554</v>
      </c>
      <c r="H87" s="25"/>
      <c r="I87" s="26"/>
      <c r="J87" s="27">
        <v>149.661157</v>
      </c>
      <c r="K87" s="27">
        <v>208.31818200000001</v>
      </c>
      <c r="L87" s="10">
        <f t="shared" si="4"/>
        <v>679.46620867519027</v>
      </c>
      <c r="M87" s="40">
        <f t="shared" si="5"/>
        <v>5952.123987994667</v>
      </c>
      <c r="N87" s="204"/>
      <c r="O87" s="201"/>
      <c r="P87" s="199"/>
    </row>
    <row r="88" spans="1:90" ht="17" x14ac:dyDescent="0.2">
      <c r="A88" s="39" t="s">
        <v>160</v>
      </c>
      <c r="B88" s="22" t="s">
        <v>150</v>
      </c>
      <c r="C88" s="23" t="s">
        <v>125</v>
      </c>
      <c r="D88" s="21" t="s">
        <v>223</v>
      </c>
      <c r="E88" s="23" t="s">
        <v>131</v>
      </c>
      <c r="F88" s="22">
        <v>1250</v>
      </c>
      <c r="G88" s="24">
        <v>82.855555555555554</v>
      </c>
      <c r="H88" s="25"/>
      <c r="I88" s="26"/>
      <c r="J88" s="27">
        <v>149.661157</v>
      </c>
      <c r="K88" s="27">
        <v>208.31818200000001</v>
      </c>
      <c r="L88" s="10">
        <f t="shared" si="4"/>
        <v>679.46620867519027</v>
      </c>
      <c r="M88" s="40">
        <f t="shared" si="5"/>
        <v>5952.123987994667</v>
      </c>
      <c r="N88" s="204"/>
      <c r="O88" s="201"/>
      <c r="P88" s="199"/>
    </row>
    <row r="89" spans="1:90" ht="17" x14ac:dyDescent="0.2">
      <c r="A89" s="51" t="s">
        <v>87</v>
      </c>
      <c r="B89" s="13" t="s">
        <v>8</v>
      </c>
      <c r="C89" s="14" t="s">
        <v>115</v>
      </c>
      <c r="D89" s="14" t="s">
        <v>115</v>
      </c>
      <c r="E89" s="15" t="s">
        <v>116</v>
      </c>
      <c r="F89" s="16">
        <v>1060</v>
      </c>
      <c r="G89" s="17">
        <v>81.3</v>
      </c>
      <c r="H89" s="18">
        <v>41270</v>
      </c>
      <c r="I89" s="18">
        <v>43099</v>
      </c>
      <c r="J89" s="19">
        <v>148.11888099999999</v>
      </c>
      <c r="K89" s="19">
        <v>208.06818200000001</v>
      </c>
      <c r="L89" s="7">
        <f t="shared" si="4"/>
        <v>559.54362418928213</v>
      </c>
      <c r="M89" s="53">
        <f t="shared" si="5"/>
        <v>4901.6021478981111</v>
      </c>
      <c r="N89" s="204"/>
      <c r="O89" s="201"/>
      <c r="P89" s="199"/>
    </row>
    <row r="90" spans="1:90" ht="17" x14ac:dyDescent="0.2">
      <c r="A90" s="51" t="s">
        <v>85</v>
      </c>
      <c r="B90" s="13" t="s">
        <v>8</v>
      </c>
      <c r="C90" s="14" t="s">
        <v>115</v>
      </c>
      <c r="D90" s="14" t="s">
        <v>115</v>
      </c>
      <c r="E90" s="15" t="s">
        <v>116</v>
      </c>
      <c r="F90" s="16">
        <v>1000</v>
      </c>
      <c r="G90" s="17">
        <v>87</v>
      </c>
      <c r="H90" s="18">
        <v>36453</v>
      </c>
      <c r="I90" s="18">
        <v>38849</v>
      </c>
      <c r="J90" s="19">
        <v>148.11888099999999</v>
      </c>
      <c r="K90" s="19">
        <v>208.06818200000001</v>
      </c>
      <c r="L90" s="7">
        <f t="shared" si="4"/>
        <v>564.88077356712336</v>
      </c>
      <c r="M90" s="53">
        <f t="shared" si="5"/>
        <v>4948.3555764480006</v>
      </c>
      <c r="N90" s="204"/>
      <c r="O90" s="201"/>
      <c r="P90" s="199"/>
    </row>
    <row r="91" spans="1:90" ht="17" x14ac:dyDescent="0.2">
      <c r="A91" s="51" t="s">
        <v>86</v>
      </c>
      <c r="B91" s="13" t="s">
        <v>8</v>
      </c>
      <c r="C91" s="14" t="s">
        <v>115</v>
      </c>
      <c r="D91" s="14" t="s">
        <v>115</v>
      </c>
      <c r="E91" s="15" t="s">
        <v>116</v>
      </c>
      <c r="F91" s="16">
        <v>1000</v>
      </c>
      <c r="G91" s="17">
        <v>88.8</v>
      </c>
      <c r="H91" s="18">
        <v>36789</v>
      </c>
      <c r="I91" s="18">
        <v>39216</v>
      </c>
      <c r="J91" s="19">
        <v>148.11888099999999</v>
      </c>
      <c r="K91" s="19">
        <v>208.06818200000001</v>
      </c>
      <c r="L91" s="7">
        <f t="shared" si="4"/>
        <v>576.56796198575341</v>
      </c>
      <c r="M91" s="53">
        <f t="shared" si="5"/>
        <v>5050.7353469951995</v>
      </c>
      <c r="N91" s="204"/>
      <c r="O91" s="201"/>
      <c r="P91" s="199"/>
    </row>
    <row r="92" spans="1:90" ht="17" x14ac:dyDescent="0.2">
      <c r="A92" s="51" t="s">
        <v>88</v>
      </c>
      <c r="B92" s="13" t="s">
        <v>8</v>
      </c>
      <c r="C92" s="14" t="s">
        <v>115</v>
      </c>
      <c r="D92" s="14" t="s">
        <v>115</v>
      </c>
      <c r="E92" s="15" t="s">
        <v>116</v>
      </c>
      <c r="F92" s="16">
        <v>1060</v>
      </c>
      <c r="G92" s="17">
        <v>84.6</v>
      </c>
      <c r="H92" s="18">
        <v>41544</v>
      </c>
      <c r="I92" s="18">
        <v>43400</v>
      </c>
      <c r="J92" s="19">
        <v>148.11888099999999</v>
      </c>
      <c r="K92" s="19">
        <v>208.06818200000001</v>
      </c>
      <c r="L92" s="7">
        <f t="shared" si="4"/>
        <v>582.2557270161534</v>
      </c>
      <c r="M92" s="53">
        <f t="shared" si="5"/>
        <v>5100.5601686615037</v>
      </c>
      <c r="N92" s="204"/>
      <c r="O92" s="201"/>
      <c r="P92" s="199"/>
    </row>
    <row r="93" spans="1:90" ht="17" x14ac:dyDescent="0.2">
      <c r="A93" s="51" t="s">
        <v>90</v>
      </c>
      <c r="B93" s="13" t="s">
        <v>8</v>
      </c>
      <c r="C93" s="14" t="s">
        <v>115</v>
      </c>
      <c r="D93" s="14" t="s">
        <v>115</v>
      </c>
      <c r="E93" s="15" t="s">
        <v>116</v>
      </c>
      <c r="F93" s="16">
        <v>1060</v>
      </c>
      <c r="G93" s="17">
        <v>88</v>
      </c>
      <c r="H93" s="18">
        <v>42620</v>
      </c>
      <c r="I93" s="18">
        <v>44327</v>
      </c>
      <c r="J93" s="19">
        <v>148.11888099999999</v>
      </c>
      <c r="K93" s="19">
        <v>208.06818200000001</v>
      </c>
      <c r="L93" s="7">
        <f t="shared" si="4"/>
        <v>605.65607538323286</v>
      </c>
      <c r="M93" s="53">
        <f t="shared" si="5"/>
        <v>5305.5472203571198</v>
      </c>
      <c r="N93" s="204"/>
      <c r="O93" s="201"/>
      <c r="P93" s="199"/>
    </row>
    <row r="94" spans="1:90" ht="17" x14ac:dyDescent="0.2">
      <c r="A94" s="51" t="s">
        <v>89</v>
      </c>
      <c r="B94" s="13" t="s">
        <v>8</v>
      </c>
      <c r="C94" s="14" t="s">
        <v>115</v>
      </c>
      <c r="D94" s="14" t="s">
        <v>115</v>
      </c>
      <c r="E94" s="15" t="s">
        <v>116</v>
      </c>
      <c r="F94" s="16">
        <v>1060</v>
      </c>
      <c r="G94" s="17">
        <v>88.3</v>
      </c>
      <c r="H94" s="18">
        <v>42365</v>
      </c>
      <c r="I94" s="18">
        <v>44051</v>
      </c>
      <c r="J94" s="19">
        <v>148.11888099999999</v>
      </c>
      <c r="K94" s="19">
        <v>208.06818200000001</v>
      </c>
      <c r="L94" s="7">
        <f t="shared" si="4"/>
        <v>607.72081200385753</v>
      </c>
      <c r="M94" s="53">
        <f t="shared" si="5"/>
        <v>5323.6343131537915</v>
      </c>
      <c r="N94" s="204"/>
      <c r="O94" s="201"/>
      <c r="P94" s="199"/>
    </row>
    <row r="95" spans="1:90" ht="40" customHeight="1" x14ac:dyDescent="0.2">
      <c r="A95" s="58" t="s">
        <v>91</v>
      </c>
      <c r="B95" s="59" t="s">
        <v>13</v>
      </c>
      <c r="C95" s="60" t="s">
        <v>115</v>
      </c>
      <c r="D95" s="60" t="s">
        <v>115</v>
      </c>
      <c r="E95" s="61" t="s">
        <v>116</v>
      </c>
      <c r="F95" s="62">
        <v>1171</v>
      </c>
      <c r="G95" s="63">
        <v>86.333333330000002</v>
      </c>
      <c r="H95" s="64">
        <v>44335</v>
      </c>
      <c r="I95" s="64"/>
      <c r="J95" s="65">
        <v>148.11888099999999</v>
      </c>
      <c r="K95" s="65">
        <v>208.06818200000001</v>
      </c>
      <c r="L95" s="12">
        <f t="shared" si="4"/>
        <v>656.4066089187146</v>
      </c>
      <c r="M95" s="66">
        <f t="shared" si="5"/>
        <v>5750.1218941279394</v>
      </c>
      <c r="N95" s="204"/>
      <c r="O95" s="201"/>
      <c r="P95" s="199"/>
    </row>
    <row r="96" spans="1:90" ht="30" customHeight="1" x14ac:dyDescent="0.2">
      <c r="A96" s="58" t="s">
        <v>92</v>
      </c>
      <c r="B96" s="59" t="s">
        <v>13</v>
      </c>
      <c r="C96" s="60" t="s">
        <v>115</v>
      </c>
      <c r="D96" s="60" t="s">
        <v>115</v>
      </c>
      <c r="E96" s="61" t="s">
        <v>116</v>
      </c>
      <c r="F96" s="62">
        <v>1171</v>
      </c>
      <c r="G96" s="63">
        <v>86.333333330000002</v>
      </c>
      <c r="H96" s="64">
        <v>44617</v>
      </c>
      <c r="I96" s="64"/>
      <c r="J96" s="65">
        <v>148.11888099999999</v>
      </c>
      <c r="K96" s="65">
        <v>208.06818200000001</v>
      </c>
      <c r="L96" s="12">
        <f t="shared" si="4"/>
        <v>656.4066089187146</v>
      </c>
      <c r="M96" s="66">
        <f t="shared" si="5"/>
        <v>5750.1218941279394</v>
      </c>
      <c r="N96" s="204"/>
      <c r="O96" s="201"/>
      <c r="P96" s="199"/>
    </row>
    <row r="97" spans="1:16" ht="29" customHeight="1" x14ac:dyDescent="0.2">
      <c r="A97" s="41" t="s">
        <v>46</v>
      </c>
      <c r="B97" s="42" t="s">
        <v>8</v>
      </c>
      <c r="C97" s="56" t="s">
        <v>42</v>
      </c>
      <c r="D97" s="44" t="s">
        <v>224</v>
      </c>
      <c r="E97" s="56" t="s">
        <v>43</v>
      </c>
      <c r="F97" s="45">
        <v>1061</v>
      </c>
      <c r="G97" s="46">
        <v>69.2</v>
      </c>
      <c r="H97" s="57">
        <v>40040</v>
      </c>
      <c r="I97" s="126">
        <v>42461</v>
      </c>
      <c r="J97" s="48">
        <v>149.86201299999999</v>
      </c>
      <c r="K97" s="48">
        <v>234.477</v>
      </c>
      <c r="L97" s="49">
        <f t="shared" si="4"/>
        <v>482.32542811509484</v>
      </c>
      <c r="M97" s="50">
        <f t="shared" si="5"/>
        <v>4225.1707502882309</v>
      </c>
      <c r="N97" s="205"/>
      <c r="O97" s="202"/>
      <c r="P97" s="200"/>
    </row>
    <row r="98" spans="1:16" ht="33" customHeight="1" x14ac:dyDescent="0.2">
      <c r="A98" s="29" t="s">
        <v>45</v>
      </c>
      <c r="B98" s="30" t="s">
        <v>8</v>
      </c>
      <c r="C98" s="123" t="s">
        <v>42</v>
      </c>
      <c r="D98" s="32" t="s">
        <v>224</v>
      </c>
      <c r="E98" s="123" t="s">
        <v>43</v>
      </c>
      <c r="F98" s="33">
        <v>1061</v>
      </c>
      <c r="G98" s="34">
        <v>73</v>
      </c>
      <c r="H98" s="124">
        <v>39879</v>
      </c>
      <c r="I98" s="124">
        <v>42086</v>
      </c>
      <c r="J98" s="36">
        <v>149.86201299999999</v>
      </c>
      <c r="K98" s="36">
        <v>234.477</v>
      </c>
      <c r="L98" s="37">
        <f t="shared" ref="L98:L129" si="6">F98*(G98/100)*(J98/365)*1.6</f>
        <v>508.8115065376</v>
      </c>
      <c r="M98" s="38">
        <f t="shared" ref="M98:M129" si="7">L98*8.76</f>
        <v>4457.1887972693758</v>
      </c>
      <c r="N98" s="184"/>
      <c r="O98" s="195">
        <f>SUM(M98:M99)</f>
        <v>9067.0210465000309</v>
      </c>
      <c r="P98" s="198">
        <f>SUM(M98:M103)</f>
        <v>29216.092899986405</v>
      </c>
    </row>
    <row r="99" spans="1:16" ht="17" x14ac:dyDescent="0.2">
      <c r="A99" s="51" t="s">
        <v>44</v>
      </c>
      <c r="B99" s="13" t="s">
        <v>8</v>
      </c>
      <c r="C99" s="54" t="s">
        <v>42</v>
      </c>
      <c r="D99" s="15" t="s">
        <v>224</v>
      </c>
      <c r="E99" s="54" t="s">
        <v>43</v>
      </c>
      <c r="F99" s="16">
        <v>1061</v>
      </c>
      <c r="G99" s="17">
        <v>75.5</v>
      </c>
      <c r="H99" s="55">
        <v>39535</v>
      </c>
      <c r="I99" s="55">
        <v>41601</v>
      </c>
      <c r="J99" s="19">
        <v>149.86201299999999</v>
      </c>
      <c r="K99" s="19">
        <v>234.477</v>
      </c>
      <c r="L99" s="7">
        <f t="shared" si="6"/>
        <v>526.23655813135338</v>
      </c>
      <c r="M99" s="53">
        <f t="shared" si="7"/>
        <v>4609.8322492306552</v>
      </c>
      <c r="N99" s="182"/>
      <c r="O99" s="201"/>
      <c r="P99" s="199"/>
    </row>
    <row r="100" spans="1:16" ht="17" x14ac:dyDescent="0.2">
      <c r="A100" s="51" t="s">
        <v>47</v>
      </c>
      <c r="B100" s="13" t="s">
        <v>8</v>
      </c>
      <c r="C100" s="54" t="s">
        <v>42</v>
      </c>
      <c r="D100" s="15" t="s">
        <v>224</v>
      </c>
      <c r="E100" s="54" t="s">
        <v>43</v>
      </c>
      <c r="F100" s="16">
        <v>1061</v>
      </c>
      <c r="G100" s="17">
        <v>81.599999999999994</v>
      </c>
      <c r="H100" s="55">
        <v>42092</v>
      </c>
      <c r="I100" s="125">
        <v>44372</v>
      </c>
      <c r="J100" s="19">
        <v>149.86201299999999</v>
      </c>
      <c r="K100" s="19">
        <v>234.477</v>
      </c>
      <c r="L100" s="7">
        <f t="shared" si="6"/>
        <v>568.75368402011179</v>
      </c>
      <c r="M100" s="53">
        <f t="shared" si="7"/>
        <v>4982.2822720161794</v>
      </c>
      <c r="N100" s="182"/>
      <c r="O100" s="201"/>
      <c r="P100" s="199"/>
    </row>
    <row r="101" spans="1:16" ht="17" x14ac:dyDescent="0.2">
      <c r="A101" s="51" t="s">
        <v>41</v>
      </c>
      <c r="B101" s="13" t="s">
        <v>8</v>
      </c>
      <c r="C101" s="54" t="s">
        <v>42</v>
      </c>
      <c r="D101" s="15" t="s">
        <v>224</v>
      </c>
      <c r="E101" s="54" t="s">
        <v>43</v>
      </c>
      <c r="F101" s="16">
        <v>1061</v>
      </c>
      <c r="G101" s="17">
        <v>82.1</v>
      </c>
      <c r="H101" s="55">
        <v>39312</v>
      </c>
      <c r="I101" s="55">
        <v>41322</v>
      </c>
      <c r="J101" s="19">
        <v>149.86201299999999</v>
      </c>
      <c r="K101" s="19">
        <v>234.477</v>
      </c>
      <c r="L101" s="7">
        <f t="shared" si="6"/>
        <v>572.23869433886239</v>
      </c>
      <c r="M101" s="53">
        <f t="shared" si="7"/>
        <v>5012.8109624084345</v>
      </c>
      <c r="N101" s="182"/>
      <c r="O101" s="201"/>
      <c r="P101" s="199"/>
    </row>
    <row r="102" spans="1:16" ht="17" x14ac:dyDescent="0.2">
      <c r="A102" s="51" t="s">
        <v>48</v>
      </c>
      <c r="B102" s="13" t="s">
        <v>8</v>
      </c>
      <c r="C102" s="54" t="s">
        <v>42</v>
      </c>
      <c r="D102" s="15" t="s">
        <v>224</v>
      </c>
      <c r="E102" s="54" t="s">
        <v>43</v>
      </c>
      <c r="F102" s="16">
        <v>1061</v>
      </c>
      <c r="G102" s="17">
        <v>82.5</v>
      </c>
      <c r="H102" s="55">
        <v>42209</v>
      </c>
      <c r="I102" s="125">
        <v>44683</v>
      </c>
      <c r="J102" s="19">
        <v>149.86201299999999</v>
      </c>
      <c r="K102" s="19">
        <v>234.477</v>
      </c>
      <c r="L102" s="7">
        <f t="shared" si="6"/>
        <v>575.02670259386298</v>
      </c>
      <c r="M102" s="53">
        <f t="shared" si="7"/>
        <v>5037.2339147222392</v>
      </c>
      <c r="N102" s="182"/>
      <c r="O102" s="201"/>
      <c r="P102" s="199"/>
    </row>
    <row r="103" spans="1:16" ht="17" x14ac:dyDescent="0.2">
      <c r="A103" s="87" t="s">
        <v>201</v>
      </c>
      <c r="B103" s="88" t="s">
        <v>150</v>
      </c>
      <c r="C103" s="89" t="s">
        <v>215</v>
      </c>
      <c r="D103" s="90" t="s">
        <v>224</v>
      </c>
      <c r="E103" s="89" t="s">
        <v>43</v>
      </c>
      <c r="F103" s="88">
        <v>1150</v>
      </c>
      <c r="G103" s="91">
        <v>77.316666666666663</v>
      </c>
      <c r="H103" s="92"/>
      <c r="I103" s="93"/>
      <c r="J103" s="94">
        <v>149.86201299999999</v>
      </c>
      <c r="K103" s="94">
        <v>234.477</v>
      </c>
      <c r="L103" s="95">
        <f t="shared" si="6"/>
        <v>584.10327675108681</v>
      </c>
      <c r="M103" s="96">
        <f t="shared" si="7"/>
        <v>5116.7447043395205</v>
      </c>
      <c r="N103" s="185"/>
      <c r="O103" s="202"/>
      <c r="P103" s="200"/>
    </row>
    <row r="104" spans="1:16" ht="17" x14ac:dyDescent="0.2">
      <c r="A104" s="77" t="s">
        <v>202</v>
      </c>
      <c r="B104" s="78" t="s">
        <v>150</v>
      </c>
      <c r="C104" s="79" t="s">
        <v>215</v>
      </c>
      <c r="D104" s="80" t="s">
        <v>224</v>
      </c>
      <c r="E104" s="79" t="s">
        <v>43</v>
      </c>
      <c r="F104" s="78">
        <v>1150</v>
      </c>
      <c r="G104" s="81">
        <v>77.316666666666663</v>
      </c>
      <c r="H104" s="82"/>
      <c r="I104" s="83"/>
      <c r="J104" s="84">
        <v>149.86201299999999</v>
      </c>
      <c r="K104" s="84">
        <v>234.477</v>
      </c>
      <c r="L104" s="85">
        <f t="shared" si="6"/>
        <v>584.10327675108681</v>
      </c>
      <c r="M104" s="86">
        <f t="shared" si="7"/>
        <v>5116.7447043395205</v>
      </c>
      <c r="N104" s="203">
        <f>SUM(M104:M109)</f>
        <v>30033.066742862404</v>
      </c>
      <c r="O104" s="173"/>
      <c r="P104" s="176"/>
    </row>
    <row r="105" spans="1:16" ht="17" x14ac:dyDescent="0.2">
      <c r="A105" s="39" t="s">
        <v>203</v>
      </c>
      <c r="B105" s="22" t="s">
        <v>150</v>
      </c>
      <c r="C105" s="21" t="s">
        <v>215</v>
      </c>
      <c r="D105" s="21" t="s">
        <v>224</v>
      </c>
      <c r="E105" s="23" t="s">
        <v>43</v>
      </c>
      <c r="F105" s="22">
        <v>1150</v>
      </c>
      <c r="G105" s="24">
        <v>77.316666666666663</v>
      </c>
      <c r="H105" s="25"/>
      <c r="I105" s="26"/>
      <c r="J105" s="27">
        <v>149.86201299999999</v>
      </c>
      <c r="K105" s="27">
        <v>234.477</v>
      </c>
      <c r="L105" s="10">
        <f t="shared" si="6"/>
        <v>584.10327675108681</v>
      </c>
      <c r="M105" s="40">
        <f t="shared" si="7"/>
        <v>5116.7447043395205</v>
      </c>
      <c r="N105" s="204"/>
      <c r="O105" s="174"/>
      <c r="P105" s="177"/>
    </row>
    <row r="106" spans="1:16" ht="17" x14ac:dyDescent="0.2">
      <c r="A106" s="39" t="s">
        <v>204</v>
      </c>
      <c r="B106" s="22" t="s">
        <v>150</v>
      </c>
      <c r="C106" s="23" t="s">
        <v>215</v>
      </c>
      <c r="D106" s="21" t="s">
        <v>224</v>
      </c>
      <c r="E106" s="23" t="s">
        <v>43</v>
      </c>
      <c r="F106" s="22">
        <v>1150</v>
      </c>
      <c r="G106" s="24">
        <v>77.316666666666663</v>
      </c>
      <c r="H106" s="25"/>
      <c r="I106" s="26"/>
      <c r="J106" s="27">
        <v>149.86201299999999</v>
      </c>
      <c r="K106" s="27">
        <v>234.477</v>
      </c>
      <c r="L106" s="10">
        <f t="shared" si="6"/>
        <v>584.10327675108681</v>
      </c>
      <c r="M106" s="40">
        <f t="shared" si="7"/>
        <v>5116.7447043395205</v>
      </c>
      <c r="N106" s="204"/>
      <c r="O106" s="174"/>
      <c r="P106" s="177"/>
    </row>
    <row r="107" spans="1:16" ht="17" x14ac:dyDescent="0.2">
      <c r="A107" s="39" t="s">
        <v>205</v>
      </c>
      <c r="B107" s="22" t="s">
        <v>150</v>
      </c>
      <c r="C107" s="23" t="s">
        <v>215</v>
      </c>
      <c r="D107" s="21" t="s">
        <v>224</v>
      </c>
      <c r="E107" s="23" t="s">
        <v>43</v>
      </c>
      <c r="F107" s="22">
        <v>1150</v>
      </c>
      <c r="G107" s="24">
        <v>77.316666666666663</v>
      </c>
      <c r="H107" s="25"/>
      <c r="I107" s="26"/>
      <c r="J107" s="27">
        <v>149.86201299999999</v>
      </c>
      <c r="K107" s="27">
        <v>234.477</v>
      </c>
      <c r="L107" s="10">
        <f t="shared" si="6"/>
        <v>584.10327675108681</v>
      </c>
      <c r="M107" s="40">
        <f t="shared" si="7"/>
        <v>5116.7447043395205</v>
      </c>
      <c r="N107" s="204"/>
      <c r="O107" s="174"/>
      <c r="P107" s="177"/>
    </row>
    <row r="108" spans="1:16" ht="17" x14ac:dyDescent="0.2">
      <c r="A108" s="39" t="s">
        <v>206</v>
      </c>
      <c r="B108" s="22" t="s">
        <v>150</v>
      </c>
      <c r="C108" s="23" t="s">
        <v>215</v>
      </c>
      <c r="D108" s="21" t="s">
        <v>224</v>
      </c>
      <c r="E108" s="23" t="s">
        <v>43</v>
      </c>
      <c r="F108" s="22">
        <v>1150</v>
      </c>
      <c r="G108" s="24">
        <v>77.316666666666663</v>
      </c>
      <c r="H108" s="25"/>
      <c r="I108" s="26"/>
      <c r="J108" s="27">
        <v>149.86201299999999</v>
      </c>
      <c r="K108" s="27">
        <v>234.477</v>
      </c>
      <c r="L108" s="10">
        <f t="shared" si="6"/>
        <v>584.10327675108681</v>
      </c>
      <c r="M108" s="40">
        <f t="shared" si="7"/>
        <v>5116.7447043395205</v>
      </c>
      <c r="N108" s="204"/>
      <c r="O108" s="174"/>
      <c r="P108" s="177"/>
    </row>
    <row r="109" spans="1:16" ht="34" x14ac:dyDescent="0.2">
      <c r="A109" s="67" t="s">
        <v>95</v>
      </c>
      <c r="B109" s="107" t="s">
        <v>13</v>
      </c>
      <c r="C109" s="69" t="s">
        <v>117</v>
      </c>
      <c r="D109" s="69" t="s">
        <v>117</v>
      </c>
      <c r="E109" s="70" t="s">
        <v>43</v>
      </c>
      <c r="F109" s="71">
        <v>1000</v>
      </c>
      <c r="G109" s="72">
        <v>77.316666666666663</v>
      </c>
      <c r="H109" s="73">
        <v>45233</v>
      </c>
      <c r="I109" s="73"/>
      <c r="J109" s="74">
        <v>149.86201299999999</v>
      </c>
      <c r="K109" s="74">
        <v>232.545455</v>
      </c>
      <c r="L109" s="75">
        <f t="shared" si="6"/>
        <v>507.91589282703194</v>
      </c>
      <c r="M109" s="76">
        <f t="shared" si="7"/>
        <v>4449.3432211647996</v>
      </c>
      <c r="N109" s="205"/>
      <c r="O109" s="175"/>
      <c r="P109" s="178"/>
    </row>
    <row r="110" spans="1:16" ht="34" x14ac:dyDescent="0.2">
      <c r="A110" s="109" t="s">
        <v>96</v>
      </c>
      <c r="B110" s="152" t="s">
        <v>13</v>
      </c>
      <c r="C110" s="141" t="s">
        <v>117</v>
      </c>
      <c r="D110" s="141" t="s">
        <v>117</v>
      </c>
      <c r="E110" s="112" t="s">
        <v>43</v>
      </c>
      <c r="F110" s="113">
        <v>1000</v>
      </c>
      <c r="G110" s="114">
        <v>77.316666666666663</v>
      </c>
      <c r="H110" s="142">
        <v>45490</v>
      </c>
      <c r="I110" s="142"/>
      <c r="J110" s="117">
        <v>149.86201299999999</v>
      </c>
      <c r="K110" s="117">
        <v>232.545455</v>
      </c>
      <c r="L110" s="118">
        <f t="shared" si="6"/>
        <v>507.91589282703194</v>
      </c>
      <c r="M110" s="119">
        <f t="shared" si="7"/>
        <v>4449.3432211647996</v>
      </c>
      <c r="N110" s="203">
        <f>SUM(M110,M113)</f>
        <v>10011.0222476208</v>
      </c>
      <c r="O110" s="195">
        <f>SUM(M110:M113)</f>
        <v>20689.445978416319</v>
      </c>
      <c r="P110" s="198">
        <f>SUM(M110:M115)</f>
        <v>31812.80403132832</v>
      </c>
    </row>
    <row r="111" spans="1:16" ht="34" x14ac:dyDescent="0.2">
      <c r="A111" s="58" t="s">
        <v>97</v>
      </c>
      <c r="B111" s="127" t="s">
        <v>13</v>
      </c>
      <c r="C111" s="60" t="s">
        <v>117</v>
      </c>
      <c r="D111" s="60" t="s">
        <v>117</v>
      </c>
      <c r="E111" s="61" t="s">
        <v>43</v>
      </c>
      <c r="F111" s="62">
        <v>1200</v>
      </c>
      <c r="G111" s="63">
        <v>77.316666666666663</v>
      </c>
      <c r="H111" s="64">
        <v>44405</v>
      </c>
      <c r="I111" s="64"/>
      <c r="J111" s="65">
        <v>149.86201299999999</v>
      </c>
      <c r="K111" s="65">
        <v>232.545455</v>
      </c>
      <c r="L111" s="12">
        <f t="shared" si="6"/>
        <v>609.4990713924384</v>
      </c>
      <c r="M111" s="66">
        <f t="shared" si="7"/>
        <v>5339.2118653977604</v>
      </c>
      <c r="N111" s="204"/>
      <c r="O111" s="201"/>
      <c r="P111" s="199"/>
    </row>
    <row r="112" spans="1:16" ht="34" x14ac:dyDescent="0.2">
      <c r="A112" s="58" t="s">
        <v>98</v>
      </c>
      <c r="B112" s="127" t="s">
        <v>13</v>
      </c>
      <c r="C112" s="60" t="s">
        <v>117</v>
      </c>
      <c r="D112" s="60" t="s">
        <v>117</v>
      </c>
      <c r="E112" s="61" t="s">
        <v>43</v>
      </c>
      <c r="F112" s="62">
        <v>1200</v>
      </c>
      <c r="G112" s="63">
        <v>77.316666666666663</v>
      </c>
      <c r="H112" s="64">
        <v>44700</v>
      </c>
      <c r="I112" s="64"/>
      <c r="J112" s="65">
        <v>149.86201299999999</v>
      </c>
      <c r="K112" s="65">
        <v>232.545455</v>
      </c>
      <c r="L112" s="12">
        <f t="shared" si="6"/>
        <v>609.4990713924384</v>
      </c>
      <c r="M112" s="66">
        <f t="shared" si="7"/>
        <v>5339.2118653977604</v>
      </c>
      <c r="N112" s="204"/>
      <c r="O112" s="201"/>
      <c r="P112" s="199"/>
    </row>
    <row r="113" spans="1:16" ht="17" x14ac:dyDescent="0.2">
      <c r="A113" s="98" t="s">
        <v>148</v>
      </c>
      <c r="B113" s="99" t="s">
        <v>121</v>
      </c>
      <c r="C113" s="100" t="s">
        <v>128</v>
      </c>
      <c r="D113" s="100" t="s">
        <v>117</v>
      </c>
      <c r="E113" s="100" t="s">
        <v>43</v>
      </c>
      <c r="F113" s="102">
        <v>1250</v>
      </c>
      <c r="G113" s="103">
        <v>77.316666666666663</v>
      </c>
      <c r="H113" s="102">
        <v>2029</v>
      </c>
      <c r="I113" s="104"/>
      <c r="J113" s="105">
        <v>149.86201299999999</v>
      </c>
      <c r="K113" s="105">
        <v>232.545455</v>
      </c>
      <c r="L113" s="11">
        <f t="shared" si="6"/>
        <v>634.89486603378998</v>
      </c>
      <c r="M113" s="106">
        <f t="shared" si="7"/>
        <v>5561.6790264560004</v>
      </c>
      <c r="N113" s="204"/>
      <c r="O113" s="201"/>
      <c r="P113" s="199"/>
    </row>
    <row r="114" spans="1:16" ht="17" x14ac:dyDescent="0.2">
      <c r="A114" s="39" t="s">
        <v>191</v>
      </c>
      <c r="B114" s="22" t="s">
        <v>150</v>
      </c>
      <c r="C114" s="23" t="s">
        <v>128</v>
      </c>
      <c r="D114" s="21" t="s">
        <v>117</v>
      </c>
      <c r="E114" s="23" t="s">
        <v>43</v>
      </c>
      <c r="F114" s="22">
        <v>1250</v>
      </c>
      <c r="G114" s="24">
        <v>77.316666666666663</v>
      </c>
      <c r="H114" s="25"/>
      <c r="I114" s="26"/>
      <c r="J114" s="27">
        <v>149.86201299999999</v>
      </c>
      <c r="K114" s="27">
        <v>232.545455</v>
      </c>
      <c r="L114" s="10">
        <f t="shared" si="6"/>
        <v>634.89486603378998</v>
      </c>
      <c r="M114" s="40">
        <f t="shared" si="7"/>
        <v>5561.6790264560004</v>
      </c>
      <c r="N114" s="204"/>
      <c r="O114" s="201"/>
      <c r="P114" s="199"/>
    </row>
    <row r="115" spans="1:16" ht="17" x14ac:dyDescent="0.2">
      <c r="A115" s="87" t="s">
        <v>192</v>
      </c>
      <c r="B115" s="88" t="s">
        <v>150</v>
      </c>
      <c r="C115" s="89" t="s">
        <v>128</v>
      </c>
      <c r="D115" s="90" t="s">
        <v>117</v>
      </c>
      <c r="E115" s="89" t="s">
        <v>43</v>
      </c>
      <c r="F115" s="88">
        <v>1250</v>
      </c>
      <c r="G115" s="91">
        <v>77.316666666666663</v>
      </c>
      <c r="H115" s="92"/>
      <c r="I115" s="93"/>
      <c r="J115" s="94">
        <v>149.86201299999999</v>
      </c>
      <c r="K115" s="94">
        <v>232.545455</v>
      </c>
      <c r="L115" s="95">
        <f t="shared" si="6"/>
        <v>634.89486603378998</v>
      </c>
      <c r="M115" s="96">
        <f t="shared" si="7"/>
        <v>5561.6790264560004</v>
      </c>
      <c r="N115" s="205"/>
      <c r="O115" s="202"/>
      <c r="P115" s="200"/>
    </row>
    <row r="116" spans="1:16" ht="17" x14ac:dyDescent="0.2">
      <c r="A116" s="29" t="s">
        <v>79</v>
      </c>
      <c r="B116" s="30" t="s">
        <v>8</v>
      </c>
      <c r="C116" s="31" t="s">
        <v>112</v>
      </c>
      <c r="D116" s="31" t="s">
        <v>226</v>
      </c>
      <c r="E116" s="32" t="s">
        <v>37</v>
      </c>
      <c r="F116" s="33">
        <v>150</v>
      </c>
      <c r="G116" s="34">
        <v>100.4</v>
      </c>
      <c r="H116" s="35">
        <v>41252</v>
      </c>
      <c r="I116" s="35">
        <v>44544</v>
      </c>
      <c r="J116" s="36">
        <v>149.59375</v>
      </c>
      <c r="K116" s="36">
        <v>230.522727</v>
      </c>
      <c r="L116" s="37">
        <f t="shared" si="6"/>
        <v>98.756465753424663</v>
      </c>
      <c r="M116" s="38">
        <f t="shared" si="7"/>
        <v>865.10664000000008</v>
      </c>
      <c r="N116" s="203">
        <f>SUM(M116)</f>
        <v>865.10664000000008</v>
      </c>
      <c r="O116" s="195">
        <f>SUM(M116:M117)</f>
        <v>7405.3128384000011</v>
      </c>
      <c r="P116" s="198">
        <f>SUM(M116:M121)</f>
        <v>36242.200838400007</v>
      </c>
    </row>
    <row r="117" spans="1:16" ht="34" x14ac:dyDescent="0.2">
      <c r="A117" s="58" t="s">
        <v>80</v>
      </c>
      <c r="B117" s="59" t="s">
        <v>13</v>
      </c>
      <c r="C117" s="60" t="s">
        <v>112</v>
      </c>
      <c r="D117" s="60" t="s">
        <v>226</v>
      </c>
      <c r="E117" s="61" t="s">
        <v>37</v>
      </c>
      <c r="F117" s="62">
        <v>1134</v>
      </c>
      <c r="G117" s="63">
        <v>100.4</v>
      </c>
      <c r="H117" s="64">
        <v>45501</v>
      </c>
      <c r="I117" s="64"/>
      <c r="J117" s="65">
        <v>149.59375</v>
      </c>
      <c r="K117" s="65">
        <v>230.522727</v>
      </c>
      <c r="L117" s="12">
        <f t="shared" si="6"/>
        <v>746.59888109589053</v>
      </c>
      <c r="M117" s="66">
        <f t="shared" si="7"/>
        <v>6540.2061984000011</v>
      </c>
      <c r="N117" s="206"/>
      <c r="O117" s="201"/>
      <c r="P117" s="199"/>
    </row>
    <row r="118" spans="1:16" ht="17" x14ac:dyDescent="0.2">
      <c r="A118" s="98" t="s">
        <v>144</v>
      </c>
      <c r="B118" s="99" t="s">
        <v>121</v>
      </c>
      <c r="C118" s="100" t="s">
        <v>112</v>
      </c>
      <c r="D118" s="100" t="s">
        <v>226</v>
      </c>
      <c r="E118" s="100" t="s">
        <v>37</v>
      </c>
      <c r="F118" s="102">
        <v>1250</v>
      </c>
      <c r="G118" s="103">
        <v>100.4</v>
      </c>
      <c r="H118" s="102"/>
      <c r="I118" s="104"/>
      <c r="J118" s="105">
        <v>149.59375</v>
      </c>
      <c r="K118" s="105">
        <v>230.522727</v>
      </c>
      <c r="L118" s="11">
        <f t="shared" si="6"/>
        <v>822.97054794520557</v>
      </c>
      <c r="M118" s="106">
        <f t="shared" si="7"/>
        <v>7209.2220000000007</v>
      </c>
      <c r="N118" s="206"/>
      <c r="O118" s="201"/>
      <c r="P118" s="199"/>
    </row>
    <row r="119" spans="1:16" ht="17" x14ac:dyDescent="0.2">
      <c r="A119" s="98" t="s">
        <v>145</v>
      </c>
      <c r="B119" s="99" t="s">
        <v>121</v>
      </c>
      <c r="C119" s="100" t="s">
        <v>112</v>
      </c>
      <c r="D119" s="100" t="s">
        <v>226</v>
      </c>
      <c r="E119" s="100" t="s">
        <v>37</v>
      </c>
      <c r="F119" s="102">
        <v>1250</v>
      </c>
      <c r="G119" s="103">
        <v>100.4</v>
      </c>
      <c r="H119" s="102"/>
      <c r="I119" s="104"/>
      <c r="J119" s="105">
        <v>149.59375</v>
      </c>
      <c r="K119" s="105">
        <v>230.522727</v>
      </c>
      <c r="L119" s="11">
        <f t="shared" si="6"/>
        <v>822.97054794520557</v>
      </c>
      <c r="M119" s="106">
        <f t="shared" si="7"/>
        <v>7209.2220000000007</v>
      </c>
      <c r="N119" s="206"/>
      <c r="O119" s="201"/>
      <c r="P119" s="199"/>
    </row>
    <row r="120" spans="1:16" ht="17" x14ac:dyDescent="0.2">
      <c r="A120" s="39" t="s">
        <v>178</v>
      </c>
      <c r="B120" s="22" t="s">
        <v>150</v>
      </c>
      <c r="C120" s="23" t="s">
        <v>112</v>
      </c>
      <c r="D120" s="21" t="s">
        <v>226</v>
      </c>
      <c r="E120" s="23" t="s">
        <v>37</v>
      </c>
      <c r="F120" s="22">
        <v>1250</v>
      </c>
      <c r="G120" s="24">
        <v>100.4</v>
      </c>
      <c r="H120" s="25"/>
      <c r="I120" s="26"/>
      <c r="J120" s="27">
        <v>149.59375</v>
      </c>
      <c r="K120" s="27">
        <v>230.522727</v>
      </c>
      <c r="L120" s="10">
        <f t="shared" si="6"/>
        <v>822.97054794520557</v>
      </c>
      <c r="M120" s="40">
        <f t="shared" si="7"/>
        <v>7209.2220000000007</v>
      </c>
      <c r="N120" s="206"/>
      <c r="O120" s="201"/>
      <c r="P120" s="199"/>
    </row>
    <row r="121" spans="1:16" ht="17" x14ac:dyDescent="0.2">
      <c r="A121" s="87" t="s">
        <v>179</v>
      </c>
      <c r="B121" s="88" t="s">
        <v>150</v>
      </c>
      <c r="C121" s="89" t="s">
        <v>112</v>
      </c>
      <c r="D121" s="90" t="s">
        <v>226</v>
      </c>
      <c r="E121" s="89" t="s">
        <v>37</v>
      </c>
      <c r="F121" s="88">
        <v>1250</v>
      </c>
      <c r="G121" s="91">
        <v>100.4</v>
      </c>
      <c r="H121" s="92"/>
      <c r="I121" s="93"/>
      <c r="J121" s="94">
        <v>149.59375</v>
      </c>
      <c r="K121" s="94">
        <v>230.522727</v>
      </c>
      <c r="L121" s="95">
        <f t="shared" si="6"/>
        <v>822.97054794520557</v>
      </c>
      <c r="M121" s="96">
        <f t="shared" si="7"/>
        <v>7209.2220000000007</v>
      </c>
      <c r="N121" s="207"/>
      <c r="O121" s="202"/>
      <c r="P121" s="200"/>
    </row>
    <row r="122" spans="1:16" ht="17" x14ac:dyDescent="0.2">
      <c r="A122" s="77" t="s">
        <v>189</v>
      </c>
      <c r="B122" s="78" t="s">
        <v>150</v>
      </c>
      <c r="C122" s="79" t="s">
        <v>213</v>
      </c>
      <c r="D122" s="80" t="s">
        <v>225</v>
      </c>
      <c r="E122" s="79" t="s">
        <v>37</v>
      </c>
      <c r="F122" s="78">
        <v>600</v>
      </c>
      <c r="G122" s="81">
        <v>93.933333333333323</v>
      </c>
      <c r="H122" s="82"/>
      <c r="I122" s="83"/>
      <c r="J122" s="84">
        <v>149.59375</v>
      </c>
      <c r="K122" s="84">
        <v>221.18181799999999</v>
      </c>
      <c r="L122" s="85">
        <f t="shared" si="6"/>
        <v>369.58263013698627</v>
      </c>
      <c r="M122" s="86">
        <f t="shared" si="7"/>
        <v>3237.5438399999998</v>
      </c>
      <c r="N122" s="184"/>
      <c r="O122" s="195">
        <f>SUM(M122:M123)</f>
        <v>6475.0876799999996</v>
      </c>
      <c r="P122" s="198">
        <f>SUM(M122:M127)</f>
        <v>30764.9039496</v>
      </c>
    </row>
    <row r="123" spans="1:16" ht="17" x14ac:dyDescent="0.2">
      <c r="A123" s="39" t="s">
        <v>190</v>
      </c>
      <c r="B123" s="22" t="s">
        <v>150</v>
      </c>
      <c r="C123" s="21" t="s">
        <v>213</v>
      </c>
      <c r="D123" s="21" t="s">
        <v>225</v>
      </c>
      <c r="E123" s="23" t="s">
        <v>37</v>
      </c>
      <c r="F123" s="22">
        <v>600</v>
      </c>
      <c r="G123" s="24">
        <v>93.933333333333323</v>
      </c>
      <c r="H123" s="25"/>
      <c r="I123" s="26"/>
      <c r="J123" s="27">
        <v>149.59375</v>
      </c>
      <c r="K123" s="27">
        <v>221.18181799999999</v>
      </c>
      <c r="L123" s="10">
        <f t="shared" si="6"/>
        <v>369.58263013698627</v>
      </c>
      <c r="M123" s="40">
        <f t="shared" si="7"/>
        <v>3237.5438399999998</v>
      </c>
      <c r="N123" s="182"/>
      <c r="O123" s="201"/>
      <c r="P123" s="199"/>
    </row>
    <row r="124" spans="1:16" ht="17" x14ac:dyDescent="0.2">
      <c r="A124" s="51" t="s">
        <v>35</v>
      </c>
      <c r="B124" s="13" t="s">
        <v>8</v>
      </c>
      <c r="C124" s="54" t="s">
        <v>36</v>
      </c>
      <c r="D124" s="15" t="s">
        <v>225</v>
      </c>
      <c r="E124" s="54" t="s">
        <v>37</v>
      </c>
      <c r="F124" s="16">
        <v>1170</v>
      </c>
      <c r="G124" s="17">
        <v>89.6</v>
      </c>
      <c r="H124" s="55">
        <v>40080</v>
      </c>
      <c r="I124" s="55">
        <v>43329</v>
      </c>
      <c r="J124" s="19">
        <v>149.59375</v>
      </c>
      <c r="K124" s="19">
        <v>221.18181799999999</v>
      </c>
      <c r="L124" s="7">
        <f t="shared" si="6"/>
        <v>687.43943013698629</v>
      </c>
      <c r="M124" s="53">
        <f t="shared" si="7"/>
        <v>6021.9694079999999</v>
      </c>
      <c r="N124" s="182"/>
      <c r="O124" s="201"/>
      <c r="P124" s="199"/>
    </row>
    <row r="125" spans="1:16" ht="34" x14ac:dyDescent="0.2">
      <c r="A125" s="58" t="s">
        <v>39</v>
      </c>
      <c r="B125" s="59" t="s">
        <v>13</v>
      </c>
      <c r="C125" s="120" t="s">
        <v>36</v>
      </c>
      <c r="D125" s="61" t="s">
        <v>225</v>
      </c>
      <c r="E125" s="120" t="s">
        <v>37</v>
      </c>
      <c r="F125" s="62">
        <v>1161</v>
      </c>
      <c r="G125" s="63">
        <v>90.7</v>
      </c>
      <c r="H125" s="121">
        <v>44749</v>
      </c>
      <c r="I125" s="122"/>
      <c r="J125" s="65">
        <v>149.59375</v>
      </c>
      <c r="K125" s="65">
        <v>221.18181799999999</v>
      </c>
      <c r="L125" s="12">
        <f t="shared" si="6"/>
        <v>690.52606150684949</v>
      </c>
      <c r="M125" s="66">
        <f t="shared" si="7"/>
        <v>6049.0082988000013</v>
      </c>
      <c r="N125" s="182"/>
      <c r="O125" s="201"/>
      <c r="P125" s="199"/>
    </row>
    <row r="126" spans="1:16" ht="34" x14ac:dyDescent="0.2">
      <c r="A126" s="58" t="s">
        <v>40</v>
      </c>
      <c r="B126" s="59" t="s">
        <v>13</v>
      </c>
      <c r="C126" s="120" t="s">
        <v>36</v>
      </c>
      <c r="D126" s="61" t="s">
        <v>225</v>
      </c>
      <c r="E126" s="120" t="s">
        <v>37</v>
      </c>
      <c r="F126" s="62">
        <v>1161</v>
      </c>
      <c r="G126" s="63">
        <v>90.7</v>
      </c>
      <c r="H126" s="121">
        <v>45038</v>
      </c>
      <c r="I126" s="122"/>
      <c r="J126" s="65">
        <v>149.59375</v>
      </c>
      <c r="K126" s="65">
        <v>221.18181799999999</v>
      </c>
      <c r="L126" s="12">
        <f t="shared" si="6"/>
        <v>690.52606150684949</v>
      </c>
      <c r="M126" s="66">
        <f t="shared" si="7"/>
        <v>6049.0082988000013</v>
      </c>
      <c r="N126" s="182"/>
      <c r="O126" s="201"/>
      <c r="P126" s="199"/>
    </row>
    <row r="127" spans="1:16" ht="17" x14ac:dyDescent="0.2">
      <c r="A127" s="41" t="s">
        <v>38</v>
      </c>
      <c r="B127" s="42" t="s">
        <v>8</v>
      </c>
      <c r="C127" s="56" t="s">
        <v>36</v>
      </c>
      <c r="D127" s="44" t="s">
        <v>225</v>
      </c>
      <c r="E127" s="56" t="s">
        <v>37</v>
      </c>
      <c r="F127" s="45">
        <v>1170</v>
      </c>
      <c r="G127" s="46">
        <v>91.8</v>
      </c>
      <c r="H127" s="57">
        <v>40349</v>
      </c>
      <c r="I127" s="57">
        <v>43386</v>
      </c>
      <c r="J127" s="48">
        <v>149.59375</v>
      </c>
      <c r="K127" s="48">
        <v>221.18181799999999</v>
      </c>
      <c r="L127" s="49">
        <f t="shared" si="6"/>
        <v>704.31852328767127</v>
      </c>
      <c r="M127" s="50">
        <f t="shared" si="7"/>
        <v>6169.8302640000002</v>
      </c>
      <c r="N127" s="185"/>
      <c r="O127" s="202"/>
      <c r="P127" s="200"/>
    </row>
    <row r="128" spans="1:16" ht="17" x14ac:dyDescent="0.2">
      <c r="A128" s="77" t="s">
        <v>195</v>
      </c>
      <c r="B128" s="78" t="s">
        <v>150</v>
      </c>
      <c r="C128" s="79" t="s">
        <v>214</v>
      </c>
      <c r="D128" s="80" t="s">
        <v>225</v>
      </c>
      <c r="E128" s="79" t="s">
        <v>37</v>
      </c>
      <c r="F128" s="78">
        <v>1150</v>
      </c>
      <c r="G128" s="81">
        <v>93.933333333333323</v>
      </c>
      <c r="H128" s="82"/>
      <c r="I128" s="83"/>
      <c r="J128" s="84">
        <v>149.59375</v>
      </c>
      <c r="K128" s="84">
        <v>221.18181799999999</v>
      </c>
      <c r="L128" s="85">
        <f t="shared" si="6"/>
        <v>708.36670776255698</v>
      </c>
      <c r="M128" s="86">
        <f t="shared" si="7"/>
        <v>6205.2923599999995</v>
      </c>
      <c r="N128" s="203">
        <f>SUM(M128:M133)</f>
        <v>37231.754159999997</v>
      </c>
      <c r="O128" s="173"/>
      <c r="P128" s="176"/>
    </row>
    <row r="129" spans="1:17" ht="17" x14ac:dyDescent="0.2">
      <c r="A129" s="39" t="s">
        <v>196</v>
      </c>
      <c r="B129" s="22" t="s">
        <v>150</v>
      </c>
      <c r="C129" s="21" t="s">
        <v>214</v>
      </c>
      <c r="D129" s="21" t="s">
        <v>225</v>
      </c>
      <c r="E129" s="23" t="s">
        <v>37</v>
      </c>
      <c r="F129" s="22">
        <v>1150</v>
      </c>
      <c r="G129" s="24">
        <v>93.933333333333323</v>
      </c>
      <c r="H129" s="25"/>
      <c r="I129" s="26"/>
      <c r="J129" s="27">
        <v>149.59375</v>
      </c>
      <c r="K129" s="27">
        <v>221.18181799999999</v>
      </c>
      <c r="L129" s="10">
        <f t="shared" si="6"/>
        <v>708.36670776255698</v>
      </c>
      <c r="M129" s="40">
        <f t="shared" si="7"/>
        <v>6205.2923599999995</v>
      </c>
      <c r="N129" s="204"/>
      <c r="O129" s="174"/>
      <c r="P129" s="177"/>
    </row>
    <row r="130" spans="1:17" ht="17" x14ac:dyDescent="0.2">
      <c r="A130" s="39" t="s">
        <v>197</v>
      </c>
      <c r="B130" s="22" t="s">
        <v>150</v>
      </c>
      <c r="C130" s="23" t="s">
        <v>214</v>
      </c>
      <c r="D130" s="21" t="s">
        <v>225</v>
      </c>
      <c r="E130" s="23" t="s">
        <v>37</v>
      </c>
      <c r="F130" s="22">
        <v>1150</v>
      </c>
      <c r="G130" s="24">
        <v>93.933333333333323</v>
      </c>
      <c r="H130" s="25"/>
      <c r="I130" s="26"/>
      <c r="J130" s="27">
        <v>149.59375</v>
      </c>
      <c r="K130" s="27">
        <v>221.18181799999999</v>
      </c>
      <c r="L130" s="10">
        <f t="shared" ref="L130:L160" si="8">F130*(G130/100)*(J130/365)*1.6</f>
        <v>708.36670776255698</v>
      </c>
      <c r="M130" s="40">
        <f t="shared" ref="M130:M160" si="9">L130*8.76</f>
        <v>6205.2923599999995</v>
      </c>
      <c r="N130" s="204"/>
      <c r="O130" s="174"/>
      <c r="P130" s="177"/>
    </row>
    <row r="131" spans="1:17" ht="17" x14ac:dyDescent="0.2">
      <c r="A131" s="39" t="s">
        <v>198</v>
      </c>
      <c r="B131" s="22" t="s">
        <v>150</v>
      </c>
      <c r="C131" s="23" t="s">
        <v>214</v>
      </c>
      <c r="D131" s="21" t="s">
        <v>225</v>
      </c>
      <c r="E131" s="23" t="s">
        <v>37</v>
      </c>
      <c r="F131" s="22">
        <v>1150</v>
      </c>
      <c r="G131" s="24">
        <v>93.933333333333323</v>
      </c>
      <c r="H131" s="25"/>
      <c r="I131" s="26"/>
      <c r="J131" s="27">
        <v>149.59375</v>
      </c>
      <c r="K131" s="27">
        <v>221.18181799999999</v>
      </c>
      <c r="L131" s="10">
        <f t="shared" si="8"/>
        <v>708.36670776255698</v>
      </c>
      <c r="M131" s="40">
        <f t="shared" si="9"/>
        <v>6205.2923599999995</v>
      </c>
      <c r="N131" s="204"/>
      <c r="O131" s="174"/>
      <c r="P131" s="177"/>
    </row>
    <row r="132" spans="1:17" ht="17" x14ac:dyDescent="0.2">
      <c r="A132" s="39" t="s">
        <v>199</v>
      </c>
      <c r="B132" s="22" t="s">
        <v>150</v>
      </c>
      <c r="C132" s="23" t="s">
        <v>214</v>
      </c>
      <c r="D132" s="21" t="s">
        <v>225</v>
      </c>
      <c r="E132" s="23" t="s">
        <v>37</v>
      </c>
      <c r="F132" s="22">
        <v>1150</v>
      </c>
      <c r="G132" s="24">
        <v>93.933333333333323</v>
      </c>
      <c r="H132" s="25"/>
      <c r="I132" s="26"/>
      <c r="J132" s="27">
        <v>149.59375</v>
      </c>
      <c r="K132" s="27">
        <v>221.18181799999999</v>
      </c>
      <c r="L132" s="10">
        <f t="shared" si="8"/>
        <v>708.36670776255698</v>
      </c>
      <c r="M132" s="40">
        <f t="shared" si="9"/>
        <v>6205.2923599999995</v>
      </c>
      <c r="N132" s="204"/>
      <c r="O132" s="174"/>
      <c r="P132" s="177"/>
    </row>
    <row r="133" spans="1:17" ht="17" x14ac:dyDescent="0.2">
      <c r="A133" s="87" t="s">
        <v>200</v>
      </c>
      <c r="B133" s="88" t="s">
        <v>150</v>
      </c>
      <c r="C133" s="89" t="s">
        <v>214</v>
      </c>
      <c r="D133" s="90" t="s">
        <v>225</v>
      </c>
      <c r="E133" s="89" t="s">
        <v>37</v>
      </c>
      <c r="F133" s="88">
        <v>1150</v>
      </c>
      <c r="G133" s="91">
        <v>93.933333333333323</v>
      </c>
      <c r="H133" s="92"/>
      <c r="I133" s="93"/>
      <c r="J133" s="94">
        <v>149.59375</v>
      </c>
      <c r="K133" s="94">
        <v>221.18181799999999</v>
      </c>
      <c r="L133" s="95">
        <f t="shared" si="8"/>
        <v>708.36670776255698</v>
      </c>
      <c r="M133" s="96">
        <f t="shared" si="9"/>
        <v>6205.2923599999995</v>
      </c>
      <c r="N133" s="205"/>
      <c r="O133" s="174"/>
      <c r="P133" s="177"/>
    </row>
    <row r="134" spans="1:17" ht="17" customHeight="1" x14ac:dyDescent="0.2">
      <c r="A134" s="165" t="s">
        <v>141</v>
      </c>
      <c r="B134" s="166" t="s">
        <v>121</v>
      </c>
      <c r="C134" s="167"/>
      <c r="D134" s="167" t="s">
        <v>225</v>
      </c>
      <c r="E134" s="167" t="s">
        <v>37</v>
      </c>
      <c r="F134" s="168">
        <v>1250</v>
      </c>
      <c r="G134" s="169">
        <v>93.933333333333323</v>
      </c>
      <c r="H134" s="168">
        <v>2028</v>
      </c>
      <c r="I134" s="170"/>
      <c r="J134" s="171">
        <v>149.59375</v>
      </c>
      <c r="K134" s="171">
        <v>221.18181799999999</v>
      </c>
      <c r="L134" s="172">
        <f t="shared" si="8"/>
        <v>769.9638127853882</v>
      </c>
      <c r="M134" s="192">
        <f t="shared" si="9"/>
        <v>6744.8830000000007</v>
      </c>
      <c r="N134" s="179">
        <f>SUM(M136,M139)</f>
        <v>4666.2701128088065</v>
      </c>
      <c r="O134" s="195">
        <f>SUM(M136:M139)</f>
        <v>10734.638744039425</v>
      </c>
      <c r="P134" s="195">
        <f>SUM(M134:M135,M136:M147)</f>
        <v>61816.375053413823</v>
      </c>
      <c r="Q134" s="144"/>
    </row>
    <row r="135" spans="1:17" ht="17" customHeight="1" x14ac:dyDescent="0.2">
      <c r="A135" s="98" t="s">
        <v>140</v>
      </c>
      <c r="B135" s="99" t="s">
        <v>121</v>
      </c>
      <c r="C135" s="100"/>
      <c r="D135" s="100" t="s">
        <v>225</v>
      </c>
      <c r="E135" s="100" t="s">
        <v>37</v>
      </c>
      <c r="F135" s="102">
        <v>1250</v>
      </c>
      <c r="G135" s="103">
        <v>93.933333333333323</v>
      </c>
      <c r="H135" s="102"/>
      <c r="I135" s="104"/>
      <c r="J135" s="105">
        <v>149.59375</v>
      </c>
      <c r="K135" s="105">
        <v>221.18181799999999</v>
      </c>
      <c r="L135" s="11">
        <f t="shared" si="8"/>
        <v>769.9638127853882</v>
      </c>
      <c r="M135" s="106">
        <f t="shared" si="9"/>
        <v>6744.8830000000007</v>
      </c>
      <c r="N135" s="180"/>
      <c r="O135" s="201"/>
      <c r="P135" s="201"/>
      <c r="Q135" s="145"/>
    </row>
    <row r="136" spans="1:17" ht="17" x14ac:dyDescent="0.2">
      <c r="A136" s="51" t="s">
        <v>72</v>
      </c>
      <c r="B136" s="13" t="s">
        <v>8</v>
      </c>
      <c r="C136" s="52" t="s">
        <v>109</v>
      </c>
      <c r="D136" s="15" t="s">
        <v>24</v>
      </c>
      <c r="E136" s="52" t="s">
        <v>25</v>
      </c>
      <c r="F136" s="16">
        <v>326</v>
      </c>
      <c r="G136" s="17">
        <v>84.3</v>
      </c>
      <c r="H136" s="18">
        <v>31126</v>
      </c>
      <c r="I136" s="18">
        <v>33587</v>
      </c>
      <c r="J136" s="19">
        <v>144.04338799999999</v>
      </c>
      <c r="K136" s="19">
        <v>182.36363600000001</v>
      </c>
      <c r="L136" s="7">
        <f t="shared" si="8"/>
        <v>173.5264254394915</v>
      </c>
      <c r="M136" s="20">
        <f t="shared" si="9"/>
        <v>1520.0914868499456</v>
      </c>
      <c r="N136" s="196">
        <f>M136+M139</f>
        <v>4666.2701128088065</v>
      </c>
      <c r="O136" s="201"/>
      <c r="P136" s="201"/>
      <c r="Q136" s="145"/>
    </row>
    <row r="137" spans="1:17" ht="17" x14ac:dyDescent="0.2">
      <c r="A137" s="51" t="s">
        <v>66</v>
      </c>
      <c r="B137" s="13" t="s">
        <v>8</v>
      </c>
      <c r="C137" s="52" t="s">
        <v>109</v>
      </c>
      <c r="D137" s="15" t="s">
        <v>24</v>
      </c>
      <c r="E137" s="52" t="s">
        <v>25</v>
      </c>
      <c r="F137" s="16">
        <v>623</v>
      </c>
      <c r="G137" s="17">
        <v>85.9</v>
      </c>
      <c r="H137" s="18">
        <v>35948</v>
      </c>
      <c r="I137" s="18">
        <v>37293</v>
      </c>
      <c r="J137" s="19">
        <v>144.04338799999999</v>
      </c>
      <c r="K137" s="19">
        <v>182.36363600000001</v>
      </c>
      <c r="L137" s="7">
        <f t="shared" si="8"/>
        <v>337.91047623853592</v>
      </c>
      <c r="M137" s="53">
        <f t="shared" si="9"/>
        <v>2960.0957718495747</v>
      </c>
      <c r="N137" s="196"/>
      <c r="O137" s="201"/>
      <c r="P137" s="201"/>
      <c r="Q137" s="145"/>
    </row>
    <row r="138" spans="1:17" ht="17" x14ac:dyDescent="0.2">
      <c r="A138" s="51" t="s">
        <v>67</v>
      </c>
      <c r="B138" s="13" t="s">
        <v>8</v>
      </c>
      <c r="C138" s="52" t="s">
        <v>109</v>
      </c>
      <c r="D138" s="15" t="s">
        <v>24</v>
      </c>
      <c r="E138" s="52" t="s">
        <v>25</v>
      </c>
      <c r="F138" s="16">
        <v>623</v>
      </c>
      <c r="G138" s="17">
        <v>90.2</v>
      </c>
      <c r="H138" s="18">
        <v>35521</v>
      </c>
      <c r="I138" s="18">
        <v>38057</v>
      </c>
      <c r="J138" s="19">
        <v>144.04338799999999</v>
      </c>
      <c r="K138" s="19">
        <v>182.36363600000001</v>
      </c>
      <c r="L138" s="7">
        <f t="shared" si="8"/>
        <v>354.82566887911452</v>
      </c>
      <c r="M138" s="53">
        <f t="shared" si="9"/>
        <v>3108.272859381043</v>
      </c>
      <c r="N138" s="196"/>
      <c r="O138" s="201"/>
      <c r="P138" s="201"/>
      <c r="Q138" s="145"/>
    </row>
    <row r="139" spans="1:17" ht="17" x14ac:dyDescent="0.2">
      <c r="A139" s="51" t="s">
        <v>68</v>
      </c>
      <c r="B139" s="13" t="s">
        <v>8</v>
      </c>
      <c r="C139" s="52" t="s">
        <v>109</v>
      </c>
      <c r="D139" s="15" t="s">
        <v>24</v>
      </c>
      <c r="E139" s="52" t="s">
        <v>25</v>
      </c>
      <c r="F139" s="16">
        <v>623</v>
      </c>
      <c r="G139" s="17">
        <v>91.3</v>
      </c>
      <c r="H139" s="18">
        <v>38835</v>
      </c>
      <c r="I139" s="18">
        <v>40391</v>
      </c>
      <c r="J139" s="19">
        <v>144.04338799999999</v>
      </c>
      <c r="K139" s="19">
        <v>182.36363600000001</v>
      </c>
      <c r="L139" s="7">
        <f t="shared" si="8"/>
        <v>359.15281118251835</v>
      </c>
      <c r="M139" s="20">
        <f t="shared" si="9"/>
        <v>3146.1786259588607</v>
      </c>
      <c r="N139" s="196"/>
      <c r="O139" s="201"/>
      <c r="P139" s="201"/>
      <c r="Q139" s="145"/>
    </row>
    <row r="140" spans="1:17" ht="17" customHeight="1" x14ac:dyDescent="0.2">
      <c r="A140" s="51" t="s">
        <v>69</v>
      </c>
      <c r="B140" s="13" t="s">
        <v>8</v>
      </c>
      <c r="C140" s="52" t="s">
        <v>109</v>
      </c>
      <c r="D140" s="15" t="s">
        <v>24</v>
      </c>
      <c r="E140" s="52" t="s">
        <v>25</v>
      </c>
      <c r="F140" s="16">
        <v>623</v>
      </c>
      <c r="G140" s="17">
        <v>91.6</v>
      </c>
      <c r="H140" s="18">
        <v>39110</v>
      </c>
      <c r="I140" s="18">
        <v>40872</v>
      </c>
      <c r="J140" s="19">
        <v>144.04338799999999</v>
      </c>
      <c r="K140" s="19">
        <v>182.36363600000001</v>
      </c>
      <c r="L140" s="7">
        <f t="shared" si="8"/>
        <v>360.33294090162849</v>
      </c>
      <c r="M140" s="53">
        <f t="shared" si="9"/>
        <v>3156.5165622982654</v>
      </c>
      <c r="N140" s="180"/>
      <c r="O140" s="201"/>
      <c r="P140" s="201"/>
      <c r="Q140" s="145"/>
    </row>
    <row r="141" spans="1:17" ht="17" customHeight="1" x14ac:dyDescent="0.2">
      <c r="A141" s="51" t="s">
        <v>70</v>
      </c>
      <c r="B141" s="13" t="s">
        <v>8</v>
      </c>
      <c r="C141" s="52" t="s">
        <v>109</v>
      </c>
      <c r="D141" s="15" t="s">
        <v>24</v>
      </c>
      <c r="E141" s="52" t="s">
        <v>25</v>
      </c>
      <c r="F141" s="16">
        <v>677</v>
      </c>
      <c r="G141" s="17">
        <v>90.3</v>
      </c>
      <c r="H141" s="18">
        <v>35954</v>
      </c>
      <c r="I141" s="18">
        <v>37579</v>
      </c>
      <c r="J141" s="19">
        <v>144.04338799999999</v>
      </c>
      <c r="K141" s="19">
        <v>182.36363600000001</v>
      </c>
      <c r="L141" s="7">
        <f t="shared" si="8"/>
        <v>386.00849722488988</v>
      </c>
      <c r="M141" s="53">
        <f t="shared" si="9"/>
        <v>3381.4344356900351</v>
      </c>
      <c r="N141" s="180"/>
      <c r="O141" s="201"/>
      <c r="P141" s="201"/>
      <c r="Q141" s="145"/>
    </row>
    <row r="142" spans="1:17" ht="17" customHeight="1" x14ac:dyDescent="0.2">
      <c r="A142" s="51" t="s">
        <v>71</v>
      </c>
      <c r="B142" s="13" t="s">
        <v>8</v>
      </c>
      <c r="C142" s="52" t="s">
        <v>109</v>
      </c>
      <c r="D142" s="15" t="s">
        <v>24</v>
      </c>
      <c r="E142" s="52" t="s">
        <v>25</v>
      </c>
      <c r="F142" s="16">
        <v>677</v>
      </c>
      <c r="G142" s="17">
        <v>91</v>
      </c>
      <c r="H142" s="18">
        <v>36063</v>
      </c>
      <c r="I142" s="18">
        <v>37784</v>
      </c>
      <c r="J142" s="19">
        <v>144.04338799999999</v>
      </c>
      <c r="K142" s="19">
        <v>182.36363600000001</v>
      </c>
      <c r="L142" s="7">
        <f t="shared" si="8"/>
        <v>389.00081115686578</v>
      </c>
      <c r="M142" s="53">
        <f t="shared" si="9"/>
        <v>3407.6471057341441</v>
      </c>
      <c r="N142" s="180"/>
      <c r="O142" s="201"/>
      <c r="P142" s="201"/>
      <c r="Q142" s="145"/>
    </row>
    <row r="143" spans="1:17" ht="17" customHeight="1" x14ac:dyDescent="0.2">
      <c r="A143" s="51" t="s">
        <v>23</v>
      </c>
      <c r="B143" s="13" t="s">
        <v>8</v>
      </c>
      <c r="C143" s="15" t="s">
        <v>109</v>
      </c>
      <c r="D143" s="15" t="s">
        <v>24</v>
      </c>
      <c r="E143" s="54" t="s">
        <v>25</v>
      </c>
      <c r="F143" s="16">
        <v>1012</v>
      </c>
      <c r="G143" s="17">
        <v>89.4</v>
      </c>
      <c r="H143" s="55">
        <v>39808</v>
      </c>
      <c r="I143" s="55">
        <v>41947</v>
      </c>
      <c r="J143" s="19">
        <v>144.04338799999999</v>
      </c>
      <c r="K143" s="19">
        <v>182.36363600000001</v>
      </c>
      <c r="L143" s="7">
        <f t="shared" si="8"/>
        <v>571.26613189463671</v>
      </c>
      <c r="M143" s="53">
        <f t="shared" si="9"/>
        <v>5004.2913153970176</v>
      </c>
      <c r="N143" s="180"/>
      <c r="O143" s="201"/>
      <c r="P143" s="201"/>
      <c r="Q143" s="145"/>
    </row>
    <row r="144" spans="1:17" ht="17" customHeight="1" x14ac:dyDescent="0.2">
      <c r="A144" s="51" t="s">
        <v>26</v>
      </c>
      <c r="B144" s="13" t="s">
        <v>8</v>
      </c>
      <c r="C144" s="15" t="s">
        <v>109</v>
      </c>
      <c r="D144" s="15" t="s">
        <v>24</v>
      </c>
      <c r="E144" s="54" t="s">
        <v>25</v>
      </c>
      <c r="F144" s="16">
        <v>1012</v>
      </c>
      <c r="G144" s="17">
        <v>90.9</v>
      </c>
      <c r="H144" s="55">
        <v>40011</v>
      </c>
      <c r="I144" s="55">
        <v>42016</v>
      </c>
      <c r="J144" s="19">
        <v>144.04338799999999</v>
      </c>
      <c r="K144" s="19">
        <v>182.36363600000001</v>
      </c>
      <c r="L144" s="7">
        <f t="shared" si="8"/>
        <v>580.85113410763392</v>
      </c>
      <c r="M144" s="53">
        <f t="shared" si="9"/>
        <v>5088.2559347828728</v>
      </c>
      <c r="N144" s="180"/>
      <c r="O144" s="201"/>
      <c r="P144" s="201"/>
      <c r="Q144" s="145"/>
    </row>
    <row r="145" spans="1:17" ht="17" customHeight="1" x14ac:dyDescent="0.2">
      <c r="A145" s="39" t="s">
        <v>161</v>
      </c>
      <c r="B145" s="22" t="s">
        <v>150</v>
      </c>
      <c r="C145" s="23" t="s">
        <v>207</v>
      </c>
      <c r="D145" s="21" t="s">
        <v>227</v>
      </c>
      <c r="E145" s="23" t="s">
        <v>25</v>
      </c>
      <c r="F145" s="22">
        <v>1200</v>
      </c>
      <c r="G145" s="24">
        <v>88.154545454545442</v>
      </c>
      <c r="H145" s="25"/>
      <c r="I145" s="26"/>
      <c r="J145" s="27">
        <v>144.04338799999999</v>
      </c>
      <c r="K145" s="27">
        <v>181.522727</v>
      </c>
      <c r="L145" s="10">
        <f t="shared" si="8"/>
        <v>667.95376542892154</v>
      </c>
      <c r="M145" s="40">
        <f t="shared" si="9"/>
        <v>5851.2749851573526</v>
      </c>
      <c r="N145" s="180"/>
      <c r="O145" s="201"/>
      <c r="P145" s="201"/>
      <c r="Q145" s="145"/>
    </row>
    <row r="146" spans="1:17" ht="17" customHeight="1" x14ac:dyDescent="0.2">
      <c r="A146" s="39" t="s">
        <v>162</v>
      </c>
      <c r="B146" s="22" t="s">
        <v>150</v>
      </c>
      <c r="C146" s="23" t="s">
        <v>207</v>
      </c>
      <c r="D146" s="21" t="s">
        <v>227</v>
      </c>
      <c r="E146" s="23" t="s">
        <v>25</v>
      </c>
      <c r="F146" s="22">
        <v>1200</v>
      </c>
      <c r="G146" s="24">
        <v>88.154545454545442</v>
      </c>
      <c r="H146" s="25"/>
      <c r="I146" s="26"/>
      <c r="J146" s="27">
        <v>144.04338799999999</v>
      </c>
      <c r="K146" s="27">
        <v>181.522727</v>
      </c>
      <c r="L146" s="10">
        <f t="shared" si="8"/>
        <v>667.95376542892154</v>
      </c>
      <c r="M146" s="40">
        <f t="shared" si="9"/>
        <v>5851.2749851573526</v>
      </c>
      <c r="N146" s="180"/>
      <c r="O146" s="201"/>
      <c r="P146" s="201"/>
      <c r="Q146" s="145"/>
    </row>
    <row r="147" spans="1:17" ht="17" customHeight="1" x14ac:dyDescent="0.2">
      <c r="A147" s="87" t="s">
        <v>163</v>
      </c>
      <c r="B147" s="88" t="s">
        <v>150</v>
      </c>
      <c r="C147" s="89" t="s">
        <v>207</v>
      </c>
      <c r="D147" s="90" t="s">
        <v>227</v>
      </c>
      <c r="E147" s="89" t="s">
        <v>25</v>
      </c>
      <c r="F147" s="88">
        <v>1200</v>
      </c>
      <c r="G147" s="91">
        <v>88.154545454545442</v>
      </c>
      <c r="H147" s="92"/>
      <c r="I147" s="93"/>
      <c r="J147" s="94">
        <v>144.04338799999999</v>
      </c>
      <c r="K147" s="94">
        <v>181.522727</v>
      </c>
      <c r="L147" s="95">
        <f t="shared" si="8"/>
        <v>667.95376542892154</v>
      </c>
      <c r="M147" s="96">
        <f t="shared" si="9"/>
        <v>5851.2749851573526</v>
      </c>
      <c r="N147" s="181"/>
      <c r="O147" s="202"/>
      <c r="P147" s="202"/>
      <c r="Q147" s="147"/>
    </row>
    <row r="148" spans="1:17" ht="17" x14ac:dyDescent="0.2">
      <c r="A148" s="77" t="s">
        <v>164</v>
      </c>
      <c r="B148" s="78" t="s">
        <v>150</v>
      </c>
      <c r="C148" s="79" t="s">
        <v>207</v>
      </c>
      <c r="D148" s="80" t="s">
        <v>227</v>
      </c>
      <c r="E148" s="79" t="s">
        <v>25</v>
      </c>
      <c r="F148" s="78">
        <v>1200</v>
      </c>
      <c r="G148" s="81">
        <v>88.154545454545442</v>
      </c>
      <c r="H148" s="82"/>
      <c r="I148" s="83"/>
      <c r="J148" s="84">
        <v>144.04338799999999</v>
      </c>
      <c r="K148" s="84">
        <v>181.522727</v>
      </c>
      <c r="L148" s="85">
        <f t="shared" si="8"/>
        <v>667.95376542892154</v>
      </c>
      <c r="M148" s="86">
        <f t="shared" si="9"/>
        <v>5851.2749851573526</v>
      </c>
      <c r="N148" s="184"/>
      <c r="O148" s="195">
        <f>SUM(M148:M151)</f>
        <v>21188.391750083509</v>
      </c>
      <c r="P148" s="195">
        <f>SUM(M148:M154)</f>
        <v>38701.84650850937</v>
      </c>
      <c r="Q148" s="144"/>
    </row>
    <row r="149" spans="1:17" ht="17" x14ac:dyDescent="0.2">
      <c r="A149" s="51" t="s">
        <v>76</v>
      </c>
      <c r="B149" s="188" t="s">
        <v>8</v>
      </c>
      <c r="C149" s="14" t="s">
        <v>210</v>
      </c>
      <c r="D149" s="14" t="s">
        <v>111</v>
      </c>
      <c r="E149" s="15" t="s">
        <v>25</v>
      </c>
      <c r="F149" s="17">
        <v>1157</v>
      </c>
      <c r="G149" s="17">
        <v>74</v>
      </c>
      <c r="H149" s="18">
        <v>40162</v>
      </c>
      <c r="I149" s="18">
        <v>43336</v>
      </c>
      <c r="J149" s="19">
        <v>144.04338799999999</v>
      </c>
      <c r="K149" s="19">
        <v>190.102273</v>
      </c>
      <c r="L149" s="7">
        <f t="shared" si="8"/>
        <v>540.61180465902453</v>
      </c>
      <c r="M149" s="53">
        <f t="shared" si="9"/>
        <v>4735.7594088130545</v>
      </c>
      <c r="N149" s="182"/>
      <c r="O149" s="201"/>
      <c r="P149" s="201"/>
      <c r="Q149" s="145"/>
    </row>
    <row r="150" spans="1:17" ht="34" x14ac:dyDescent="0.2">
      <c r="A150" s="58" t="s">
        <v>77</v>
      </c>
      <c r="B150" s="127" t="s">
        <v>13</v>
      </c>
      <c r="C150" s="60" t="s">
        <v>210</v>
      </c>
      <c r="D150" s="60" t="s">
        <v>111</v>
      </c>
      <c r="E150" s="61" t="s">
        <v>25</v>
      </c>
      <c r="F150" s="62">
        <v>1163</v>
      </c>
      <c r="G150" s="63">
        <v>82.4</v>
      </c>
      <c r="H150" s="64">
        <v>44740</v>
      </c>
      <c r="I150" s="64"/>
      <c r="J150" s="65">
        <v>144.04338799999999</v>
      </c>
      <c r="K150" s="65">
        <v>190.102273</v>
      </c>
      <c r="L150" s="12">
        <f t="shared" si="8"/>
        <v>605.10030571421817</v>
      </c>
      <c r="M150" s="66">
        <f t="shared" si="9"/>
        <v>5300.6786780565508</v>
      </c>
      <c r="N150" s="182"/>
      <c r="O150" s="201"/>
      <c r="P150" s="201"/>
      <c r="Q150" s="145"/>
    </row>
    <row r="151" spans="1:17" ht="34" x14ac:dyDescent="0.2">
      <c r="A151" s="58" t="s">
        <v>78</v>
      </c>
      <c r="B151" s="127" t="s">
        <v>13</v>
      </c>
      <c r="C151" s="60" t="s">
        <v>210</v>
      </c>
      <c r="D151" s="60" t="s">
        <v>111</v>
      </c>
      <c r="E151" s="61" t="s">
        <v>25</v>
      </c>
      <c r="F151" s="62">
        <v>1163</v>
      </c>
      <c r="G151" s="63">
        <v>82.4</v>
      </c>
      <c r="H151" s="64">
        <v>45007</v>
      </c>
      <c r="I151" s="64"/>
      <c r="J151" s="65">
        <v>144.04338799999999</v>
      </c>
      <c r="K151" s="65">
        <v>190.102273</v>
      </c>
      <c r="L151" s="12">
        <f t="shared" si="8"/>
        <v>605.10030571421817</v>
      </c>
      <c r="M151" s="66">
        <f t="shared" si="9"/>
        <v>5300.6786780565508</v>
      </c>
      <c r="N151" s="182"/>
      <c r="O151" s="201"/>
      <c r="P151" s="201"/>
      <c r="Q151" s="145"/>
    </row>
    <row r="152" spans="1:17" ht="17" x14ac:dyDescent="0.2">
      <c r="A152" s="51" t="s">
        <v>75</v>
      </c>
      <c r="B152" s="13" t="s">
        <v>8</v>
      </c>
      <c r="C152" s="14" t="s">
        <v>210</v>
      </c>
      <c r="D152" s="14" t="s">
        <v>111</v>
      </c>
      <c r="E152" s="15" t="s">
        <v>25</v>
      </c>
      <c r="F152" s="16">
        <v>1157</v>
      </c>
      <c r="G152" s="17">
        <v>90.8</v>
      </c>
      <c r="H152" s="18">
        <v>39922</v>
      </c>
      <c r="I152" s="18">
        <v>43281</v>
      </c>
      <c r="J152" s="19">
        <v>144.04338799999999</v>
      </c>
      <c r="K152" s="19">
        <v>190.102273</v>
      </c>
      <c r="L152" s="7">
        <f t="shared" si="8"/>
        <v>663.34529544647876</v>
      </c>
      <c r="M152" s="53">
        <f t="shared" si="9"/>
        <v>5810.9047881111537</v>
      </c>
      <c r="N152" s="182"/>
      <c r="O152" s="201"/>
      <c r="P152" s="201"/>
      <c r="Q152" s="145"/>
    </row>
    <row r="153" spans="1:17" ht="17" x14ac:dyDescent="0.2">
      <c r="A153" s="39" t="s">
        <v>176</v>
      </c>
      <c r="B153" s="22" t="s">
        <v>150</v>
      </c>
      <c r="C153" s="23" t="s">
        <v>210</v>
      </c>
      <c r="D153" s="21" t="s">
        <v>111</v>
      </c>
      <c r="E153" s="23" t="s">
        <v>25</v>
      </c>
      <c r="F153" s="22">
        <v>1200</v>
      </c>
      <c r="G153" s="24">
        <v>88.154545454545442</v>
      </c>
      <c r="H153" s="128">
        <v>2027</v>
      </c>
      <c r="I153" s="26"/>
      <c r="J153" s="27">
        <v>144.04338799999999</v>
      </c>
      <c r="K153" s="27">
        <v>190.102273</v>
      </c>
      <c r="L153" s="10">
        <f t="shared" si="8"/>
        <v>667.95376542892154</v>
      </c>
      <c r="M153" s="40">
        <f t="shared" si="9"/>
        <v>5851.2749851573526</v>
      </c>
      <c r="N153" s="182"/>
      <c r="O153" s="201"/>
      <c r="P153" s="201"/>
      <c r="Q153" s="145"/>
    </row>
    <row r="154" spans="1:17" ht="17" x14ac:dyDescent="0.2">
      <c r="A154" s="87" t="s">
        <v>177</v>
      </c>
      <c r="B154" s="88" t="s">
        <v>150</v>
      </c>
      <c r="C154" s="89" t="s">
        <v>210</v>
      </c>
      <c r="D154" s="90" t="s">
        <v>111</v>
      </c>
      <c r="E154" s="89" t="s">
        <v>25</v>
      </c>
      <c r="F154" s="88">
        <v>1200</v>
      </c>
      <c r="G154" s="91">
        <v>88.154545454545442</v>
      </c>
      <c r="H154" s="129">
        <v>2028</v>
      </c>
      <c r="I154" s="93"/>
      <c r="J154" s="94">
        <v>144.04338799999999</v>
      </c>
      <c r="K154" s="94">
        <v>190.102273</v>
      </c>
      <c r="L154" s="95">
        <f t="shared" si="8"/>
        <v>667.95376542892154</v>
      </c>
      <c r="M154" s="96">
        <f t="shared" si="9"/>
        <v>5851.2749851573526</v>
      </c>
      <c r="N154" s="185"/>
      <c r="O154" s="202"/>
      <c r="P154" s="202"/>
      <c r="Q154" s="147"/>
    </row>
    <row r="155" spans="1:17" ht="34" x14ac:dyDescent="0.2">
      <c r="A155" s="130" t="s">
        <v>73</v>
      </c>
      <c r="B155" s="110" t="s">
        <v>13</v>
      </c>
      <c r="C155" s="111" t="s">
        <v>110</v>
      </c>
      <c r="D155" s="112" t="s">
        <v>110</v>
      </c>
      <c r="E155" s="111" t="s">
        <v>25</v>
      </c>
      <c r="F155" s="113">
        <v>1117</v>
      </c>
      <c r="G155" s="114">
        <v>88.154545454545442</v>
      </c>
      <c r="H155" s="115">
        <v>44196</v>
      </c>
      <c r="I155" s="116"/>
      <c r="J155" s="117">
        <v>144.04338799999999</v>
      </c>
      <c r="K155" s="117">
        <v>165.31818200000001</v>
      </c>
      <c r="L155" s="118">
        <f t="shared" si="8"/>
        <v>621.75362998675428</v>
      </c>
      <c r="M155" s="148">
        <f t="shared" si="9"/>
        <v>5446.561798683967</v>
      </c>
      <c r="N155" s="184"/>
      <c r="O155" s="195">
        <f>SUM(M155:M156)</f>
        <v>10893.123597367934</v>
      </c>
      <c r="P155" s="198">
        <f>SUM(M155:M160)</f>
        <v>33323.011040471116</v>
      </c>
    </row>
    <row r="156" spans="1:17" ht="34" x14ac:dyDescent="0.2">
      <c r="A156" s="58" t="s">
        <v>74</v>
      </c>
      <c r="B156" s="59" t="s">
        <v>13</v>
      </c>
      <c r="C156" s="61" t="s">
        <v>110</v>
      </c>
      <c r="D156" s="61" t="s">
        <v>110</v>
      </c>
      <c r="E156" s="61" t="s">
        <v>25</v>
      </c>
      <c r="F156" s="62">
        <v>1117</v>
      </c>
      <c r="G156" s="63">
        <v>88.154545454545442</v>
      </c>
      <c r="H156" s="64">
        <v>44560</v>
      </c>
      <c r="I156" s="64"/>
      <c r="J156" s="65">
        <v>144.04338799999999</v>
      </c>
      <c r="K156" s="65">
        <v>165.31818200000001</v>
      </c>
      <c r="L156" s="12">
        <f t="shared" si="8"/>
        <v>621.75362998675428</v>
      </c>
      <c r="M156" s="149">
        <f t="shared" si="9"/>
        <v>5446.561798683967</v>
      </c>
      <c r="N156" s="182"/>
      <c r="O156" s="201"/>
      <c r="P156" s="199"/>
    </row>
    <row r="157" spans="1:17" ht="34" x14ac:dyDescent="0.2">
      <c r="A157" s="98" t="s">
        <v>134</v>
      </c>
      <c r="B157" s="99" t="s">
        <v>121</v>
      </c>
      <c r="C157" s="100" t="s">
        <v>123</v>
      </c>
      <c r="D157" s="100" t="s">
        <v>110</v>
      </c>
      <c r="E157" s="100" t="s">
        <v>25</v>
      </c>
      <c r="F157" s="102">
        <v>1150</v>
      </c>
      <c r="G157" s="103">
        <v>88.154545454545442</v>
      </c>
      <c r="H157" s="102"/>
      <c r="I157" s="104"/>
      <c r="J157" s="105">
        <v>144.04338799999999</v>
      </c>
      <c r="K157" s="105">
        <v>165.31818200000001</v>
      </c>
      <c r="L157" s="11">
        <f t="shared" si="8"/>
        <v>640.12235853604977</v>
      </c>
      <c r="M157" s="153">
        <f t="shared" si="9"/>
        <v>5607.4718607757959</v>
      </c>
      <c r="N157" s="182"/>
      <c r="O157" s="201"/>
      <c r="P157" s="199"/>
    </row>
    <row r="158" spans="1:17" ht="34" x14ac:dyDescent="0.2">
      <c r="A158" s="98" t="s">
        <v>135</v>
      </c>
      <c r="B158" s="99" t="s">
        <v>121</v>
      </c>
      <c r="C158" s="100" t="s">
        <v>123</v>
      </c>
      <c r="D158" s="100" t="s">
        <v>110</v>
      </c>
      <c r="E158" s="100" t="s">
        <v>25</v>
      </c>
      <c r="F158" s="102">
        <v>1150</v>
      </c>
      <c r="G158" s="103">
        <v>88.154545454545442</v>
      </c>
      <c r="H158" s="102"/>
      <c r="I158" s="104"/>
      <c r="J158" s="105">
        <v>144.04338799999999</v>
      </c>
      <c r="K158" s="105">
        <v>165.31818200000001</v>
      </c>
      <c r="L158" s="11">
        <f t="shared" si="8"/>
        <v>640.12235853604977</v>
      </c>
      <c r="M158" s="153">
        <f t="shared" si="9"/>
        <v>5607.4718607757959</v>
      </c>
      <c r="N158" s="182"/>
      <c r="O158" s="201"/>
      <c r="P158" s="199"/>
    </row>
    <row r="159" spans="1:17" ht="34" x14ac:dyDescent="0.2">
      <c r="A159" s="39" t="s">
        <v>155</v>
      </c>
      <c r="B159" s="22" t="s">
        <v>150</v>
      </c>
      <c r="C159" s="23" t="s">
        <v>123</v>
      </c>
      <c r="D159" s="21" t="s">
        <v>110</v>
      </c>
      <c r="E159" s="23" t="s">
        <v>25</v>
      </c>
      <c r="F159" s="22">
        <v>1150</v>
      </c>
      <c r="G159" s="24">
        <v>88.154545454545442</v>
      </c>
      <c r="H159" s="25"/>
      <c r="I159" s="26"/>
      <c r="J159" s="27">
        <v>144.04338799999999</v>
      </c>
      <c r="K159" s="27">
        <v>165.31818200000001</v>
      </c>
      <c r="L159" s="10">
        <f t="shared" si="8"/>
        <v>640.12235853604977</v>
      </c>
      <c r="M159" s="28">
        <f t="shared" si="9"/>
        <v>5607.4718607757959</v>
      </c>
      <c r="N159" s="182"/>
      <c r="O159" s="201"/>
      <c r="P159" s="199"/>
    </row>
    <row r="160" spans="1:17" ht="34" x14ac:dyDescent="0.2">
      <c r="A160" s="87" t="s">
        <v>156</v>
      </c>
      <c r="B160" s="88" t="s">
        <v>150</v>
      </c>
      <c r="C160" s="89" t="s">
        <v>123</v>
      </c>
      <c r="D160" s="90" t="s">
        <v>110</v>
      </c>
      <c r="E160" s="89" t="s">
        <v>25</v>
      </c>
      <c r="F160" s="88">
        <v>1150</v>
      </c>
      <c r="G160" s="91">
        <v>88.154545454545442</v>
      </c>
      <c r="H160" s="92"/>
      <c r="I160" s="93"/>
      <c r="J160" s="94">
        <v>144.04338799999999</v>
      </c>
      <c r="K160" s="94">
        <v>165.31818200000001</v>
      </c>
      <c r="L160" s="95">
        <f t="shared" si="8"/>
        <v>640.12235853604977</v>
      </c>
      <c r="M160" s="150">
        <f t="shared" si="9"/>
        <v>5607.4718607757959</v>
      </c>
      <c r="N160" s="182"/>
      <c r="O160" s="201"/>
      <c r="P160" s="199"/>
    </row>
    <row r="161" spans="1:12" x14ac:dyDescent="0.2">
      <c r="A161" s="6"/>
      <c r="L161" s="8"/>
    </row>
  </sheetData>
  <autoFilter ref="A1:M160" xr:uid="{3B9DD165-A4E3-DC46-893F-80C7E4702515}">
    <sortState xmlns:xlrd2="http://schemas.microsoft.com/office/spreadsheetml/2017/richdata2" ref="A2:M160">
      <sortCondition ref="E1:E160"/>
    </sortState>
  </autoFilter>
  <sortState xmlns:xlrd2="http://schemas.microsoft.com/office/spreadsheetml/2017/richdata2" ref="A2:L161">
    <sortCondition ref="E1:E161"/>
  </sortState>
  <mergeCells count="41">
    <mergeCell ref="O148:O154"/>
    <mergeCell ref="P148:P154"/>
    <mergeCell ref="O155:O160"/>
    <mergeCell ref="P155:P160"/>
    <mergeCell ref="N136:N139"/>
    <mergeCell ref="O122:O127"/>
    <mergeCell ref="P122:P127"/>
    <mergeCell ref="N128:N133"/>
    <mergeCell ref="O134:O147"/>
    <mergeCell ref="P134:P147"/>
    <mergeCell ref="N104:N109"/>
    <mergeCell ref="N110:N115"/>
    <mergeCell ref="O110:O115"/>
    <mergeCell ref="P110:P115"/>
    <mergeCell ref="O116:O121"/>
    <mergeCell ref="N116:N121"/>
    <mergeCell ref="P116:P121"/>
    <mergeCell ref="P80:P83"/>
    <mergeCell ref="P84:P97"/>
    <mergeCell ref="N84:N97"/>
    <mergeCell ref="O84:O97"/>
    <mergeCell ref="O98:O103"/>
    <mergeCell ref="P98:P103"/>
    <mergeCell ref="P77:P79"/>
    <mergeCell ref="N25:N36"/>
    <mergeCell ref="P25:P36"/>
    <mergeCell ref="N37:N42"/>
    <mergeCell ref="O43:O48"/>
    <mergeCell ref="P43:P48"/>
    <mergeCell ref="O49:O55"/>
    <mergeCell ref="P49:P55"/>
    <mergeCell ref="N56:N59"/>
    <mergeCell ref="P56:P59"/>
    <mergeCell ref="N60:N68"/>
    <mergeCell ref="N69:N76"/>
    <mergeCell ref="O69:O76"/>
    <mergeCell ref="P2:P7"/>
    <mergeCell ref="N8:N12"/>
    <mergeCell ref="O8:O12"/>
    <mergeCell ref="N13:N24"/>
    <mergeCell ref="P13:P24"/>
  </mergeCells>
  <phoneticPr fontId="7" type="noConversion"/>
  <pageMargins left="0.7" right="0.7" top="0.75" bottom="0.75" header="0.3" footer="0.3"/>
  <pageSetup orientation="portrait" horizontalDpi="0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Aida Camacho</dc:creator>
  <cp:keywords/>
  <dc:description/>
  <cp:lastModifiedBy>Aida Camacho</cp:lastModifiedBy>
  <cp:revision/>
  <dcterms:created xsi:type="dcterms:W3CDTF">2024-10-29T08:04:15Z</dcterms:created>
  <dcterms:modified xsi:type="dcterms:W3CDTF">2025-03-20T03:06:20Z</dcterms:modified>
  <cp:category/>
  <cp:contentStatus/>
</cp:coreProperties>
</file>