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1. Börja här" sheetId="2" r:id="rId1"/>
    <sheet name="2. Max" sheetId="4" r:id="rId2"/>
    <sheet name="3. Program" sheetId="3" r:id="rId3"/>
  </sheets>
  <definedNames>
    <definedName name="BP">'2. Max'!$H$6</definedName>
    <definedName name="BPINT">'2. Max'!$E$6</definedName>
    <definedName name="KB">'2. Max'!$H$5</definedName>
    <definedName name="KBINT">'2. Max'!$E$5</definedName>
    <definedName name="ML">'2. Max'!$H$7</definedName>
    <definedName name="MLINT">'2. Max'!$E$7</definedName>
    <definedName name="PR">'2. Max'!$H$8</definedName>
    <definedName name="PRINT">'2. Max'!$E$8</definedName>
    <definedName name="SR">'2. Max'!$H$9</definedName>
    <definedName name="SRINT">'2. Max'!$E$9</definedName>
  </definedNames>
  <calcPr calcId="145621"/>
</workbook>
</file>

<file path=xl/calcChain.xml><?xml version="1.0" encoding="utf-8"?>
<calcChain xmlns="http://schemas.openxmlformats.org/spreadsheetml/2006/main">
  <c r="F6" i="4" l="1"/>
  <c r="G6" i="4" s="1"/>
  <c r="H6" i="4" s="1"/>
  <c r="G13" i="3" s="1"/>
  <c r="G10" i="3" s="1"/>
  <c r="G38" i="3" s="1"/>
  <c r="F7" i="4"/>
  <c r="G7" i="4" s="1"/>
  <c r="H7" i="4" s="1"/>
  <c r="K30" i="3" s="1"/>
  <c r="K28" i="3" s="1"/>
  <c r="F8" i="4"/>
  <c r="G8" i="4" s="1"/>
  <c r="H8" i="4" s="1"/>
  <c r="I26" i="3" s="1"/>
  <c r="I25" i="3" s="1"/>
  <c r="F9" i="4"/>
  <c r="G9" i="4" s="1"/>
  <c r="H9" i="4" s="1"/>
  <c r="I47" i="3" s="1"/>
  <c r="G5" i="4"/>
  <c r="H5" i="4" s="1"/>
  <c r="F5" i="4"/>
  <c r="N18" i="3" l="1"/>
  <c r="N16" i="3" s="1"/>
  <c r="N48" i="3" s="1"/>
  <c r="O47" i="3"/>
  <c r="O30" i="3"/>
  <c r="O28" i="3" s="1"/>
  <c r="O41" i="3"/>
  <c r="I41" i="3"/>
  <c r="P13" i="3"/>
  <c r="P12" i="3" s="1"/>
  <c r="P40" i="3" s="1"/>
  <c r="E41" i="3"/>
  <c r="L41" i="3"/>
  <c r="G41" i="3"/>
  <c r="P41" i="3"/>
  <c r="K41" i="3"/>
  <c r="E13" i="3"/>
  <c r="E11" i="3" s="1"/>
  <c r="M41" i="3"/>
  <c r="H41" i="3"/>
  <c r="I35" i="3"/>
  <c r="P8" i="3"/>
  <c r="P4" i="3" s="1"/>
  <c r="O35" i="3"/>
  <c r="J8" i="3"/>
  <c r="J4" i="3" s="1"/>
  <c r="J31" i="3" s="1"/>
  <c r="O8" i="3"/>
  <c r="O7" i="3" s="1"/>
  <c r="O34" i="3" s="1"/>
  <c r="I18" i="3"/>
  <c r="I16" i="3" s="1"/>
  <c r="F47" i="3"/>
  <c r="J47" i="3"/>
  <c r="N47" i="3"/>
  <c r="E18" i="3"/>
  <c r="E17" i="3" s="1"/>
  <c r="E46" i="3" s="1"/>
  <c r="K47" i="3"/>
  <c r="P47" i="3"/>
  <c r="G47" i="3"/>
  <c r="L47" i="3"/>
  <c r="E47" i="3"/>
  <c r="J18" i="3"/>
  <c r="J16" i="3" s="1"/>
  <c r="H47" i="3"/>
  <c r="M47" i="3"/>
  <c r="F35" i="3"/>
  <c r="J35" i="3"/>
  <c r="N35" i="3"/>
  <c r="I8" i="3"/>
  <c r="M8" i="3"/>
  <c r="F8" i="3"/>
  <c r="K35" i="3"/>
  <c r="P35" i="3"/>
  <c r="G8" i="3"/>
  <c r="L8" i="3"/>
  <c r="M35" i="3"/>
  <c r="G35" i="3"/>
  <c r="L35" i="3"/>
  <c r="E35" i="3"/>
  <c r="H8" i="3"/>
  <c r="N8" i="3"/>
  <c r="E8" i="3"/>
  <c r="H35" i="3"/>
  <c r="K8" i="3"/>
  <c r="O6" i="3"/>
  <c r="H26" i="3"/>
  <c r="H23" i="3" s="1"/>
  <c r="M26" i="3"/>
  <c r="M25" i="3" s="1"/>
  <c r="J30" i="3"/>
  <c r="J28" i="3" s="1"/>
  <c r="G30" i="3"/>
  <c r="G28" i="3" s="1"/>
  <c r="F26" i="3"/>
  <c r="F24" i="3" s="1"/>
  <c r="N41" i="3"/>
  <c r="J41" i="3"/>
  <c r="F41" i="3"/>
  <c r="P18" i="3"/>
  <c r="L18" i="3"/>
  <c r="H18" i="3"/>
  <c r="O18" i="3"/>
  <c r="K18" i="3"/>
  <c r="G18" i="3"/>
  <c r="N14" i="3"/>
  <c r="N43" i="3" s="1"/>
  <c r="F18" i="3"/>
  <c r="M18" i="3"/>
  <c r="I24" i="3"/>
  <c r="O26" i="3"/>
  <c r="K26" i="3"/>
  <c r="G26" i="3"/>
  <c r="E26" i="3"/>
  <c r="N26" i="3"/>
  <c r="J26" i="3"/>
  <c r="I23" i="3"/>
  <c r="P26" i="3"/>
  <c r="L26" i="3"/>
  <c r="K27" i="3"/>
  <c r="E30" i="3"/>
  <c r="F30" i="3"/>
  <c r="M30" i="3"/>
  <c r="I30" i="3"/>
  <c r="K29" i="3"/>
  <c r="P30" i="3"/>
  <c r="L30" i="3"/>
  <c r="H30" i="3"/>
  <c r="N30" i="3"/>
  <c r="L13" i="3"/>
  <c r="L11" i="3" s="1"/>
  <c r="H13" i="3"/>
  <c r="H11" i="3" s="1"/>
  <c r="N13" i="3"/>
  <c r="N11" i="3" s="1"/>
  <c r="J13" i="3"/>
  <c r="J9" i="3" s="1"/>
  <c r="J37" i="3" s="1"/>
  <c r="F13" i="3"/>
  <c r="F11" i="3" s="1"/>
  <c r="M13" i="3"/>
  <c r="M12" i="3" s="1"/>
  <c r="M40" i="3" s="1"/>
  <c r="I13" i="3"/>
  <c r="I12" i="3" s="1"/>
  <c r="I40" i="3" s="1"/>
  <c r="O13" i="3"/>
  <c r="O10" i="3" s="1"/>
  <c r="O38" i="3" s="1"/>
  <c r="K13" i="3"/>
  <c r="K10" i="3" s="1"/>
  <c r="K38" i="3" s="1"/>
  <c r="G12" i="3"/>
  <c r="G40" i="3" s="1"/>
  <c r="G9" i="3"/>
  <c r="G37" i="3" s="1"/>
  <c r="G11" i="3"/>
  <c r="J17" i="3" l="1"/>
  <c r="J46" i="3" s="1"/>
  <c r="J7" i="3"/>
  <c r="J34" i="3" s="1"/>
  <c r="N45" i="3"/>
  <c r="J27" i="3"/>
  <c r="N17" i="3"/>
  <c r="N46" i="3" s="1"/>
  <c r="N15" i="3"/>
  <c r="N44" i="3" s="1"/>
  <c r="J11" i="3"/>
  <c r="J39" i="3" s="1"/>
  <c r="O12" i="3"/>
  <c r="O40" i="3" s="1"/>
  <c r="J29" i="3"/>
  <c r="J14" i="3"/>
  <c r="J43" i="3" s="1"/>
  <c r="I11" i="3"/>
  <c r="I39" i="3" s="1"/>
  <c r="H9" i="3"/>
  <c r="H37" i="3" s="1"/>
  <c r="H24" i="3"/>
  <c r="L10" i="3"/>
  <c r="L38" i="3" s="1"/>
  <c r="P7" i="3"/>
  <c r="P34" i="3" s="1"/>
  <c r="O4" i="3"/>
  <c r="O19" i="3" s="1"/>
  <c r="P6" i="3"/>
  <c r="P36" i="3" s="1"/>
  <c r="F23" i="3"/>
  <c r="H25" i="3"/>
  <c r="G27" i="3"/>
  <c r="P5" i="3"/>
  <c r="P20" i="3" s="1"/>
  <c r="O27" i="3"/>
  <c r="O29" i="3"/>
  <c r="J15" i="3"/>
  <c r="J44" i="3" s="1"/>
  <c r="I14" i="3"/>
  <c r="I43" i="3" s="1"/>
  <c r="I17" i="3"/>
  <c r="I46" i="3" s="1"/>
  <c r="M24" i="3"/>
  <c r="F25" i="3"/>
  <c r="P9" i="3"/>
  <c r="P37" i="3" s="1"/>
  <c r="N10" i="3"/>
  <c r="N38" i="3" s="1"/>
  <c r="P10" i="3"/>
  <c r="P38" i="3" s="1"/>
  <c r="E39" i="3"/>
  <c r="E42" i="3"/>
  <c r="E10" i="3"/>
  <c r="E38" i="3" s="1"/>
  <c r="K11" i="3"/>
  <c r="K42" i="3" s="1"/>
  <c r="M10" i="3"/>
  <c r="M38" i="3" s="1"/>
  <c r="M9" i="3"/>
  <c r="M37" i="3" s="1"/>
  <c r="E12" i="3"/>
  <c r="E40" i="3" s="1"/>
  <c r="E9" i="3"/>
  <c r="E37" i="3" s="1"/>
  <c r="H12" i="3"/>
  <c r="H40" i="3" s="1"/>
  <c r="P11" i="3"/>
  <c r="P39" i="3" s="1"/>
  <c r="J6" i="3"/>
  <c r="J21" i="3" s="1"/>
  <c r="J19" i="3"/>
  <c r="O5" i="3"/>
  <c r="O32" i="3" s="1"/>
  <c r="J5" i="3"/>
  <c r="J20" i="3" s="1"/>
  <c r="I45" i="3"/>
  <c r="I48" i="3"/>
  <c r="F42" i="3"/>
  <c r="F39" i="3"/>
  <c r="J42" i="3"/>
  <c r="O22" i="3"/>
  <c r="O21" i="3"/>
  <c r="O36" i="3"/>
  <c r="O33" i="3"/>
  <c r="N6" i="3"/>
  <c r="N7" i="3"/>
  <c r="N34" i="3" s="1"/>
  <c r="N4" i="3"/>
  <c r="N5" i="3"/>
  <c r="I5" i="3"/>
  <c r="I4" i="3"/>
  <c r="I6" i="3"/>
  <c r="I7" i="3"/>
  <c r="I34" i="3" s="1"/>
  <c r="J10" i="3"/>
  <c r="J38" i="3" s="1"/>
  <c r="O11" i="3"/>
  <c r="O9" i="3"/>
  <c r="O37" i="3" s="1"/>
  <c r="J12" i="3"/>
  <c r="J40" i="3" s="1"/>
  <c r="I10" i="3"/>
  <c r="I38" i="3" s="1"/>
  <c r="H39" i="3"/>
  <c r="H42" i="3"/>
  <c r="E15" i="3"/>
  <c r="E44" i="3" s="1"/>
  <c r="I15" i="3"/>
  <c r="I44" i="3" s="1"/>
  <c r="K7" i="3"/>
  <c r="K34" i="3" s="1"/>
  <c r="K4" i="3"/>
  <c r="K5" i="3"/>
  <c r="K6" i="3"/>
  <c r="H4" i="3"/>
  <c r="H5" i="3"/>
  <c r="H6" i="3"/>
  <c r="H7" i="3"/>
  <c r="H34" i="3" s="1"/>
  <c r="L39" i="3"/>
  <c r="L42" i="3"/>
  <c r="L4" i="3"/>
  <c r="L5" i="3"/>
  <c r="L6" i="3"/>
  <c r="L7" i="3"/>
  <c r="L34" i="3" s="1"/>
  <c r="F6" i="3"/>
  <c r="F4" i="3"/>
  <c r="F5" i="3"/>
  <c r="F7" i="3"/>
  <c r="F34" i="3" s="1"/>
  <c r="J48" i="3"/>
  <c r="J45" i="3"/>
  <c r="G42" i="3"/>
  <c r="G39" i="3"/>
  <c r="L12" i="3"/>
  <c r="L40" i="3" s="1"/>
  <c r="L9" i="3"/>
  <c r="L37" i="3" s="1"/>
  <c r="I9" i="3"/>
  <c r="I37" i="3" s="1"/>
  <c r="N42" i="3"/>
  <c r="N39" i="3"/>
  <c r="G29" i="3"/>
  <c r="M23" i="3"/>
  <c r="E14" i="3"/>
  <c r="E43" i="3" s="1"/>
  <c r="E16" i="3"/>
  <c r="E6" i="3"/>
  <c r="E4" i="3"/>
  <c r="E5" i="3"/>
  <c r="E7" i="3"/>
  <c r="E34" i="3" s="1"/>
  <c r="G7" i="3"/>
  <c r="G34" i="3" s="1"/>
  <c r="G4" i="3"/>
  <c r="G5" i="3"/>
  <c r="G6" i="3"/>
  <c r="M5" i="3"/>
  <c r="M4" i="3"/>
  <c r="M6" i="3"/>
  <c r="M7" i="3"/>
  <c r="M34" i="3" s="1"/>
  <c r="P19" i="3"/>
  <c r="P31" i="3"/>
  <c r="G17" i="3"/>
  <c r="G46" i="3" s="1"/>
  <c r="G16" i="3"/>
  <c r="G15" i="3"/>
  <c r="G44" i="3" s="1"/>
  <c r="G14" i="3"/>
  <c r="G43" i="3" s="1"/>
  <c r="P14" i="3"/>
  <c r="P43" i="3" s="1"/>
  <c r="P17" i="3"/>
  <c r="P46" i="3" s="1"/>
  <c r="P16" i="3"/>
  <c r="P15" i="3"/>
  <c r="P44" i="3" s="1"/>
  <c r="K17" i="3"/>
  <c r="K46" i="3" s="1"/>
  <c r="K15" i="3"/>
  <c r="K44" i="3" s="1"/>
  <c r="K14" i="3"/>
  <c r="K43" i="3" s="1"/>
  <c r="K16" i="3"/>
  <c r="O17" i="3"/>
  <c r="O46" i="3" s="1"/>
  <c r="O15" i="3"/>
  <c r="O44" i="3" s="1"/>
  <c r="O14" i="3"/>
  <c r="O43" i="3" s="1"/>
  <c r="O16" i="3"/>
  <c r="H14" i="3"/>
  <c r="H43" i="3" s="1"/>
  <c r="H16" i="3"/>
  <c r="H15" i="3"/>
  <c r="H44" i="3" s="1"/>
  <c r="H17" i="3"/>
  <c r="H46" i="3" s="1"/>
  <c r="F16" i="3"/>
  <c r="F14" i="3"/>
  <c r="F43" i="3" s="1"/>
  <c r="F17" i="3"/>
  <c r="F46" i="3" s="1"/>
  <c r="F15" i="3"/>
  <c r="F44" i="3" s="1"/>
  <c r="M15" i="3"/>
  <c r="M44" i="3" s="1"/>
  <c r="M17" i="3"/>
  <c r="M46" i="3" s="1"/>
  <c r="M16" i="3"/>
  <c r="M14" i="3"/>
  <c r="M43" i="3" s="1"/>
  <c r="L14" i="3"/>
  <c r="L43" i="3" s="1"/>
  <c r="L16" i="3"/>
  <c r="L15" i="3"/>
  <c r="L44" i="3" s="1"/>
  <c r="L17" i="3"/>
  <c r="L46" i="3" s="1"/>
  <c r="P24" i="3"/>
  <c r="P25" i="3"/>
  <c r="P23" i="3"/>
  <c r="N24" i="3"/>
  <c r="N23" i="3"/>
  <c r="N25" i="3"/>
  <c r="K23" i="3"/>
  <c r="K25" i="3"/>
  <c r="K24" i="3"/>
  <c r="E23" i="3"/>
  <c r="E25" i="3"/>
  <c r="E24" i="3"/>
  <c r="O23" i="3"/>
  <c r="O25" i="3"/>
  <c r="O24" i="3"/>
  <c r="L24" i="3"/>
  <c r="L25" i="3"/>
  <c r="L23" i="3"/>
  <c r="J25" i="3"/>
  <c r="J24" i="3"/>
  <c r="J23" i="3"/>
  <c r="G23" i="3"/>
  <c r="G25" i="3"/>
  <c r="G24" i="3"/>
  <c r="E28" i="3"/>
  <c r="E29" i="3"/>
  <c r="E27" i="3"/>
  <c r="P29" i="3"/>
  <c r="P27" i="3"/>
  <c r="P28" i="3"/>
  <c r="I29" i="3"/>
  <c r="I28" i="3"/>
  <c r="I27" i="3"/>
  <c r="H29" i="3"/>
  <c r="H27" i="3"/>
  <c r="H28" i="3"/>
  <c r="F27" i="3"/>
  <c r="F29" i="3"/>
  <c r="F28" i="3"/>
  <c r="L29" i="3"/>
  <c r="L27" i="3"/>
  <c r="L28" i="3"/>
  <c r="N27" i="3"/>
  <c r="N29" i="3"/>
  <c r="N28" i="3"/>
  <c r="M28" i="3"/>
  <c r="M27" i="3"/>
  <c r="M29" i="3"/>
  <c r="H10" i="3"/>
  <c r="H38" i="3" s="1"/>
  <c r="M11" i="3"/>
  <c r="K12" i="3"/>
  <c r="K40" i="3" s="1"/>
  <c r="N9" i="3"/>
  <c r="N37" i="3" s="1"/>
  <c r="F12" i="3"/>
  <c r="F40" i="3" s="1"/>
  <c r="F10" i="3"/>
  <c r="F38" i="3" s="1"/>
  <c r="F9" i="3"/>
  <c r="F37" i="3" s="1"/>
  <c r="K9" i="3"/>
  <c r="K37" i="3" s="1"/>
  <c r="N12" i="3"/>
  <c r="N40" i="3" s="1"/>
  <c r="P33" i="3" l="1"/>
  <c r="P42" i="3"/>
  <c r="P21" i="3"/>
  <c r="P22" i="3"/>
  <c r="J33" i="3"/>
  <c r="J36" i="3"/>
  <c r="I42" i="3"/>
  <c r="O31" i="3"/>
  <c r="J22" i="3"/>
  <c r="J32" i="3"/>
  <c r="P32" i="3"/>
  <c r="K39" i="3"/>
  <c r="O20" i="3"/>
  <c r="M39" i="3"/>
  <c r="M42" i="3"/>
  <c r="L45" i="3"/>
  <c r="L48" i="3"/>
  <c r="H45" i="3"/>
  <c r="H48" i="3"/>
  <c r="G48" i="3"/>
  <c r="G45" i="3"/>
  <c r="M31" i="3"/>
  <c r="M19" i="3"/>
  <c r="G31" i="3"/>
  <c r="G19" i="3"/>
  <c r="E31" i="3"/>
  <c r="E19" i="3"/>
  <c r="E45" i="3"/>
  <c r="E48" i="3"/>
  <c r="F32" i="3"/>
  <c r="F20" i="3"/>
  <c r="L33" i="3"/>
  <c r="L36" i="3"/>
  <c r="L21" i="3"/>
  <c r="L22" i="3"/>
  <c r="H19" i="3"/>
  <c r="H31" i="3"/>
  <c r="O42" i="3"/>
  <c r="O39" i="3"/>
  <c r="I31" i="3"/>
  <c r="I19" i="3"/>
  <c r="F48" i="3"/>
  <c r="F45" i="3"/>
  <c r="M20" i="3"/>
  <c r="M32" i="3"/>
  <c r="E33" i="3"/>
  <c r="E22" i="3"/>
  <c r="E21" i="3"/>
  <c r="E36" i="3"/>
  <c r="F31" i="3"/>
  <c r="F19" i="3"/>
  <c r="L32" i="3"/>
  <c r="L20" i="3"/>
  <c r="K22" i="3"/>
  <c r="K36" i="3"/>
  <c r="K33" i="3"/>
  <c r="K21" i="3"/>
  <c r="I20" i="3"/>
  <c r="I32" i="3"/>
  <c r="N36" i="3"/>
  <c r="N21" i="3"/>
  <c r="N22" i="3"/>
  <c r="N33" i="3"/>
  <c r="O48" i="3"/>
  <c r="O45" i="3"/>
  <c r="K45" i="3"/>
  <c r="K48" i="3"/>
  <c r="G22" i="3"/>
  <c r="G36" i="3"/>
  <c r="G33" i="3"/>
  <c r="G21" i="3"/>
  <c r="F36" i="3"/>
  <c r="F21" i="3"/>
  <c r="F33" i="3"/>
  <c r="F22" i="3"/>
  <c r="L19" i="3"/>
  <c r="L31" i="3"/>
  <c r="H33" i="3"/>
  <c r="H36" i="3"/>
  <c r="H21" i="3"/>
  <c r="H22" i="3"/>
  <c r="K32" i="3"/>
  <c r="K20" i="3"/>
  <c r="N32" i="3"/>
  <c r="N20" i="3"/>
  <c r="M48" i="3"/>
  <c r="M45" i="3"/>
  <c r="P45" i="3"/>
  <c r="P48" i="3"/>
  <c r="M36" i="3"/>
  <c r="M33" i="3"/>
  <c r="M21" i="3"/>
  <c r="M22" i="3"/>
  <c r="G32" i="3"/>
  <c r="G20" i="3"/>
  <c r="E20" i="3"/>
  <c r="E32" i="3"/>
  <c r="H32" i="3"/>
  <c r="H20" i="3"/>
  <c r="K19" i="3"/>
  <c r="K31" i="3"/>
  <c r="I21" i="3"/>
  <c r="I22" i="3"/>
  <c r="I33" i="3"/>
  <c r="I36" i="3"/>
  <c r="N31" i="3"/>
  <c r="N19" i="3"/>
</calcChain>
</file>

<file path=xl/sharedStrings.xml><?xml version="1.0" encoding="utf-8"?>
<sst xmlns="http://schemas.openxmlformats.org/spreadsheetml/2006/main" count="48" uniqueCount="37">
  <si>
    <t>Träningsprogram med linjär periodisering</t>
  </si>
  <si>
    <t>Nivå: Nybörjare till intermediär</t>
  </si>
  <si>
    <t>MADCOW 5x5</t>
  </si>
  <si>
    <t>Programbeskrivning hittas på:</t>
  </si>
  <si>
    <t>http://www.styrkelabbet.se/madcow</t>
  </si>
  <si>
    <t>Reps</t>
  </si>
  <si>
    <t>1RM</t>
  </si>
  <si>
    <t>5RM</t>
  </si>
  <si>
    <t>Press</t>
  </si>
  <si>
    <t>Övning</t>
  </si>
  <si>
    <t>Vikt</t>
  </si>
  <si>
    <t>Setintervall</t>
  </si>
  <si>
    <t>Startvikt</t>
  </si>
  <si>
    <t>Knäböj</t>
  </si>
  <si>
    <t>Bänkpress</t>
  </si>
  <si>
    <t>Marklyft</t>
  </si>
  <si>
    <t>Stångrodd</t>
  </si>
  <si>
    <t>Nå PB i vecka #:</t>
  </si>
  <si>
    <t>Det är rekommenderat att börja med låga vikter, och att nå dina 5RM-PB tidigast vecka 4.</t>
  </si>
  <si>
    <t>http://en.wikipedia.org/wiki/One-repetition_maximum</t>
  </si>
  <si>
    <t>Om du ska ägna de närmaste veckorna åt det här träningsprogrammet så är det sunt att</t>
  </si>
  <si>
    <t>ägna 10 minuter åt att läsa igenom och förstå programmet tillfullo.</t>
  </si>
  <si>
    <t>Setintervallet påverkar hur stora hopp som sker i de stegrande seten.</t>
  </si>
  <si>
    <t>Fyll endast i information i de gröna fälten. Övriga fält är utdata eller används för</t>
  </si>
  <si>
    <t>beräkningar.</t>
  </si>
  <si>
    <t>Rekommenderat värde är mellan 10-15 %.</t>
  </si>
  <si>
    <t>Måndag</t>
  </si>
  <si>
    <t>Onsdag</t>
  </si>
  <si>
    <t>Fredag</t>
  </si>
  <si>
    <t>Dag</t>
  </si>
  <si>
    <t>Vecka</t>
  </si>
  <si>
    <r>
      <t>Vänligen mata in nuvarande styrkenivå samt önskat setintervall i de</t>
    </r>
    <r>
      <rPr>
        <b/>
        <sz val="11"/>
        <color theme="1"/>
        <rFont val="Calibri"/>
        <family val="2"/>
        <scheme val="minor"/>
      </rPr>
      <t xml:space="preserve"> gröna fälten</t>
    </r>
    <r>
      <rPr>
        <sz val="11"/>
        <color theme="1"/>
        <rFont val="Calibri"/>
        <family val="2"/>
        <scheme val="minor"/>
      </rPr>
      <t xml:space="preserve"> nedan.</t>
    </r>
  </si>
  <si>
    <t>Beräkningarna av 1RM och 5RM ovan är gjorda med hjälp utav Epleys ekvation:</t>
  </si>
  <si>
    <r>
      <rPr>
        <b/>
        <sz val="11"/>
        <color theme="1"/>
        <rFont val="Calibri"/>
        <family val="2"/>
        <scheme val="minor"/>
      </rPr>
      <t>1:</t>
    </r>
    <r>
      <rPr>
        <sz val="11"/>
        <color theme="1"/>
        <rFont val="Calibri"/>
        <family val="2"/>
        <scheme val="minor"/>
      </rPr>
      <t xml:space="preserve"> Det är rekommenderat att du läser informationen du finner på länken ovan.</t>
    </r>
  </si>
  <si>
    <r>
      <rPr>
        <b/>
        <sz val="11"/>
        <color theme="1"/>
        <rFont val="Calibri"/>
        <family val="2"/>
        <scheme val="minor"/>
      </rPr>
      <t>2:</t>
    </r>
    <r>
      <rPr>
        <sz val="11"/>
        <color theme="1"/>
        <rFont val="Calibri"/>
        <family val="2"/>
        <scheme val="minor"/>
      </rPr>
      <t xml:space="preserve"> Mata in dina nuvarande max i de gröna fälten på flik två, </t>
    </r>
    <r>
      <rPr>
        <b/>
        <sz val="11"/>
        <color theme="1"/>
        <rFont val="Calibri"/>
        <family val="2"/>
        <scheme val="minor"/>
      </rPr>
      <t>"Max"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</si>
  <si>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: Du finner programmet under flik  tre, </t>
    </r>
    <r>
      <rPr>
        <b/>
        <sz val="11"/>
        <color theme="1"/>
        <rFont val="Calibri"/>
        <family val="2"/>
        <scheme val="minor"/>
      </rPr>
      <t>"Program"</t>
    </r>
    <r>
      <rPr>
        <sz val="11"/>
        <color theme="1"/>
        <rFont val="Calibri"/>
        <family val="2"/>
        <scheme val="minor"/>
      </rPr>
      <t>.</t>
    </r>
  </si>
  <si>
    <t>4: Åtnjut ändlösa gains, min distingerade vän. /Daniel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</si>
</sst>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u/>
      <sz val="24"/>
      <color theme="0"/>
      <name val="Calibri"/>
      <family val="2"/>
      <scheme val="minor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21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EFC84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5" fillId="2" borderId="1" xfId="0" applyFont="1" applyFill="1" applyBorder="1" applyAlignment="1">
      <alignment horizontal="right"/>
    </xf>
    <xf numFmtId="0" fontId="5" fillId="2" borderId="9" xfId="0" applyFont="1" applyFill="1" applyBorder="1" applyAlignment="1">
      <alignment horizontal="right"/>
    </xf>
    <xf numFmtId="0" fontId="5" fillId="2" borderId="17" xfId="0" applyFont="1" applyFill="1" applyBorder="1" applyAlignment="1">
      <alignment horizontal="right"/>
    </xf>
    <xf numFmtId="0" fontId="5" fillId="2" borderId="18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6" fillId="4" borderId="12" xfId="0" applyFont="1" applyFill="1" applyBorder="1" applyAlignment="1">
      <alignment horizontal="right"/>
    </xf>
    <xf numFmtId="164" fontId="6" fillId="4" borderId="0" xfId="0" applyNumberFormat="1" applyFont="1" applyFill="1" applyBorder="1" applyAlignment="1">
      <alignment horizontal="right"/>
    </xf>
    <xf numFmtId="0" fontId="6" fillId="4" borderId="15" xfId="0" applyFont="1" applyFill="1" applyBorder="1" applyAlignment="1">
      <alignment horizontal="right"/>
    </xf>
    <xf numFmtId="164" fontId="6" fillId="4" borderId="7" xfId="0" applyNumberFormat="1" applyFont="1" applyFill="1" applyBorder="1" applyAlignment="1">
      <alignment horizontal="right"/>
    </xf>
    <xf numFmtId="0" fontId="6" fillId="4" borderId="0" xfId="0" applyNumberFormat="1" applyFont="1" applyFill="1" applyBorder="1" applyAlignment="1">
      <alignment horizontal="right"/>
    </xf>
    <xf numFmtId="0" fontId="6" fillId="4" borderId="7" xfId="0" applyNumberFormat="1" applyFont="1" applyFill="1" applyBorder="1" applyAlignment="1">
      <alignment horizontal="right"/>
    </xf>
    <xf numFmtId="0" fontId="7" fillId="0" borderId="0" xfId="0" applyFont="1" applyFill="1" applyBorder="1" applyAlignment="1"/>
    <xf numFmtId="0" fontId="6" fillId="4" borderId="10" xfId="0" applyNumberFormat="1" applyFont="1" applyFill="1" applyBorder="1" applyAlignment="1">
      <alignment horizontal="right"/>
    </xf>
    <xf numFmtId="0" fontId="5" fillId="2" borderId="19" xfId="0" applyFont="1" applyFill="1" applyBorder="1" applyAlignment="1">
      <alignment horizontal="right"/>
    </xf>
    <xf numFmtId="0" fontId="5" fillId="2" borderId="10" xfId="0" applyFont="1" applyFill="1" applyBorder="1" applyAlignment="1">
      <alignment horizontal="right" vertical="center"/>
    </xf>
    <xf numFmtId="0" fontId="0" fillId="3" borderId="2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21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21" xfId="0" applyFont="1" applyFill="1" applyBorder="1"/>
    <xf numFmtId="0" fontId="7" fillId="3" borderId="21" xfId="0" applyFont="1" applyFill="1" applyBorder="1" applyAlignment="1"/>
    <xf numFmtId="0" fontId="0" fillId="3" borderId="22" xfId="0" applyFill="1" applyBorder="1"/>
    <xf numFmtId="0" fontId="0" fillId="3" borderId="7" xfId="0" applyFill="1" applyBorder="1"/>
    <xf numFmtId="0" fontId="0" fillId="3" borderId="8" xfId="0" applyFill="1" applyBorder="1"/>
    <xf numFmtId="1" fontId="6" fillId="3" borderId="12" xfId="0" applyNumberFormat="1" applyFont="1" applyFill="1" applyBorder="1" applyAlignment="1">
      <alignment horizontal="right"/>
    </xf>
    <xf numFmtId="1" fontId="6" fillId="3" borderId="0" xfId="0" applyNumberFormat="1" applyFont="1" applyFill="1" applyBorder="1" applyAlignment="1">
      <alignment horizontal="right"/>
    </xf>
    <xf numFmtId="0" fontId="6" fillId="3" borderId="14" xfId="0" applyFont="1" applyFill="1" applyBorder="1" applyAlignment="1">
      <alignment horizontal="right"/>
    </xf>
    <xf numFmtId="1" fontId="6" fillId="3" borderId="15" xfId="0" applyNumberFormat="1" applyFont="1" applyFill="1" applyBorder="1" applyAlignment="1">
      <alignment horizontal="right"/>
    </xf>
    <xf numFmtId="1" fontId="6" fillId="3" borderId="7" xfId="0" applyNumberFormat="1" applyFont="1" applyFill="1" applyBorder="1" applyAlignment="1">
      <alignment horizontal="right"/>
    </xf>
    <xf numFmtId="0" fontId="6" fillId="3" borderId="16" xfId="0" applyFont="1" applyFill="1" applyBorder="1" applyAlignment="1">
      <alignment horizontal="right"/>
    </xf>
    <xf numFmtId="0" fontId="3" fillId="3" borderId="21" xfId="1" applyFill="1" applyBorder="1"/>
    <xf numFmtId="0" fontId="3" fillId="3" borderId="21" xfId="1" applyFill="1" applyBorder="1" applyAlignment="1"/>
    <xf numFmtId="0" fontId="2" fillId="0" borderId="0" xfId="0" applyFont="1"/>
    <xf numFmtId="0" fontId="2" fillId="2" borderId="0" xfId="0" applyFont="1" applyFill="1"/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0" fillId="5" borderId="20" xfId="0" applyFill="1" applyBorder="1"/>
    <xf numFmtId="0" fontId="0" fillId="5" borderId="4" xfId="0" applyFill="1" applyBorder="1"/>
    <xf numFmtId="0" fontId="0" fillId="5" borderId="5" xfId="0" applyFill="1" applyBorder="1"/>
    <xf numFmtId="0" fontId="3" fillId="5" borderId="22" xfId="1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21" xfId="0" applyFill="1" applyBorder="1"/>
    <xf numFmtId="0" fontId="0" fillId="5" borderId="0" xfId="0" applyFill="1" applyBorder="1"/>
    <xf numFmtId="0" fontId="0" fillId="5" borderId="6" xfId="0" applyFill="1" applyBorder="1"/>
    <xf numFmtId="0" fontId="0" fillId="5" borderId="22" xfId="0" applyFill="1" applyBorder="1"/>
    <xf numFmtId="0" fontId="0" fillId="2" borderId="0" xfId="0" applyFill="1"/>
    <xf numFmtId="0" fontId="0" fillId="0" borderId="0" xfId="0" applyFill="1"/>
    <xf numFmtId="0" fontId="5" fillId="2" borderId="20" xfId="0" applyFont="1" applyFill="1" applyBorder="1"/>
    <xf numFmtId="0" fontId="5" fillId="2" borderId="4" xfId="0" applyFont="1" applyFill="1" applyBorder="1"/>
    <xf numFmtId="0" fontId="5" fillId="2" borderId="4" xfId="0" applyFont="1" applyFill="1" applyBorder="1" applyAlignment="1">
      <alignment horizontal="right"/>
    </xf>
    <xf numFmtId="0" fontId="5" fillId="2" borderId="5" xfId="0" applyFont="1" applyFill="1" applyBorder="1"/>
    <xf numFmtId="0" fontId="5" fillId="2" borderId="25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7" xfId="0" applyFont="1" applyFill="1" applyBorder="1"/>
    <xf numFmtId="0" fontId="5" fillId="2" borderId="9" xfId="0" applyFont="1" applyFill="1" applyBorder="1"/>
    <xf numFmtId="0" fontId="5" fillId="2" borderId="10" xfId="0" applyFont="1" applyFill="1" applyBorder="1"/>
    <xf numFmtId="0" fontId="11" fillId="0" borderId="0" xfId="0" applyFont="1" applyFill="1" applyAlignment="1">
      <alignment horizontal="center"/>
    </xf>
    <xf numFmtId="0" fontId="11" fillId="0" borderId="0" xfId="0" applyFont="1" applyFill="1"/>
    <xf numFmtId="0" fontId="5" fillId="2" borderId="26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11" fillId="2" borderId="29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6" fillId="5" borderId="27" xfId="0" applyFont="1" applyFill="1" applyBorder="1"/>
    <xf numFmtId="0" fontId="6" fillId="5" borderId="28" xfId="0" applyFont="1" applyFill="1" applyBorder="1"/>
    <xf numFmtId="0" fontId="6" fillId="5" borderId="12" xfId="0" applyFont="1" applyFill="1" applyBorder="1"/>
    <xf numFmtId="0" fontId="6" fillId="5" borderId="14" xfId="0" applyFont="1" applyFill="1" applyBorder="1"/>
    <xf numFmtId="0" fontId="8" fillId="5" borderId="13" xfId="0" applyFont="1" applyFill="1" applyBorder="1"/>
    <xf numFmtId="0" fontId="8" fillId="5" borderId="31" xfId="0" applyFont="1" applyFill="1" applyBorder="1"/>
    <xf numFmtId="0" fontId="6" fillId="3" borderId="27" xfId="0" applyFont="1" applyFill="1" applyBorder="1"/>
    <xf numFmtId="0" fontId="6" fillId="3" borderId="28" xfId="0" applyFont="1" applyFill="1" applyBorder="1"/>
    <xf numFmtId="0" fontId="6" fillId="3" borderId="12" xfId="0" applyFont="1" applyFill="1" applyBorder="1"/>
    <xf numFmtId="0" fontId="6" fillId="3" borderId="14" xfId="0" applyFont="1" applyFill="1" applyBorder="1"/>
    <xf numFmtId="0" fontId="8" fillId="3" borderId="13" xfId="0" applyFont="1" applyFill="1" applyBorder="1"/>
    <xf numFmtId="0" fontId="8" fillId="3" borderId="31" xfId="0" applyFont="1" applyFill="1" applyBorder="1"/>
    <xf numFmtId="0" fontId="6" fillId="5" borderId="11" xfId="0" applyFont="1" applyFill="1" applyBorder="1"/>
    <xf numFmtId="0" fontId="6" fillId="5" borderId="30" xfId="0" applyFont="1" applyFill="1" applyBorder="1"/>
    <xf numFmtId="0" fontId="8" fillId="5" borderId="15" xfId="0" applyFont="1" applyFill="1" applyBorder="1"/>
    <xf numFmtId="0" fontId="8" fillId="5" borderId="16" xfId="0" applyFont="1" applyFill="1" applyBorder="1"/>
    <xf numFmtId="0" fontId="6" fillId="5" borderId="33" xfId="0" applyFont="1" applyFill="1" applyBorder="1"/>
    <xf numFmtId="0" fontId="6" fillId="5" borderId="23" xfId="0" applyFont="1" applyFill="1" applyBorder="1"/>
    <xf numFmtId="0" fontId="8" fillId="5" borderId="23" xfId="0" applyFont="1" applyFill="1" applyBorder="1"/>
    <xf numFmtId="0" fontId="8" fillId="5" borderId="12" xfId="0" applyFont="1" applyFill="1" applyBorder="1"/>
    <xf numFmtId="0" fontId="8" fillId="5" borderId="14" xfId="0" applyFont="1" applyFill="1" applyBorder="1"/>
    <xf numFmtId="0" fontId="6" fillId="5" borderId="24" xfId="0" applyFont="1" applyFill="1" applyBorder="1"/>
    <xf numFmtId="0" fontId="6" fillId="5" borderId="13" xfId="0" applyFont="1" applyFill="1" applyBorder="1"/>
    <xf numFmtId="0" fontId="6" fillId="5" borderId="31" xfId="0" applyFont="1" applyFill="1" applyBorder="1"/>
    <xf numFmtId="0" fontId="6" fillId="3" borderId="11" xfId="0" applyFont="1" applyFill="1" applyBorder="1"/>
    <xf numFmtId="0" fontId="8" fillId="3" borderId="12" xfId="0" applyFont="1" applyFill="1" applyBorder="1"/>
    <xf numFmtId="0" fontId="6" fillId="3" borderId="30" xfId="0" applyFont="1" applyFill="1" applyBorder="1"/>
    <xf numFmtId="0" fontId="8" fillId="3" borderId="15" xfId="0" applyFont="1" applyFill="1" applyBorder="1"/>
    <xf numFmtId="0" fontId="8" fillId="3" borderId="16" xfId="0" applyFont="1" applyFill="1" applyBorder="1"/>
    <xf numFmtId="0" fontId="8" fillId="3" borderId="14" xfId="0" applyFont="1" applyFill="1" applyBorder="1"/>
    <xf numFmtId="0" fontId="0" fillId="3" borderId="19" xfId="0" applyFill="1" applyBorder="1"/>
    <xf numFmtId="0" fontId="0" fillId="3" borderId="9" xfId="0" applyFill="1" applyBorder="1"/>
    <xf numFmtId="0" fontId="0" fillId="3" borderId="10" xfId="0" applyFill="1" applyBorder="1"/>
    <xf numFmtId="0" fontId="6" fillId="5" borderId="15" xfId="0" applyFont="1" applyFill="1" applyBorder="1"/>
    <xf numFmtId="0" fontId="6" fillId="5" borderId="16" xfId="0" applyFont="1" applyFill="1" applyBorder="1"/>
  </cellXfs>
  <cellStyles count="3">
    <cellStyle name="Hyperlä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B72126"/>
      <color rgb="FF9EFC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yrkelabbet.se/madco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n.wikipedia.org/wiki/One-repetition_maxim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Normal="100" workbookViewId="0">
      <selection activeCell="K16" sqref="K16"/>
    </sheetView>
  </sheetViews>
  <sheetFormatPr defaultRowHeight="15" x14ac:dyDescent="0.25"/>
  <cols>
    <col min="1" max="1" width="1.42578125" customWidth="1"/>
    <col min="11" max="11" width="9.140625" customWidth="1"/>
  </cols>
  <sheetData>
    <row r="1" spans="1:11" ht="31.5" x14ac:dyDescent="0.5">
      <c r="A1" s="53"/>
      <c r="B1" s="40"/>
      <c r="C1" s="40"/>
      <c r="D1" s="40"/>
      <c r="E1" s="40"/>
      <c r="F1" s="42" t="s">
        <v>2</v>
      </c>
      <c r="G1" s="40"/>
      <c r="H1" s="40"/>
      <c r="I1" s="40"/>
      <c r="J1" s="40"/>
      <c r="K1" s="54"/>
    </row>
    <row r="2" spans="1:11" ht="18.75" x14ac:dyDescent="0.3">
      <c r="A2" s="53"/>
      <c r="B2" s="40"/>
      <c r="C2" s="40"/>
      <c r="D2" s="40"/>
      <c r="E2" s="40"/>
      <c r="F2" s="41" t="s">
        <v>1</v>
      </c>
      <c r="G2" s="40"/>
      <c r="H2" s="40"/>
      <c r="I2" s="40"/>
      <c r="J2" s="40"/>
      <c r="K2" s="54"/>
    </row>
    <row r="3" spans="1:11" ht="18.75" x14ac:dyDescent="0.3">
      <c r="A3" s="53"/>
      <c r="B3" s="40"/>
      <c r="C3" s="40"/>
      <c r="D3" s="40"/>
      <c r="E3" s="40"/>
      <c r="F3" s="41" t="s">
        <v>0</v>
      </c>
      <c r="G3" s="40"/>
      <c r="H3" s="40"/>
      <c r="I3" s="40"/>
      <c r="J3" s="40"/>
      <c r="K3" s="54"/>
    </row>
    <row r="4" spans="1:11" ht="15.75" thickBot="1" x14ac:dyDescent="0.3"/>
    <row r="5" spans="1:11" x14ac:dyDescent="0.25">
      <c r="B5" s="43" t="s">
        <v>3</v>
      </c>
      <c r="C5" s="44"/>
      <c r="D5" s="44"/>
      <c r="E5" s="45"/>
    </row>
    <row r="6" spans="1:11" ht="15.75" thickBot="1" x14ac:dyDescent="0.3">
      <c r="B6" s="46" t="s">
        <v>4</v>
      </c>
      <c r="C6" s="47"/>
      <c r="D6" s="47"/>
      <c r="E6" s="48"/>
    </row>
    <row r="7" spans="1:11" ht="15.75" thickBot="1" x14ac:dyDescent="0.3"/>
    <row r="8" spans="1:11" x14ac:dyDescent="0.25">
      <c r="B8" s="43" t="s">
        <v>33</v>
      </c>
      <c r="C8" s="44"/>
      <c r="D8" s="44"/>
      <c r="E8" s="44"/>
      <c r="F8" s="44"/>
      <c r="G8" s="44"/>
      <c r="H8" s="44"/>
      <c r="I8" s="44"/>
      <c r="J8" s="45"/>
    </row>
    <row r="9" spans="1:11" x14ac:dyDescent="0.25">
      <c r="B9" s="49" t="s">
        <v>20</v>
      </c>
      <c r="C9" s="50"/>
      <c r="D9" s="50"/>
      <c r="E9" s="50"/>
      <c r="F9" s="50"/>
      <c r="G9" s="50"/>
      <c r="H9" s="50"/>
      <c r="I9" s="50"/>
      <c r="J9" s="51"/>
    </row>
    <row r="10" spans="1:11" x14ac:dyDescent="0.25">
      <c r="B10" s="49" t="s">
        <v>21</v>
      </c>
      <c r="C10" s="50"/>
      <c r="D10" s="50"/>
      <c r="E10" s="50"/>
      <c r="F10" s="50"/>
      <c r="G10" s="50"/>
      <c r="H10" s="50"/>
      <c r="I10" s="50"/>
      <c r="J10" s="51"/>
    </row>
    <row r="11" spans="1:11" x14ac:dyDescent="0.25">
      <c r="B11" s="49"/>
      <c r="C11" s="50"/>
      <c r="D11" s="50"/>
      <c r="E11" s="50"/>
      <c r="F11" s="50"/>
      <c r="G11" s="50"/>
      <c r="H11" s="50"/>
      <c r="I11" s="50"/>
      <c r="J11" s="51"/>
    </row>
    <row r="12" spans="1:11" x14ac:dyDescent="0.25">
      <c r="B12" s="49" t="s">
        <v>34</v>
      </c>
      <c r="C12" s="50"/>
      <c r="D12" s="50"/>
      <c r="E12" s="50"/>
      <c r="F12" s="50"/>
      <c r="G12" s="50"/>
      <c r="H12" s="50"/>
      <c r="I12" s="50"/>
      <c r="J12" s="51"/>
    </row>
    <row r="13" spans="1:11" x14ac:dyDescent="0.25">
      <c r="B13" s="49"/>
      <c r="C13" s="50"/>
      <c r="D13" s="50"/>
      <c r="E13" s="50"/>
      <c r="F13" s="50"/>
      <c r="G13" s="50"/>
      <c r="H13" s="50"/>
      <c r="I13" s="50"/>
      <c r="J13" s="51"/>
    </row>
    <row r="14" spans="1:11" x14ac:dyDescent="0.25">
      <c r="B14" s="49" t="s">
        <v>35</v>
      </c>
      <c r="C14" s="50"/>
      <c r="D14" s="50"/>
      <c r="E14" s="50"/>
      <c r="F14" s="50"/>
      <c r="G14" s="50"/>
      <c r="H14" s="50"/>
      <c r="I14" s="50"/>
      <c r="J14" s="51"/>
    </row>
    <row r="15" spans="1:11" ht="15.75" thickBot="1" x14ac:dyDescent="0.3">
      <c r="B15" s="52"/>
      <c r="C15" s="47"/>
      <c r="D15" s="47"/>
      <c r="E15" s="47"/>
      <c r="F15" s="47"/>
      <c r="G15" s="47"/>
      <c r="H15" s="47"/>
      <c r="I15" s="47"/>
      <c r="J15" s="48"/>
    </row>
    <row r="17" spans="2:2" x14ac:dyDescent="0.25">
      <c r="B17" s="39" t="s">
        <v>36</v>
      </c>
    </row>
  </sheetData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zoomScaleNormal="100" workbookViewId="0">
      <selection activeCell="C10" sqref="C10"/>
    </sheetView>
  </sheetViews>
  <sheetFormatPr defaultRowHeight="15" x14ac:dyDescent="0.25"/>
  <cols>
    <col min="1" max="1" width="1.42578125" customWidth="1"/>
    <col min="2" max="2" width="11.42578125" customWidth="1"/>
    <col min="5" max="5" width="13.5703125" customWidth="1"/>
    <col min="6" max="6" width="9.5703125" bestFit="1" customWidth="1"/>
  </cols>
  <sheetData>
    <row r="1" spans="2:9" ht="8.25" customHeight="1" thickBot="1" x14ac:dyDescent="0.3"/>
    <row r="2" spans="2:9" ht="15.75" thickBot="1" x14ac:dyDescent="0.3">
      <c r="B2" s="106" t="s">
        <v>31</v>
      </c>
      <c r="C2" s="107"/>
      <c r="D2" s="107"/>
      <c r="E2" s="107"/>
      <c r="F2" s="107"/>
      <c r="G2" s="107"/>
      <c r="H2" s="107"/>
      <c r="I2" s="108"/>
    </row>
    <row r="3" spans="2:9" ht="15.75" thickBot="1" x14ac:dyDescent="0.3"/>
    <row r="4" spans="2:9" ht="15.75" thickBot="1" x14ac:dyDescent="0.3">
      <c r="B4" s="4" t="s">
        <v>9</v>
      </c>
      <c r="C4" s="5" t="s">
        <v>10</v>
      </c>
      <c r="D4" s="6" t="s">
        <v>5</v>
      </c>
      <c r="E4" s="5" t="s">
        <v>11</v>
      </c>
      <c r="F4" s="6" t="s">
        <v>6</v>
      </c>
      <c r="G4" s="5" t="s">
        <v>7</v>
      </c>
      <c r="H4" s="7" t="s">
        <v>12</v>
      </c>
    </row>
    <row r="5" spans="2:9" x14ac:dyDescent="0.25">
      <c r="B5" s="8" t="s">
        <v>13</v>
      </c>
      <c r="C5" s="14">
        <v>50</v>
      </c>
      <c r="D5" s="10">
        <v>5</v>
      </c>
      <c r="E5" s="11">
        <v>0.125</v>
      </c>
      <c r="F5" s="31">
        <f>IF(D5=1,C5,C5*(1+D5/30))</f>
        <v>58.333333333333336</v>
      </c>
      <c r="G5" s="32">
        <f>IF(D5=5,C5,F5*30/35)</f>
        <v>50</v>
      </c>
      <c r="H5" s="33">
        <f>MROUND(G5*(1/1.025)^(D11-1),2.5)</f>
        <v>47.5</v>
      </c>
    </row>
    <row r="6" spans="2:9" x14ac:dyDescent="0.25">
      <c r="B6" s="8" t="s">
        <v>14</v>
      </c>
      <c r="C6" s="14">
        <v>50</v>
      </c>
      <c r="D6" s="10">
        <v>5</v>
      </c>
      <c r="E6" s="11">
        <v>0.125</v>
      </c>
      <c r="F6" s="31">
        <f t="shared" ref="F6:F9" si="0">IF(D6=1,C6,C6*(1+D6/30))</f>
        <v>58.333333333333336</v>
      </c>
      <c r="G6" s="32">
        <f t="shared" ref="G6:G9" si="1">IF(D6=5,C6,F6*30/35)</f>
        <v>50</v>
      </c>
      <c r="H6" s="33">
        <f>MROUND(G6*(1/1.025)^(D11-1),2.5)</f>
        <v>47.5</v>
      </c>
    </row>
    <row r="7" spans="2:9" x14ac:dyDescent="0.25">
      <c r="B7" s="8" t="s">
        <v>15</v>
      </c>
      <c r="C7" s="14">
        <v>50</v>
      </c>
      <c r="D7" s="10">
        <v>5</v>
      </c>
      <c r="E7" s="11">
        <v>0.125</v>
      </c>
      <c r="F7" s="31">
        <f t="shared" si="0"/>
        <v>58.333333333333336</v>
      </c>
      <c r="G7" s="32">
        <f t="shared" si="1"/>
        <v>50</v>
      </c>
      <c r="H7" s="33">
        <f>MROUND(G7*(1/1.025)^(D11-1),2.5)</f>
        <v>47.5</v>
      </c>
    </row>
    <row r="8" spans="2:9" x14ac:dyDescent="0.25">
      <c r="B8" s="8" t="s">
        <v>8</v>
      </c>
      <c r="C8" s="14">
        <v>50</v>
      </c>
      <c r="D8" s="10">
        <v>5</v>
      </c>
      <c r="E8" s="11">
        <v>0.125</v>
      </c>
      <c r="F8" s="31">
        <f t="shared" si="0"/>
        <v>58.333333333333336</v>
      </c>
      <c r="G8" s="32">
        <f t="shared" si="1"/>
        <v>50</v>
      </c>
      <c r="H8" s="33">
        <f>MROUND(G8*(1/1.025)^(D11-1),2.5)</f>
        <v>47.5</v>
      </c>
    </row>
    <row r="9" spans="2:9" ht="15.75" thickBot="1" x14ac:dyDescent="0.3">
      <c r="B9" s="9" t="s">
        <v>16</v>
      </c>
      <c r="C9" s="15">
        <v>50</v>
      </c>
      <c r="D9" s="12">
        <v>5</v>
      </c>
      <c r="E9" s="13">
        <v>0.125</v>
      </c>
      <c r="F9" s="34">
        <f t="shared" si="0"/>
        <v>58.333333333333336</v>
      </c>
      <c r="G9" s="35">
        <f t="shared" si="1"/>
        <v>50</v>
      </c>
      <c r="H9" s="36">
        <f>MROUND(G9*(1/1.025)^(D11-1),2.5)</f>
        <v>47.5</v>
      </c>
    </row>
    <row r="10" spans="2:9" ht="15.75" thickBot="1" x14ac:dyDescent="0.3">
      <c r="B10" s="16"/>
    </row>
    <row r="11" spans="2:9" ht="15.75" thickBot="1" x14ac:dyDescent="0.3">
      <c r="B11" s="18"/>
      <c r="C11" s="19" t="s">
        <v>17</v>
      </c>
      <c r="D11" s="17">
        <v>4</v>
      </c>
    </row>
    <row r="12" spans="2:9" ht="15.75" thickBot="1" x14ac:dyDescent="0.3"/>
    <row r="13" spans="2:9" x14ac:dyDescent="0.25">
      <c r="B13" s="20" t="s">
        <v>23</v>
      </c>
      <c r="C13" s="21"/>
      <c r="D13" s="21"/>
      <c r="E13" s="21"/>
      <c r="F13" s="21"/>
      <c r="G13" s="21"/>
      <c r="H13" s="21"/>
      <c r="I13" s="22"/>
    </row>
    <row r="14" spans="2:9" x14ac:dyDescent="0.25">
      <c r="B14" s="23" t="s">
        <v>24</v>
      </c>
      <c r="C14" s="24"/>
      <c r="D14" s="24"/>
      <c r="E14" s="24"/>
      <c r="F14" s="24"/>
      <c r="G14" s="24"/>
      <c r="H14" s="24"/>
      <c r="I14" s="25"/>
    </row>
    <row r="15" spans="2:9" x14ac:dyDescent="0.25">
      <c r="B15" s="23"/>
      <c r="C15" s="24"/>
      <c r="D15" s="24"/>
      <c r="E15" s="24"/>
      <c r="F15" s="24"/>
      <c r="G15" s="24"/>
      <c r="H15" s="24"/>
      <c r="I15" s="25"/>
    </row>
    <row r="16" spans="2:9" x14ac:dyDescent="0.25">
      <c r="B16" s="26" t="s">
        <v>22</v>
      </c>
      <c r="C16" s="24"/>
      <c r="D16" s="24"/>
      <c r="E16" s="24"/>
      <c r="F16" s="24"/>
      <c r="G16" s="24"/>
      <c r="H16" s="24"/>
      <c r="I16" s="25"/>
    </row>
    <row r="17" spans="2:9" x14ac:dyDescent="0.25">
      <c r="B17" s="26" t="s">
        <v>25</v>
      </c>
      <c r="C17" s="24"/>
      <c r="D17" s="24"/>
      <c r="E17" s="24"/>
      <c r="F17" s="24"/>
      <c r="G17" s="24"/>
      <c r="H17" s="24"/>
      <c r="I17" s="25"/>
    </row>
    <row r="18" spans="2:9" x14ac:dyDescent="0.25">
      <c r="B18" s="26"/>
      <c r="C18" s="24"/>
      <c r="D18" s="24"/>
      <c r="E18" s="24"/>
      <c r="F18" s="24"/>
      <c r="G18" s="24"/>
      <c r="H18" s="24"/>
      <c r="I18" s="25"/>
    </row>
    <row r="19" spans="2:9" x14ac:dyDescent="0.25">
      <c r="B19" s="27" t="s">
        <v>32</v>
      </c>
      <c r="C19" s="24"/>
      <c r="D19" s="24"/>
      <c r="E19" s="24"/>
      <c r="F19" s="24"/>
      <c r="G19" s="24"/>
      <c r="H19" s="24"/>
      <c r="I19" s="25"/>
    </row>
    <row r="20" spans="2:9" x14ac:dyDescent="0.25">
      <c r="B20" s="38" t="s">
        <v>19</v>
      </c>
      <c r="C20" s="24"/>
      <c r="D20" s="24"/>
      <c r="E20" s="24"/>
      <c r="F20" s="24"/>
      <c r="G20" s="24"/>
      <c r="H20" s="24"/>
      <c r="I20" s="25"/>
    </row>
    <row r="21" spans="2:9" x14ac:dyDescent="0.25">
      <c r="B21" s="37"/>
      <c r="C21" s="24"/>
      <c r="D21" s="24"/>
      <c r="E21" s="24"/>
      <c r="F21" s="24"/>
      <c r="G21" s="24"/>
      <c r="H21" s="24"/>
      <c r="I21" s="25"/>
    </row>
    <row r="22" spans="2:9" ht="15.75" thickBot="1" x14ac:dyDescent="0.3">
      <c r="B22" s="28" t="s">
        <v>18</v>
      </c>
      <c r="C22" s="29"/>
      <c r="D22" s="29"/>
      <c r="E22" s="29"/>
      <c r="F22" s="29"/>
      <c r="G22" s="29"/>
      <c r="H22" s="29"/>
      <c r="I22" s="30"/>
    </row>
  </sheetData>
  <hyperlinks>
    <hyperlink ref="B20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8"/>
  <sheetViews>
    <sheetView workbookViewId="0">
      <selection activeCell="T7" sqref="T7"/>
    </sheetView>
  </sheetViews>
  <sheetFormatPr defaultRowHeight="15" x14ac:dyDescent="0.25"/>
  <cols>
    <col min="1" max="1" width="1.42578125" customWidth="1"/>
    <col min="2" max="2" width="11" style="1" customWidth="1"/>
    <col min="3" max="3" width="11" customWidth="1"/>
  </cols>
  <sheetData>
    <row r="1" spans="2:16" ht="15.75" customHeight="1" thickBot="1" x14ac:dyDescent="0.3"/>
    <row r="2" spans="2:16" ht="15.75" thickBot="1" x14ac:dyDescent="0.3">
      <c r="B2" s="64"/>
      <c r="C2" s="65"/>
      <c r="D2" s="65"/>
      <c r="E2" s="55"/>
      <c r="F2" s="56"/>
      <c r="G2" s="56"/>
      <c r="H2" s="56"/>
      <c r="I2" s="56"/>
      <c r="J2" s="57" t="s">
        <v>30</v>
      </c>
      <c r="K2" s="56"/>
      <c r="L2" s="56"/>
      <c r="M2" s="56"/>
      <c r="N2" s="56"/>
      <c r="O2" s="56"/>
      <c r="P2" s="58"/>
    </row>
    <row r="3" spans="2:16" ht="15.75" thickBot="1" x14ac:dyDescent="0.3">
      <c r="B3" s="59" t="s">
        <v>29</v>
      </c>
      <c r="C3" s="60" t="s">
        <v>9</v>
      </c>
      <c r="D3" s="6" t="s">
        <v>5</v>
      </c>
      <c r="E3" s="61">
        <v>1</v>
      </c>
      <c r="F3" s="61">
        <v>2</v>
      </c>
      <c r="G3" s="61">
        <v>3</v>
      </c>
      <c r="H3" s="62">
        <v>4</v>
      </c>
      <c r="I3" s="61">
        <v>5</v>
      </c>
      <c r="J3" s="62">
        <v>6</v>
      </c>
      <c r="K3" s="61">
        <v>7</v>
      </c>
      <c r="L3" s="62">
        <v>8</v>
      </c>
      <c r="M3" s="61">
        <v>9</v>
      </c>
      <c r="N3" s="62">
        <v>10</v>
      </c>
      <c r="O3" s="61">
        <v>11</v>
      </c>
      <c r="P3" s="63">
        <v>12</v>
      </c>
    </row>
    <row r="4" spans="2:16" x14ac:dyDescent="0.25">
      <c r="B4" s="66"/>
      <c r="C4" s="67"/>
      <c r="D4" s="76">
        <v>5</v>
      </c>
      <c r="E4" s="76">
        <f t="shared" ref="E4:P4" si="0">MROUND(E8*(1-KBINT*4),2.5)</f>
        <v>25</v>
      </c>
      <c r="F4" s="76">
        <f t="shared" si="0"/>
        <v>25</v>
      </c>
      <c r="G4" s="76">
        <f t="shared" si="0"/>
        <v>25</v>
      </c>
      <c r="H4" s="76">
        <f t="shared" si="0"/>
        <v>25</v>
      </c>
      <c r="I4" s="76">
        <f t="shared" si="0"/>
        <v>27.5</v>
      </c>
      <c r="J4" s="76">
        <f t="shared" si="0"/>
        <v>27.5</v>
      </c>
      <c r="K4" s="76">
        <f t="shared" si="0"/>
        <v>27.5</v>
      </c>
      <c r="L4" s="76">
        <f t="shared" si="0"/>
        <v>30</v>
      </c>
      <c r="M4" s="76">
        <f t="shared" si="0"/>
        <v>30</v>
      </c>
      <c r="N4" s="76">
        <f t="shared" si="0"/>
        <v>30</v>
      </c>
      <c r="O4" s="76">
        <f t="shared" si="0"/>
        <v>30</v>
      </c>
      <c r="P4" s="77">
        <f t="shared" si="0"/>
        <v>32.5</v>
      </c>
    </row>
    <row r="5" spans="2:16" x14ac:dyDescent="0.25">
      <c r="B5" s="68"/>
      <c r="C5" s="69"/>
      <c r="D5" s="78">
        <v>5</v>
      </c>
      <c r="E5" s="78">
        <f t="shared" ref="E5:P5" si="1">MROUND(E8*(1-KBINT*3),2.5)</f>
        <v>30</v>
      </c>
      <c r="F5" s="78">
        <f t="shared" si="1"/>
        <v>30</v>
      </c>
      <c r="G5" s="78">
        <f t="shared" si="1"/>
        <v>32.5</v>
      </c>
      <c r="H5" s="78">
        <f t="shared" si="1"/>
        <v>32.5</v>
      </c>
      <c r="I5" s="78">
        <f t="shared" si="1"/>
        <v>32.5</v>
      </c>
      <c r="J5" s="78">
        <f t="shared" si="1"/>
        <v>32.5</v>
      </c>
      <c r="K5" s="78">
        <f t="shared" si="1"/>
        <v>35</v>
      </c>
      <c r="L5" s="78">
        <f t="shared" si="1"/>
        <v>35</v>
      </c>
      <c r="M5" s="78">
        <f t="shared" si="1"/>
        <v>35</v>
      </c>
      <c r="N5" s="78">
        <f t="shared" si="1"/>
        <v>37.5</v>
      </c>
      <c r="O5" s="78">
        <f t="shared" si="1"/>
        <v>37.5</v>
      </c>
      <c r="P5" s="79">
        <f t="shared" si="1"/>
        <v>40</v>
      </c>
    </row>
    <row r="6" spans="2:16" x14ac:dyDescent="0.25">
      <c r="B6" s="68"/>
      <c r="C6" s="69" t="s">
        <v>13</v>
      </c>
      <c r="D6" s="78">
        <v>5</v>
      </c>
      <c r="E6" s="78">
        <f t="shared" ref="E6:P6" si="2">MROUND(E8*(1-KBINT*2),2.5)</f>
        <v>35</v>
      </c>
      <c r="F6" s="78">
        <f t="shared" si="2"/>
        <v>35</v>
      </c>
      <c r="G6" s="78">
        <f t="shared" si="2"/>
        <v>37.5</v>
      </c>
      <c r="H6" s="78">
        <f t="shared" si="2"/>
        <v>37.5</v>
      </c>
      <c r="I6" s="78">
        <f t="shared" si="2"/>
        <v>40</v>
      </c>
      <c r="J6" s="78">
        <f t="shared" si="2"/>
        <v>40</v>
      </c>
      <c r="K6" s="78">
        <f t="shared" si="2"/>
        <v>42.5</v>
      </c>
      <c r="L6" s="78">
        <f t="shared" si="2"/>
        <v>42.5</v>
      </c>
      <c r="M6" s="78">
        <f t="shared" si="2"/>
        <v>42.5</v>
      </c>
      <c r="N6" s="78">
        <f t="shared" si="2"/>
        <v>45</v>
      </c>
      <c r="O6" s="78">
        <f t="shared" si="2"/>
        <v>45</v>
      </c>
      <c r="P6" s="79">
        <f t="shared" si="2"/>
        <v>47.5</v>
      </c>
    </row>
    <row r="7" spans="2:16" x14ac:dyDescent="0.25">
      <c r="B7" s="68"/>
      <c r="C7" s="69"/>
      <c r="D7" s="78">
        <v>5</v>
      </c>
      <c r="E7" s="78">
        <f t="shared" ref="E7:P7" si="3">MROUND(E8*(1-KBINT),2.5)</f>
        <v>42.5</v>
      </c>
      <c r="F7" s="78">
        <f t="shared" si="3"/>
        <v>42.5</v>
      </c>
      <c r="G7" s="78">
        <f t="shared" si="3"/>
        <v>45</v>
      </c>
      <c r="H7" s="78">
        <f t="shared" si="3"/>
        <v>45</v>
      </c>
      <c r="I7" s="78">
        <f t="shared" si="3"/>
        <v>45</v>
      </c>
      <c r="J7" s="78">
        <f t="shared" si="3"/>
        <v>45</v>
      </c>
      <c r="K7" s="78">
        <f t="shared" si="3"/>
        <v>47.5</v>
      </c>
      <c r="L7" s="78">
        <f t="shared" si="3"/>
        <v>50</v>
      </c>
      <c r="M7" s="78">
        <f t="shared" si="3"/>
        <v>50</v>
      </c>
      <c r="N7" s="78">
        <f t="shared" si="3"/>
        <v>52.5</v>
      </c>
      <c r="O7" s="78">
        <f t="shared" si="3"/>
        <v>52.5</v>
      </c>
      <c r="P7" s="79">
        <f t="shared" si="3"/>
        <v>55</v>
      </c>
    </row>
    <row r="8" spans="2:16" s="2" customFormat="1" x14ac:dyDescent="0.25">
      <c r="B8" s="68"/>
      <c r="C8" s="70"/>
      <c r="D8" s="80">
        <v>5</v>
      </c>
      <c r="E8" s="80">
        <f>KB</f>
        <v>47.5</v>
      </c>
      <c r="F8" s="80">
        <f t="shared" ref="F8:P8" si="4">MROUND(KB*(1.025)^E3,2.5)</f>
        <v>47.5</v>
      </c>
      <c r="G8" s="80">
        <f t="shared" si="4"/>
        <v>50</v>
      </c>
      <c r="H8" s="80">
        <f t="shared" si="4"/>
        <v>50</v>
      </c>
      <c r="I8" s="80">
        <f t="shared" si="4"/>
        <v>52.5</v>
      </c>
      <c r="J8" s="80">
        <f t="shared" si="4"/>
        <v>52.5</v>
      </c>
      <c r="K8" s="80">
        <f t="shared" si="4"/>
        <v>55</v>
      </c>
      <c r="L8" s="80">
        <f t="shared" si="4"/>
        <v>57.5</v>
      </c>
      <c r="M8" s="80">
        <f t="shared" si="4"/>
        <v>57.5</v>
      </c>
      <c r="N8" s="80">
        <f t="shared" si="4"/>
        <v>60</v>
      </c>
      <c r="O8" s="80">
        <f t="shared" si="4"/>
        <v>60</v>
      </c>
      <c r="P8" s="81">
        <f t="shared" si="4"/>
        <v>62.5</v>
      </c>
    </row>
    <row r="9" spans="2:16" x14ac:dyDescent="0.25">
      <c r="B9" s="68"/>
      <c r="C9" s="69"/>
      <c r="D9" s="84">
        <v>5</v>
      </c>
      <c r="E9" s="100">
        <f t="shared" ref="E9:P9" si="5">MROUND(E13*(1-BPINT*4),2.5)</f>
        <v>25</v>
      </c>
      <c r="F9" s="84">
        <f t="shared" si="5"/>
        <v>25</v>
      </c>
      <c r="G9" s="84">
        <f t="shared" si="5"/>
        <v>25</v>
      </c>
      <c r="H9" s="84">
        <f t="shared" si="5"/>
        <v>25</v>
      </c>
      <c r="I9" s="84">
        <f t="shared" si="5"/>
        <v>27.5</v>
      </c>
      <c r="J9" s="84">
        <f t="shared" si="5"/>
        <v>27.5</v>
      </c>
      <c r="K9" s="84">
        <f t="shared" si="5"/>
        <v>27.5</v>
      </c>
      <c r="L9" s="84">
        <f t="shared" si="5"/>
        <v>30</v>
      </c>
      <c r="M9" s="84">
        <f t="shared" si="5"/>
        <v>30</v>
      </c>
      <c r="N9" s="84">
        <f t="shared" si="5"/>
        <v>30</v>
      </c>
      <c r="O9" s="84">
        <f t="shared" si="5"/>
        <v>30</v>
      </c>
      <c r="P9" s="85">
        <f t="shared" si="5"/>
        <v>32.5</v>
      </c>
    </row>
    <row r="10" spans="2:16" x14ac:dyDescent="0.25">
      <c r="B10" s="68"/>
      <c r="C10" s="69"/>
      <c r="D10" s="84">
        <v>5</v>
      </c>
      <c r="E10" s="84">
        <f t="shared" ref="E10:P10" si="6">MROUND(E13*(1-BPINT*3),2.5)</f>
        <v>30</v>
      </c>
      <c r="F10" s="84">
        <f t="shared" si="6"/>
        <v>30</v>
      </c>
      <c r="G10" s="84">
        <f t="shared" si="6"/>
        <v>32.5</v>
      </c>
      <c r="H10" s="84">
        <f t="shared" si="6"/>
        <v>32.5</v>
      </c>
      <c r="I10" s="84">
        <f t="shared" si="6"/>
        <v>32.5</v>
      </c>
      <c r="J10" s="84">
        <f t="shared" si="6"/>
        <v>32.5</v>
      </c>
      <c r="K10" s="84">
        <f t="shared" si="6"/>
        <v>35</v>
      </c>
      <c r="L10" s="84">
        <f t="shared" si="6"/>
        <v>35</v>
      </c>
      <c r="M10" s="84">
        <f t="shared" si="6"/>
        <v>35</v>
      </c>
      <c r="N10" s="84">
        <f t="shared" si="6"/>
        <v>37.5</v>
      </c>
      <c r="O10" s="84">
        <f t="shared" si="6"/>
        <v>37.5</v>
      </c>
      <c r="P10" s="85">
        <f t="shared" si="6"/>
        <v>40</v>
      </c>
    </row>
    <row r="11" spans="2:16" x14ac:dyDescent="0.25">
      <c r="B11" s="68" t="s">
        <v>26</v>
      </c>
      <c r="C11" s="69" t="s">
        <v>14</v>
      </c>
      <c r="D11" s="84">
        <v>5</v>
      </c>
      <c r="E11" s="84">
        <f t="shared" ref="E11:P11" si="7">MROUND(E13*(1-BPINT*2),2.5)</f>
        <v>35</v>
      </c>
      <c r="F11" s="84">
        <f t="shared" si="7"/>
        <v>35</v>
      </c>
      <c r="G11" s="84">
        <f t="shared" si="7"/>
        <v>37.5</v>
      </c>
      <c r="H11" s="84">
        <f t="shared" si="7"/>
        <v>37.5</v>
      </c>
      <c r="I11" s="84">
        <f t="shared" si="7"/>
        <v>40</v>
      </c>
      <c r="J11" s="84">
        <f t="shared" si="7"/>
        <v>40</v>
      </c>
      <c r="K11" s="84">
        <f t="shared" si="7"/>
        <v>42.5</v>
      </c>
      <c r="L11" s="84">
        <f t="shared" si="7"/>
        <v>42.5</v>
      </c>
      <c r="M11" s="84">
        <f t="shared" si="7"/>
        <v>42.5</v>
      </c>
      <c r="N11" s="84">
        <f t="shared" si="7"/>
        <v>45</v>
      </c>
      <c r="O11" s="84">
        <f t="shared" si="7"/>
        <v>45</v>
      </c>
      <c r="P11" s="85">
        <f t="shared" si="7"/>
        <v>47.5</v>
      </c>
    </row>
    <row r="12" spans="2:16" x14ac:dyDescent="0.25">
      <c r="B12" s="68"/>
      <c r="C12" s="69"/>
      <c r="D12" s="84">
        <v>5</v>
      </c>
      <c r="E12" s="84">
        <f t="shared" ref="E12:P12" si="8">MROUND(E13*(1-BPINT),2.5)</f>
        <v>42.5</v>
      </c>
      <c r="F12" s="84">
        <f t="shared" si="8"/>
        <v>42.5</v>
      </c>
      <c r="G12" s="84">
        <f t="shared" si="8"/>
        <v>45</v>
      </c>
      <c r="H12" s="84">
        <f t="shared" si="8"/>
        <v>45</v>
      </c>
      <c r="I12" s="84">
        <f t="shared" si="8"/>
        <v>45</v>
      </c>
      <c r="J12" s="84">
        <f t="shared" si="8"/>
        <v>45</v>
      </c>
      <c r="K12" s="84">
        <f t="shared" si="8"/>
        <v>47.5</v>
      </c>
      <c r="L12" s="84">
        <f t="shared" si="8"/>
        <v>50</v>
      </c>
      <c r="M12" s="84">
        <f t="shared" si="8"/>
        <v>50</v>
      </c>
      <c r="N12" s="84">
        <f t="shared" si="8"/>
        <v>52.5</v>
      </c>
      <c r="O12" s="84">
        <f t="shared" si="8"/>
        <v>52.5</v>
      </c>
      <c r="P12" s="85">
        <f t="shared" si="8"/>
        <v>55</v>
      </c>
    </row>
    <row r="13" spans="2:16" s="2" customFormat="1" x14ac:dyDescent="0.25">
      <c r="B13" s="68"/>
      <c r="C13" s="69"/>
      <c r="D13" s="101">
        <v>5</v>
      </c>
      <c r="E13" s="86">
        <f>BP</f>
        <v>47.5</v>
      </c>
      <c r="F13" s="86">
        <f t="shared" ref="F13:P13" si="9">MROUND(BP*(1.025)^E3,2.5)</f>
        <v>47.5</v>
      </c>
      <c r="G13" s="86">
        <f t="shared" si="9"/>
        <v>50</v>
      </c>
      <c r="H13" s="86">
        <f t="shared" si="9"/>
        <v>50</v>
      </c>
      <c r="I13" s="86">
        <f t="shared" si="9"/>
        <v>52.5</v>
      </c>
      <c r="J13" s="86">
        <f t="shared" si="9"/>
        <v>52.5</v>
      </c>
      <c r="K13" s="86">
        <f t="shared" si="9"/>
        <v>55</v>
      </c>
      <c r="L13" s="86">
        <f t="shared" si="9"/>
        <v>57.5</v>
      </c>
      <c r="M13" s="86">
        <f t="shared" si="9"/>
        <v>57.5</v>
      </c>
      <c r="N13" s="86">
        <f t="shared" si="9"/>
        <v>60</v>
      </c>
      <c r="O13" s="86">
        <f t="shared" si="9"/>
        <v>60</v>
      </c>
      <c r="P13" s="87">
        <f t="shared" si="9"/>
        <v>62.5</v>
      </c>
    </row>
    <row r="14" spans="2:16" x14ac:dyDescent="0.25">
      <c r="B14" s="68"/>
      <c r="C14" s="71"/>
      <c r="D14" s="88">
        <v>5</v>
      </c>
      <c r="E14" s="88">
        <f t="shared" ref="E14:P14" si="10">MROUND(E18*(1-SRINT*4),2.5)</f>
        <v>25</v>
      </c>
      <c r="F14" s="88">
        <f t="shared" si="10"/>
        <v>25</v>
      </c>
      <c r="G14" s="88">
        <f t="shared" si="10"/>
        <v>25</v>
      </c>
      <c r="H14" s="88">
        <f t="shared" si="10"/>
        <v>25</v>
      </c>
      <c r="I14" s="88">
        <f t="shared" si="10"/>
        <v>27.5</v>
      </c>
      <c r="J14" s="88">
        <f t="shared" si="10"/>
        <v>27.5</v>
      </c>
      <c r="K14" s="88">
        <f t="shared" si="10"/>
        <v>27.5</v>
      </c>
      <c r="L14" s="88">
        <f t="shared" si="10"/>
        <v>30</v>
      </c>
      <c r="M14" s="88">
        <f t="shared" si="10"/>
        <v>30</v>
      </c>
      <c r="N14" s="88">
        <f t="shared" si="10"/>
        <v>30</v>
      </c>
      <c r="O14" s="88">
        <f t="shared" si="10"/>
        <v>30</v>
      </c>
      <c r="P14" s="89">
        <f t="shared" si="10"/>
        <v>32.5</v>
      </c>
    </row>
    <row r="15" spans="2:16" x14ac:dyDescent="0.25">
      <c r="B15" s="68"/>
      <c r="C15" s="69"/>
      <c r="D15" s="78">
        <v>5</v>
      </c>
      <c r="E15" s="78">
        <f t="shared" ref="E15:P15" si="11">MROUND(E18*(1-SRINT*3),2.5)</f>
        <v>30</v>
      </c>
      <c r="F15" s="78">
        <f t="shared" si="11"/>
        <v>30</v>
      </c>
      <c r="G15" s="78">
        <f t="shared" si="11"/>
        <v>32.5</v>
      </c>
      <c r="H15" s="78">
        <f t="shared" si="11"/>
        <v>32.5</v>
      </c>
      <c r="I15" s="78">
        <f t="shared" si="11"/>
        <v>32.5</v>
      </c>
      <c r="J15" s="78">
        <f t="shared" si="11"/>
        <v>32.5</v>
      </c>
      <c r="K15" s="78">
        <f t="shared" si="11"/>
        <v>35</v>
      </c>
      <c r="L15" s="78">
        <f t="shared" si="11"/>
        <v>35</v>
      </c>
      <c r="M15" s="78">
        <f t="shared" si="11"/>
        <v>35</v>
      </c>
      <c r="N15" s="78">
        <f t="shared" si="11"/>
        <v>37.5</v>
      </c>
      <c r="O15" s="78">
        <f t="shared" si="11"/>
        <v>37.5</v>
      </c>
      <c r="P15" s="79">
        <f t="shared" si="11"/>
        <v>40</v>
      </c>
    </row>
    <row r="16" spans="2:16" x14ac:dyDescent="0.25">
      <c r="B16" s="68"/>
      <c r="C16" s="69" t="s">
        <v>16</v>
      </c>
      <c r="D16" s="78">
        <v>5</v>
      </c>
      <c r="E16" s="78">
        <f t="shared" ref="E16:P16" si="12">MROUND(E18*(1-SRINT*2),2.5)</f>
        <v>35</v>
      </c>
      <c r="F16" s="78">
        <f t="shared" si="12"/>
        <v>35</v>
      </c>
      <c r="G16" s="78">
        <f t="shared" si="12"/>
        <v>37.5</v>
      </c>
      <c r="H16" s="78">
        <f t="shared" si="12"/>
        <v>37.5</v>
      </c>
      <c r="I16" s="78">
        <f t="shared" si="12"/>
        <v>40</v>
      </c>
      <c r="J16" s="78">
        <f t="shared" si="12"/>
        <v>40</v>
      </c>
      <c r="K16" s="78">
        <f t="shared" si="12"/>
        <v>42.5</v>
      </c>
      <c r="L16" s="78">
        <f t="shared" si="12"/>
        <v>42.5</v>
      </c>
      <c r="M16" s="78">
        <f t="shared" si="12"/>
        <v>42.5</v>
      </c>
      <c r="N16" s="78">
        <f t="shared" si="12"/>
        <v>45</v>
      </c>
      <c r="O16" s="78">
        <f t="shared" si="12"/>
        <v>45</v>
      </c>
      <c r="P16" s="79">
        <f t="shared" si="12"/>
        <v>47.5</v>
      </c>
    </row>
    <row r="17" spans="2:16" x14ac:dyDescent="0.25">
      <c r="B17" s="68"/>
      <c r="C17" s="69"/>
      <c r="D17" s="78">
        <v>5</v>
      </c>
      <c r="E17" s="78">
        <f t="shared" ref="E17:P17" si="13">MROUND(E18*(1-SRINT),2.5)</f>
        <v>42.5</v>
      </c>
      <c r="F17" s="78">
        <f t="shared" si="13"/>
        <v>42.5</v>
      </c>
      <c r="G17" s="78">
        <f t="shared" si="13"/>
        <v>45</v>
      </c>
      <c r="H17" s="78">
        <f t="shared" si="13"/>
        <v>45</v>
      </c>
      <c r="I17" s="78">
        <f t="shared" si="13"/>
        <v>45</v>
      </c>
      <c r="J17" s="78">
        <f t="shared" si="13"/>
        <v>45</v>
      </c>
      <c r="K17" s="78">
        <f t="shared" si="13"/>
        <v>47.5</v>
      </c>
      <c r="L17" s="78">
        <f t="shared" si="13"/>
        <v>50</v>
      </c>
      <c r="M17" s="78">
        <f t="shared" si="13"/>
        <v>50</v>
      </c>
      <c r="N17" s="78">
        <f t="shared" si="13"/>
        <v>52.5</v>
      </c>
      <c r="O17" s="78">
        <f t="shared" si="13"/>
        <v>52.5</v>
      </c>
      <c r="P17" s="79">
        <f t="shared" si="13"/>
        <v>55</v>
      </c>
    </row>
    <row r="18" spans="2:16" s="2" customFormat="1" ht="15.75" thickBot="1" x14ac:dyDescent="0.3">
      <c r="B18" s="72"/>
      <c r="C18" s="73"/>
      <c r="D18" s="90">
        <v>5</v>
      </c>
      <c r="E18" s="90">
        <f>SR</f>
        <v>47.5</v>
      </c>
      <c r="F18" s="90">
        <f t="shared" ref="F18:P18" si="14">MROUND(SR*(1.025)^E3,2.5)</f>
        <v>47.5</v>
      </c>
      <c r="G18" s="90">
        <f t="shared" si="14"/>
        <v>50</v>
      </c>
      <c r="H18" s="90">
        <f t="shared" si="14"/>
        <v>50</v>
      </c>
      <c r="I18" s="90">
        <f t="shared" si="14"/>
        <v>52.5</v>
      </c>
      <c r="J18" s="90">
        <f t="shared" si="14"/>
        <v>52.5</v>
      </c>
      <c r="K18" s="90">
        <f t="shared" si="14"/>
        <v>55</v>
      </c>
      <c r="L18" s="90">
        <f t="shared" si="14"/>
        <v>57.5</v>
      </c>
      <c r="M18" s="90">
        <f t="shared" si="14"/>
        <v>57.5</v>
      </c>
      <c r="N18" s="90">
        <f t="shared" si="14"/>
        <v>60</v>
      </c>
      <c r="O18" s="90">
        <f t="shared" si="14"/>
        <v>60</v>
      </c>
      <c r="P18" s="91">
        <f t="shared" si="14"/>
        <v>62.5</v>
      </c>
    </row>
    <row r="19" spans="2:16" x14ac:dyDescent="0.25">
      <c r="B19" s="66"/>
      <c r="C19" s="67"/>
      <c r="D19" s="82">
        <v>5</v>
      </c>
      <c r="E19" s="82">
        <f>E4</f>
        <v>25</v>
      </c>
      <c r="F19" s="82">
        <f t="shared" ref="F19:P19" si="15">F4</f>
        <v>25</v>
      </c>
      <c r="G19" s="82">
        <f t="shared" si="15"/>
        <v>25</v>
      </c>
      <c r="H19" s="82">
        <f t="shared" si="15"/>
        <v>25</v>
      </c>
      <c r="I19" s="82">
        <f t="shared" si="15"/>
        <v>27.5</v>
      </c>
      <c r="J19" s="82">
        <f t="shared" si="15"/>
        <v>27.5</v>
      </c>
      <c r="K19" s="82">
        <f t="shared" si="15"/>
        <v>27.5</v>
      </c>
      <c r="L19" s="82">
        <f t="shared" si="15"/>
        <v>30</v>
      </c>
      <c r="M19" s="82">
        <f t="shared" si="15"/>
        <v>30</v>
      </c>
      <c r="N19" s="82">
        <f t="shared" si="15"/>
        <v>30</v>
      </c>
      <c r="O19" s="82">
        <f t="shared" si="15"/>
        <v>30</v>
      </c>
      <c r="P19" s="83">
        <f t="shared" si="15"/>
        <v>32.5</v>
      </c>
    </row>
    <row r="20" spans="2:16" x14ac:dyDescent="0.25">
      <c r="B20" s="68"/>
      <c r="C20" s="69" t="s">
        <v>13</v>
      </c>
      <c r="D20" s="84">
        <v>5</v>
      </c>
      <c r="E20" s="84">
        <f>E5</f>
        <v>30</v>
      </c>
      <c r="F20" s="84">
        <f t="shared" ref="F20:P20" si="16">F5</f>
        <v>30</v>
      </c>
      <c r="G20" s="84">
        <f t="shared" si="16"/>
        <v>32.5</v>
      </c>
      <c r="H20" s="84">
        <f t="shared" si="16"/>
        <v>32.5</v>
      </c>
      <c r="I20" s="84">
        <f t="shared" si="16"/>
        <v>32.5</v>
      </c>
      <c r="J20" s="84">
        <f t="shared" si="16"/>
        <v>32.5</v>
      </c>
      <c r="K20" s="84">
        <f t="shared" si="16"/>
        <v>35</v>
      </c>
      <c r="L20" s="84">
        <f t="shared" si="16"/>
        <v>35</v>
      </c>
      <c r="M20" s="84">
        <f t="shared" si="16"/>
        <v>35</v>
      </c>
      <c r="N20" s="84">
        <f t="shared" si="16"/>
        <v>37.5</v>
      </c>
      <c r="O20" s="84">
        <f t="shared" si="16"/>
        <v>37.5</v>
      </c>
      <c r="P20" s="85">
        <f t="shared" si="16"/>
        <v>40</v>
      </c>
    </row>
    <row r="21" spans="2:16" x14ac:dyDescent="0.25">
      <c r="B21" s="68"/>
      <c r="C21" s="69"/>
      <c r="D21" s="84">
        <v>5</v>
      </c>
      <c r="E21" s="84">
        <f>E6</f>
        <v>35</v>
      </c>
      <c r="F21" s="84">
        <f t="shared" ref="F21:P21" si="17">F6</f>
        <v>35</v>
      </c>
      <c r="G21" s="84">
        <f t="shared" si="17"/>
        <v>37.5</v>
      </c>
      <c r="H21" s="84">
        <f t="shared" si="17"/>
        <v>37.5</v>
      </c>
      <c r="I21" s="84">
        <f t="shared" si="17"/>
        <v>40</v>
      </c>
      <c r="J21" s="84">
        <f t="shared" si="17"/>
        <v>40</v>
      </c>
      <c r="K21" s="84">
        <f t="shared" si="17"/>
        <v>42.5</v>
      </c>
      <c r="L21" s="84">
        <f t="shared" si="17"/>
        <v>42.5</v>
      </c>
      <c r="M21" s="84">
        <f t="shared" si="17"/>
        <v>42.5</v>
      </c>
      <c r="N21" s="84">
        <f t="shared" si="17"/>
        <v>45</v>
      </c>
      <c r="O21" s="84">
        <f t="shared" si="17"/>
        <v>45</v>
      </c>
      <c r="P21" s="85">
        <f t="shared" si="17"/>
        <v>47.5</v>
      </c>
    </row>
    <row r="22" spans="2:16" s="3" customFormat="1" x14ac:dyDescent="0.25">
      <c r="B22" s="74"/>
      <c r="C22" s="75"/>
      <c r="D22" s="84">
        <v>5</v>
      </c>
      <c r="E22" s="84">
        <f>E6</f>
        <v>35</v>
      </c>
      <c r="F22" s="84">
        <f t="shared" ref="F22:P22" si="18">F6</f>
        <v>35</v>
      </c>
      <c r="G22" s="84">
        <f t="shared" si="18"/>
        <v>37.5</v>
      </c>
      <c r="H22" s="84">
        <f t="shared" si="18"/>
        <v>37.5</v>
      </c>
      <c r="I22" s="84">
        <f t="shared" si="18"/>
        <v>40</v>
      </c>
      <c r="J22" s="84">
        <f t="shared" si="18"/>
        <v>40</v>
      </c>
      <c r="K22" s="84">
        <f t="shared" si="18"/>
        <v>42.5</v>
      </c>
      <c r="L22" s="84">
        <f t="shared" si="18"/>
        <v>42.5</v>
      </c>
      <c r="M22" s="84">
        <f t="shared" si="18"/>
        <v>42.5</v>
      </c>
      <c r="N22" s="84">
        <f t="shared" si="18"/>
        <v>45</v>
      </c>
      <c r="O22" s="84">
        <f t="shared" si="18"/>
        <v>45</v>
      </c>
      <c r="P22" s="85">
        <f t="shared" si="18"/>
        <v>47.5</v>
      </c>
    </row>
    <row r="23" spans="2:16" x14ac:dyDescent="0.25">
      <c r="B23" s="68"/>
      <c r="C23" s="71"/>
      <c r="D23" s="88">
        <v>5</v>
      </c>
      <c r="E23" s="88">
        <f t="shared" ref="E23:P23" si="19">MROUND(E26*(1-PRINT*3),2.5)</f>
        <v>30</v>
      </c>
      <c r="F23" s="88">
        <f t="shared" si="19"/>
        <v>30</v>
      </c>
      <c r="G23" s="88">
        <f t="shared" si="19"/>
        <v>32.5</v>
      </c>
      <c r="H23" s="88">
        <f t="shared" si="19"/>
        <v>32.5</v>
      </c>
      <c r="I23" s="88">
        <f t="shared" si="19"/>
        <v>32.5</v>
      </c>
      <c r="J23" s="88">
        <f t="shared" si="19"/>
        <v>32.5</v>
      </c>
      <c r="K23" s="88">
        <f t="shared" si="19"/>
        <v>35</v>
      </c>
      <c r="L23" s="88">
        <f t="shared" si="19"/>
        <v>35</v>
      </c>
      <c r="M23" s="88">
        <f t="shared" si="19"/>
        <v>35</v>
      </c>
      <c r="N23" s="88">
        <f t="shared" si="19"/>
        <v>37.5</v>
      </c>
      <c r="O23" s="88">
        <f t="shared" si="19"/>
        <v>37.5</v>
      </c>
      <c r="P23" s="89">
        <f t="shared" si="19"/>
        <v>40</v>
      </c>
    </row>
    <row r="24" spans="2:16" x14ac:dyDescent="0.25">
      <c r="B24" s="68" t="s">
        <v>27</v>
      </c>
      <c r="C24" s="69" t="s">
        <v>8</v>
      </c>
      <c r="D24" s="78">
        <v>5</v>
      </c>
      <c r="E24" s="78">
        <f t="shared" ref="E24:P24" si="20">MROUND(E26*(1-PRINT*2),2.5)</f>
        <v>35</v>
      </c>
      <c r="F24" s="78">
        <f t="shared" si="20"/>
        <v>35</v>
      </c>
      <c r="G24" s="78">
        <f t="shared" si="20"/>
        <v>37.5</v>
      </c>
      <c r="H24" s="78">
        <f t="shared" si="20"/>
        <v>37.5</v>
      </c>
      <c r="I24" s="78">
        <f t="shared" si="20"/>
        <v>40</v>
      </c>
      <c r="J24" s="78">
        <f t="shared" si="20"/>
        <v>40</v>
      </c>
      <c r="K24" s="78">
        <f t="shared" si="20"/>
        <v>42.5</v>
      </c>
      <c r="L24" s="78">
        <f t="shared" si="20"/>
        <v>42.5</v>
      </c>
      <c r="M24" s="78">
        <f t="shared" si="20"/>
        <v>42.5</v>
      </c>
      <c r="N24" s="78">
        <f t="shared" si="20"/>
        <v>45</v>
      </c>
      <c r="O24" s="78">
        <f t="shared" si="20"/>
        <v>45</v>
      </c>
      <c r="P24" s="79">
        <f t="shared" si="20"/>
        <v>47.5</v>
      </c>
    </row>
    <row r="25" spans="2:16" x14ac:dyDescent="0.25">
      <c r="B25" s="68"/>
      <c r="C25" s="69"/>
      <c r="D25" s="78">
        <v>5</v>
      </c>
      <c r="E25" s="78">
        <f t="shared" ref="E25:P25" si="21">MROUND(E26*(1-PRINT),2.5)</f>
        <v>42.5</v>
      </c>
      <c r="F25" s="78">
        <f t="shared" si="21"/>
        <v>42.5</v>
      </c>
      <c r="G25" s="78">
        <f t="shared" si="21"/>
        <v>45</v>
      </c>
      <c r="H25" s="78">
        <f t="shared" si="21"/>
        <v>45</v>
      </c>
      <c r="I25" s="78">
        <f t="shared" si="21"/>
        <v>45</v>
      </c>
      <c r="J25" s="78">
        <f t="shared" si="21"/>
        <v>45</v>
      </c>
      <c r="K25" s="78">
        <f t="shared" si="21"/>
        <v>47.5</v>
      </c>
      <c r="L25" s="78">
        <f t="shared" si="21"/>
        <v>50</v>
      </c>
      <c r="M25" s="78">
        <f t="shared" si="21"/>
        <v>50</v>
      </c>
      <c r="N25" s="78">
        <f t="shared" si="21"/>
        <v>52.5</v>
      </c>
      <c r="O25" s="78">
        <f t="shared" si="21"/>
        <v>52.5</v>
      </c>
      <c r="P25" s="79">
        <f t="shared" si="21"/>
        <v>55</v>
      </c>
    </row>
    <row r="26" spans="2:16" s="2" customFormat="1" x14ac:dyDescent="0.25">
      <c r="B26" s="68"/>
      <c r="C26" s="70"/>
      <c r="D26" s="80">
        <v>5</v>
      </c>
      <c r="E26" s="80">
        <f>PR</f>
        <v>47.5</v>
      </c>
      <c r="F26" s="80">
        <f t="shared" ref="F26:P26" si="22">MROUND(PR*(1.025)^E3,2.5)</f>
        <v>47.5</v>
      </c>
      <c r="G26" s="80">
        <f t="shared" si="22"/>
        <v>50</v>
      </c>
      <c r="H26" s="80">
        <f t="shared" si="22"/>
        <v>50</v>
      </c>
      <c r="I26" s="80">
        <f t="shared" si="22"/>
        <v>52.5</v>
      </c>
      <c r="J26" s="80">
        <f t="shared" si="22"/>
        <v>52.5</v>
      </c>
      <c r="K26" s="80">
        <f t="shared" si="22"/>
        <v>55</v>
      </c>
      <c r="L26" s="80">
        <f t="shared" si="22"/>
        <v>57.5</v>
      </c>
      <c r="M26" s="80">
        <f t="shared" si="22"/>
        <v>57.5</v>
      </c>
      <c r="N26" s="80">
        <f t="shared" si="22"/>
        <v>60</v>
      </c>
      <c r="O26" s="80">
        <f t="shared" si="22"/>
        <v>60</v>
      </c>
      <c r="P26" s="81">
        <f t="shared" si="22"/>
        <v>62.5</v>
      </c>
    </row>
    <row r="27" spans="2:16" x14ac:dyDescent="0.25">
      <c r="B27" s="68"/>
      <c r="C27" s="69"/>
      <c r="D27" s="84">
        <v>5</v>
      </c>
      <c r="E27" s="100">
        <f t="shared" ref="E27:P27" si="23">MROUND(E30*(1-MLINT*3),2.5)</f>
        <v>30</v>
      </c>
      <c r="F27" s="100">
        <f t="shared" si="23"/>
        <v>30</v>
      </c>
      <c r="G27" s="100">
        <f t="shared" si="23"/>
        <v>32.5</v>
      </c>
      <c r="H27" s="100">
        <f t="shared" si="23"/>
        <v>32.5</v>
      </c>
      <c r="I27" s="100">
        <f t="shared" si="23"/>
        <v>32.5</v>
      </c>
      <c r="J27" s="100">
        <f t="shared" si="23"/>
        <v>32.5</v>
      </c>
      <c r="K27" s="100">
        <f t="shared" si="23"/>
        <v>35</v>
      </c>
      <c r="L27" s="100">
        <f t="shared" si="23"/>
        <v>35</v>
      </c>
      <c r="M27" s="100">
        <f t="shared" si="23"/>
        <v>35</v>
      </c>
      <c r="N27" s="100">
        <f t="shared" si="23"/>
        <v>37.5</v>
      </c>
      <c r="O27" s="100">
        <f t="shared" si="23"/>
        <v>37.5</v>
      </c>
      <c r="P27" s="102">
        <f t="shared" si="23"/>
        <v>40</v>
      </c>
    </row>
    <row r="28" spans="2:16" x14ac:dyDescent="0.25">
      <c r="B28" s="68"/>
      <c r="C28" s="69" t="s">
        <v>15</v>
      </c>
      <c r="D28" s="84">
        <v>5</v>
      </c>
      <c r="E28" s="84">
        <f t="shared" ref="E28:P28" si="24">MROUND(E30*(1-MLINT*2),2.5)</f>
        <v>35</v>
      </c>
      <c r="F28" s="84">
        <f t="shared" si="24"/>
        <v>35</v>
      </c>
      <c r="G28" s="84">
        <f t="shared" si="24"/>
        <v>37.5</v>
      </c>
      <c r="H28" s="84">
        <f t="shared" si="24"/>
        <v>37.5</v>
      </c>
      <c r="I28" s="84">
        <f t="shared" si="24"/>
        <v>40</v>
      </c>
      <c r="J28" s="84">
        <f t="shared" si="24"/>
        <v>40</v>
      </c>
      <c r="K28" s="84">
        <f t="shared" si="24"/>
        <v>42.5</v>
      </c>
      <c r="L28" s="84">
        <f t="shared" si="24"/>
        <v>42.5</v>
      </c>
      <c r="M28" s="84">
        <f t="shared" si="24"/>
        <v>42.5</v>
      </c>
      <c r="N28" s="84">
        <f t="shared" si="24"/>
        <v>45</v>
      </c>
      <c r="O28" s="84">
        <f t="shared" si="24"/>
        <v>45</v>
      </c>
      <c r="P28" s="85">
        <f t="shared" si="24"/>
        <v>47.5</v>
      </c>
    </row>
    <row r="29" spans="2:16" x14ac:dyDescent="0.25">
      <c r="B29" s="68"/>
      <c r="C29" s="69"/>
      <c r="D29" s="84">
        <v>5</v>
      </c>
      <c r="E29" s="84">
        <f t="shared" ref="E29:P29" si="25">MROUND(E30*(1-MLINT),2.5)</f>
        <v>42.5</v>
      </c>
      <c r="F29" s="84">
        <f t="shared" si="25"/>
        <v>42.5</v>
      </c>
      <c r="G29" s="84">
        <f t="shared" si="25"/>
        <v>45</v>
      </c>
      <c r="H29" s="84">
        <f t="shared" si="25"/>
        <v>45</v>
      </c>
      <c r="I29" s="84">
        <f t="shared" si="25"/>
        <v>45</v>
      </c>
      <c r="J29" s="84">
        <f t="shared" si="25"/>
        <v>45</v>
      </c>
      <c r="K29" s="84">
        <f t="shared" si="25"/>
        <v>47.5</v>
      </c>
      <c r="L29" s="84">
        <f t="shared" si="25"/>
        <v>50</v>
      </c>
      <c r="M29" s="84">
        <f t="shared" si="25"/>
        <v>50</v>
      </c>
      <c r="N29" s="84">
        <f t="shared" si="25"/>
        <v>52.5</v>
      </c>
      <c r="O29" s="84">
        <f t="shared" si="25"/>
        <v>52.5</v>
      </c>
      <c r="P29" s="85">
        <f t="shared" si="25"/>
        <v>55</v>
      </c>
    </row>
    <row r="30" spans="2:16" s="2" customFormat="1" ht="15.75" thickBot="1" x14ac:dyDescent="0.3">
      <c r="B30" s="72"/>
      <c r="C30" s="73"/>
      <c r="D30" s="103">
        <v>5</v>
      </c>
      <c r="E30" s="103">
        <f>ML</f>
        <v>47.5</v>
      </c>
      <c r="F30" s="103">
        <f t="shared" ref="F30:P30" si="26">MROUND(ML*(1.025)^E3,2.5)</f>
        <v>47.5</v>
      </c>
      <c r="G30" s="103">
        <f t="shared" si="26"/>
        <v>50</v>
      </c>
      <c r="H30" s="103">
        <f t="shared" si="26"/>
        <v>50</v>
      </c>
      <c r="I30" s="103">
        <f t="shared" si="26"/>
        <v>52.5</v>
      </c>
      <c r="J30" s="103">
        <f t="shared" si="26"/>
        <v>52.5</v>
      </c>
      <c r="K30" s="103">
        <f t="shared" si="26"/>
        <v>55</v>
      </c>
      <c r="L30" s="103">
        <f t="shared" si="26"/>
        <v>57.5</v>
      </c>
      <c r="M30" s="103">
        <f t="shared" si="26"/>
        <v>57.5</v>
      </c>
      <c r="N30" s="103">
        <f t="shared" si="26"/>
        <v>60</v>
      </c>
      <c r="O30" s="103">
        <f t="shared" si="26"/>
        <v>60</v>
      </c>
      <c r="P30" s="104">
        <f t="shared" si="26"/>
        <v>62.5</v>
      </c>
    </row>
    <row r="31" spans="2:16" x14ac:dyDescent="0.25">
      <c r="B31" s="66"/>
      <c r="C31" s="67"/>
      <c r="D31" s="92">
        <v>5</v>
      </c>
      <c r="E31" s="76">
        <f>E4</f>
        <v>25</v>
      </c>
      <c r="F31" s="76">
        <f t="shared" ref="F31:P31" si="27">F4</f>
        <v>25</v>
      </c>
      <c r="G31" s="76">
        <f t="shared" si="27"/>
        <v>25</v>
      </c>
      <c r="H31" s="76">
        <f t="shared" si="27"/>
        <v>25</v>
      </c>
      <c r="I31" s="76">
        <f t="shared" si="27"/>
        <v>27.5</v>
      </c>
      <c r="J31" s="76">
        <f t="shared" si="27"/>
        <v>27.5</v>
      </c>
      <c r="K31" s="76">
        <f t="shared" si="27"/>
        <v>27.5</v>
      </c>
      <c r="L31" s="76">
        <f t="shared" si="27"/>
        <v>30</v>
      </c>
      <c r="M31" s="76">
        <f t="shared" si="27"/>
        <v>30</v>
      </c>
      <c r="N31" s="76">
        <f t="shared" si="27"/>
        <v>30</v>
      </c>
      <c r="O31" s="76">
        <f t="shared" si="27"/>
        <v>30</v>
      </c>
      <c r="P31" s="77">
        <f t="shared" si="27"/>
        <v>32.5</v>
      </c>
    </row>
    <row r="32" spans="2:16" x14ac:dyDescent="0.25">
      <c r="B32" s="68"/>
      <c r="C32" s="69"/>
      <c r="D32" s="93">
        <v>5</v>
      </c>
      <c r="E32" s="78">
        <f>E5</f>
        <v>30</v>
      </c>
      <c r="F32" s="78">
        <f t="shared" ref="F32:P32" si="28">F5</f>
        <v>30</v>
      </c>
      <c r="G32" s="78">
        <f t="shared" si="28"/>
        <v>32.5</v>
      </c>
      <c r="H32" s="78">
        <f t="shared" si="28"/>
        <v>32.5</v>
      </c>
      <c r="I32" s="78">
        <f t="shared" si="28"/>
        <v>32.5</v>
      </c>
      <c r="J32" s="78">
        <f t="shared" si="28"/>
        <v>32.5</v>
      </c>
      <c r="K32" s="78">
        <f t="shared" si="28"/>
        <v>35</v>
      </c>
      <c r="L32" s="78">
        <f t="shared" si="28"/>
        <v>35</v>
      </c>
      <c r="M32" s="78">
        <f t="shared" si="28"/>
        <v>35</v>
      </c>
      <c r="N32" s="78">
        <f t="shared" si="28"/>
        <v>37.5</v>
      </c>
      <c r="O32" s="78">
        <f t="shared" si="28"/>
        <v>37.5</v>
      </c>
      <c r="P32" s="79">
        <f t="shared" si="28"/>
        <v>40</v>
      </c>
    </row>
    <row r="33" spans="2:16" x14ac:dyDescent="0.25">
      <c r="B33" s="68"/>
      <c r="C33" s="69" t="s">
        <v>13</v>
      </c>
      <c r="D33" s="93">
        <v>5</v>
      </c>
      <c r="E33" s="78">
        <f>E6</f>
        <v>35</v>
      </c>
      <c r="F33" s="78">
        <f t="shared" ref="F33:P33" si="29">F6</f>
        <v>35</v>
      </c>
      <c r="G33" s="78">
        <f t="shared" si="29"/>
        <v>37.5</v>
      </c>
      <c r="H33" s="78">
        <f t="shared" si="29"/>
        <v>37.5</v>
      </c>
      <c r="I33" s="78">
        <f t="shared" si="29"/>
        <v>40</v>
      </c>
      <c r="J33" s="78">
        <f t="shared" si="29"/>
        <v>40</v>
      </c>
      <c r="K33" s="78">
        <f t="shared" si="29"/>
        <v>42.5</v>
      </c>
      <c r="L33" s="78">
        <f t="shared" si="29"/>
        <v>42.5</v>
      </c>
      <c r="M33" s="78">
        <f t="shared" si="29"/>
        <v>42.5</v>
      </c>
      <c r="N33" s="78">
        <f t="shared" si="29"/>
        <v>45</v>
      </c>
      <c r="O33" s="78">
        <f t="shared" si="29"/>
        <v>45</v>
      </c>
      <c r="P33" s="79">
        <f t="shared" si="29"/>
        <v>47.5</v>
      </c>
    </row>
    <row r="34" spans="2:16" x14ac:dyDescent="0.25">
      <c r="B34" s="68"/>
      <c r="C34" s="69"/>
      <c r="D34" s="93">
        <v>5</v>
      </c>
      <c r="E34" s="78">
        <f>E7</f>
        <v>42.5</v>
      </c>
      <c r="F34" s="78">
        <f t="shared" ref="F34:P34" si="30">F7</f>
        <v>42.5</v>
      </c>
      <c r="G34" s="78">
        <f t="shared" si="30"/>
        <v>45</v>
      </c>
      <c r="H34" s="78">
        <f t="shared" si="30"/>
        <v>45</v>
      </c>
      <c r="I34" s="78">
        <f t="shared" si="30"/>
        <v>45</v>
      </c>
      <c r="J34" s="78">
        <f t="shared" si="30"/>
        <v>45</v>
      </c>
      <c r="K34" s="78">
        <f t="shared" si="30"/>
        <v>47.5</v>
      </c>
      <c r="L34" s="78">
        <f t="shared" si="30"/>
        <v>50</v>
      </c>
      <c r="M34" s="78">
        <f t="shared" si="30"/>
        <v>50</v>
      </c>
      <c r="N34" s="78">
        <f t="shared" si="30"/>
        <v>52.5</v>
      </c>
      <c r="O34" s="78">
        <f t="shared" si="30"/>
        <v>52.5</v>
      </c>
      <c r="P34" s="79">
        <f t="shared" si="30"/>
        <v>55</v>
      </c>
    </row>
    <row r="35" spans="2:16" s="2" customFormat="1" x14ac:dyDescent="0.25">
      <c r="B35" s="68"/>
      <c r="C35" s="69"/>
      <c r="D35" s="94">
        <v>3</v>
      </c>
      <c r="E35" s="95">
        <f t="shared" ref="E35:P35" si="31">MROUND(KB*(1.025)^E3,2.5)</f>
        <v>47.5</v>
      </c>
      <c r="F35" s="95">
        <f t="shared" si="31"/>
        <v>50</v>
      </c>
      <c r="G35" s="95">
        <f t="shared" si="31"/>
        <v>50</v>
      </c>
      <c r="H35" s="95">
        <f t="shared" si="31"/>
        <v>52.5</v>
      </c>
      <c r="I35" s="95">
        <f t="shared" si="31"/>
        <v>52.5</v>
      </c>
      <c r="J35" s="95">
        <f t="shared" si="31"/>
        <v>55</v>
      </c>
      <c r="K35" s="95">
        <f t="shared" si="31"/>
        <v>57.5</v>
      </c>
      <c r="L35" s="95">
        <f t="shared" si="31"/>
        <v>57.5</v>
      </c>
      <c r="M35" s="95">
        <f t="shared" si="31"/>
        <v>60</v>
      </c>
      <c r="N35" s="95">
        <f t="shared" si="31"/>
        <v>60</v>
      </c>
      <c r="O35" s="95">
        <f t="shared" si="31"/>
        <v>62.5</v>
      </c>
      <c r="P35" s="96">
        <f t="shared" si="31"/>
        <v>65</v>
      </c>
    </row>
    <row r="36" spans="2:16" x14ac:dyDescent="0.25">
      <c r="B36" s="68"/>
      <c r="C36" s="70"/>
      <c r="D36" s="97">
        <v>8</v>
      </c>
      <c r="E36" s="98">
        <f>E6</f>
        <v>35</v>
      </c>
      <c r="F36" s="98">
        <f t="shared" ref="F36:P36" si="32">F6</f>
        <v>35</v>
      </c>
      <c r="G36" s="98">
        <f t="shared" si="32"/>
        <v>37.5</v>
      </c>
      <c r="H36" s="98">
        <f t="shared" si="32"/>
        <v>37.5</v>
      </c>
      <c r="I36" s="98">
        <f t="shared" si="32"/>
        <v>40</v>
      </c>
      <c r="J36" s="98">
        <f t="shared" si="32"/>
        <v>40</v>
      </c>
      <c r="K36" s="98">
        <f t="shared" si="32"/>
        <v>42.5</v>
      </c>
      <c r="L36" s="98">
        <f t="shared" si="32"/>
        <v>42.5</v>
      </c>
      <c r="M36" s="98">
        <f t="shared" si="32"/>
        <v>42.5</v>
      </c>
      <c r="N36" s="98">
        <f t="shared" si="32"/>
        <v>45</v>
      </c>
      <c r="O36" s="98">
        <f t="shared" si="32"/>
        <v>45</v>
      </c>
      <c r="P36" s="99">
        <f t="shared" si="32"/>
        <v>47.5</v>
      </c>
    </row>
    <row r="37" spans="2:16" x14ac:dyDescent="0.25">
      <c r="B37" s="68"/>
      <c r="C37" s="69"/>
      <c r="D37" s="84">
        <v>5</v>
      </c>
      <c r="E37" s="84">
        <f>E9</f>
        <v>25</v>
      </c>
      <c r="F37" s="84">
        <f t="shared" ref="F37:P37" si="33">F9</f>
        <v>25</v>
      </c>
      <c r="G37" s="84">
        <f t="shared" si="33"/>
        <v>25</v>
      </c>
      <c r="H37" s="84">
        <f t="shared" si="33"/>
        <v>25</v>
      </c>
      <c r="I37" s="84">
        <f t="shared" si="33"/>
        <v>27.5</v>
      </c>
      <c r="J37" s="84">
        <f t="shared" si="33"/>
        <v>27.5</v>
      </c>
      <c r="K37" s="84">
        <f t="shared" si="33"/>
        <v>27.5</v>
      </c>
      <c r="L37" s="84">
        <f t="shared" si="33"/>
        <v>30</v>
      </c>
      <c r="M37" s="84">
        <f t="shared" si="33"/>
        <v>30</v>
      </c>
      <c r="N37" s="84">
        <f t="shared" si="33"/>
        <v>30</v>
      </c>
      <c r="O37" s="84">
        <f t="shared" si="33"/>
        <v>30</v>
      </c>
      <c r="P37" s="85">
        <f t="shared" si="33"/>
        <v>32.5</v>
      </c>
    </row>
    <row r="38" spans="2:16" x14ac:dyDescent="0.25">
      <c r="B38" s="68"/>
      <c r="C38" s="69"/>
      <c r="D38" s="84">
        <v>5</v>
      </c>
      <c r="E38" s="84">
        <f>E10</f>
        <v>30</v>
      </c>
      <c r="F38" s="84">
        <f t="shared" ref="F38:P38" si="34">F10</f>
        <v>30</v>
      </c>
      <c r="G38" s="84">
        <f t="shared" si="34"/>
        <v>32.5</v>
      </c>
      <c r="H38" s="84">
        <f t="shared" si="34"/>
        <v>32.5</v>
      </c>
      <c r="I38" s="84">
        <f t="shared" si="34"/>
        <v>32.5</v>
      </c>
      <c r="J38" s="84">
        <f t="shared" si="34"/>
        <v>32.5</v>
      </c>
      <c r="K38" s="84">
        <f t="shared" si="34"/>
        <v>35</v>
      </c>
      <c r="L38" s="84">
        <f t="shared" si="34"/>
        <v>35</v>
      </c>
      <c r="M38" s="84">
        <f t="shared" si="34"/>
        <v>35</v>
      </c>
      <c r="N38" s="84">
        <f t="shared" si="34"/>
        <v>37.5</v>
      </c>
      <c r="O38" s="84">
        <f t="shared" si="34"/>
        <v>37.5</v>
      </c>
      <c r="P38" s="85">
        <f t="shared" si="34"/>
        <v>40</v>
      </c>
    </row>
    <row r="39" spans="2:16" x14ac:dyDescent="0.25">
      <c r="B39" s="68" t="s">
        <v>28</v>
      </c>
      <c r="C39" s="69" t="s">
        <v>14</v>
      </c>
      <c r="D39" s="84">
        <v>5</v>
      </c>
      <c r="E39" s="84">
        <f>E11</f>
        <v>35</v>
      </c>
      <c r="F39" s="84">
        <f t="shared" ref="F39:P39" si="35">F11</f>
        <v>35</v>
      </c>
      <c r="G39" s="84">
        <f t="shared" si="35"/>
        <v>37.5</v>
      </c>
      <c r="H39" s="84">
        <f t="shared" si="35"/>
        <v>37.5</v>
      </c>
      <c r="I39" s="84">
        <f t="shared" si="35"/>
        <v>40</v>
      </c>
      <c r="J39" s="84">
        <f t="shared" si="35"/>
        <v>40</v>
      </c>
      <c r="K39" s="84">
        <f t="shared" si="35"/>
        <v>42.5</v>
      </c>
      <c r="L39" s="84">
        <f t="shared" si="35"/>
        <v>42.5</v>
      </c>
      <c r="M39" s="84">
        <f t="shared" si="35"/>
        <v>42.5</v>
      </c>
      <c r="N39" s="84">
        <f t="shared" si="35"/>
        <v>45</v>
      </c>
      <c r="O39" s="84">
        <f t="shared" si="35"/>
        <v>45</v>
      </c>
      <c r="P39" s="85">
        <f t="shared" si="35"/>
        <v>47.5</v>
      </c>
    </row>
    <row r="40" spans="2:16" x14ac:dyDescent="0.25">
      <c r="B40" s="68"/>
      <c r="C40" s="69"/>
      <c r="D40" s="84">
        <v>5</v>
      </c>
      <c r="E40" s="84">
        <f>E12</f>
        <v>42.5</v>
      </c>
      <c r="F40" s="84">
        <f t="shared" ref="F40:P40" si="36">F12</f>
        <v>42.5</v>
      </c>
      <c r="G40" s="84">
        <f t="shared" si="36"/>
        <v>45</v>
      </c>
      <c r="H40" s="84">
        <f t="shared" si="36"/>
        <v>45</v>
      </c>
      <c r="I40" s="84">
        <f t="shared" si="36"/>
        <v>45</v>
      </c>
      <c r="J40" s="84">
        <f t="shared" si="36"/>
        <v>45</v>
      </c>
      <c r="K40" s="84">
        <f t="shared" si="36"/>
        <v>47.5</v>
      </c>
      <c r="L40" s="84">
        <f t="shared" si="36"/>
        <v>50</v>
      </c>
      <c r="M40" s="84">
        <f t="shared" si="36"/>
        <v>50</v>
      </c>
      <c r="N40" s="84">
        <f t="shared" si="36"/>
        <v>52.5</v>
      </c>
      <c r="O40" s="84">
        <f t="shared" si="36"/>
        <v>52.5</v>
      </c>
      <c r="P40" s="85">
        <f t="shared" si="36"/>
        <v>55</v>
      </c>
    </row>
    <row r="41" spans="2:16" x14ac:dyDescent="0.25">
      <c r="B41" s="68"/>
      <c r="C41" s="69"/>
      <c r="D41" s="101">
        <v>3</v>
      </c>
      <c r="E41" s="101">
        <f t="shared" ref="E41:P41" si="37">MROUND(BP*(1.025)^E3,2.5)</f>
        <v>47.5</v>
      </c>
      <c r="F41" s="101">
        <f t="shared" si="37"/>
        <v>50</v>
      </c>
      <c r="G41" s="101">
        <f t="shared" si="37"/>
        <v>50</v>
      </c>
      <c r="H41" s="101">
        <f t="shared" si="37"/>
        <v>52.5</v>
      </c>
      <c r="I41" s="101">
        <f t="shared" si="37"/>
        <v>52.5</v>
      </c>
      <c r="J41" s="101">
        <f t="shared" si="37"/>
        <v>55</v>
      </c>
      <c r="K41" s="101">
        <f t="shared" si="37"/>
        <v>57.5</v>
      </c>
      <c r="L41" s="101">
        <f t="shared" si="37"/>
        <v>57.5</v>
      </c>
      <c r="M41" s="101">
        <f t="shared" si="37"/>
        <v>60</v>
      </c>
      <c r="N41" s="101">
        <f t="shared" si="37"/>
        <v>60</v>
      </c>
      <c r="O41" s="101">
        <f t="shared" si="37"/>
        <v>62.5</v>
      </c>
      <c r="P41" s="105">
        <f t="shared" si="37"/>
        <v>65</v>
      </c>
    </row>
    <row r="42" spans="2:16" s="2" customFormat="1" x14ac:dyDescent="0.25">
      <c r="B42" s="68"/>
      <c r="C42" s="69"/>
      <c r="D42" s="84">
        <v>8</v>
      </c>
      <c r="E42" s="84">
        <f>E11</f>
        <v>35</v>
      </c>
      <c r="F42" s="84">
        <f t="shared" ref="F42:P42" si="38">F11</f>
        <v>35</v>
      </c>
      <c r="G42" s="84">
        <f t="shared" si="38"/>
        <v>37.5</v>
      </c>
      <c r="H42" s="84">
        <f t="shared" si="38"/>
        <v>37.5</v>
      </c>
      <c r="I42" s="84">
        <f t="shared" si="38"/>
        <v>40</v>
      </c>
      <c r="J42" s="84">
        <f t="shared" si="38"/>
        <v>40</v>
      </c>
      <c r="K42" s="84">
        <f t="shared" si="38"/>
        <v>42.5</v>
      </c>
      <c r="L42" s="84">
        <f t="shared" si="38"/>
        <v>42.5</v>
      </c>
      <c r="M42" s="84">
        <f t="shared" si="38"/>
        <v>42.5</v>
      </c>
      <c r="N42" s="84">
        <f t="shared" si="38"/>
        <v>45</v>
      </c>
      <c r="O42" s="84">
        <f t="shared" si="38"/>
        <v>45</v>
      </c>
      <c r="P42" s="85">
        <f t="shared" si="38"/>
        <v>47.5</v>
      </c>
    </row>
    <row r="43" spans="2:16" x14ac:dyDescent="0.25">
      <c r="B43" s="68"/>
      <c r="C43" s="71"/>
      <c r="D43" s="88">
        <v>5</v>
      </c>
      <c r="E43" s="88">
        <f>E14</f>
        <v>25</v>
      </c>
      <c r="F43" s="88">
        <f t="shared" ref="F43:P43" si="39">F14</f>
        <v>25</v>
      </c>
      <c r="G43" s="88">
        <f t="shared" si="39"/>
        <v>25</v>
      </c>
      <c r="H43" s="88">
        <f t="shared" si="39"/>
        <v>25</v>
      </c>
      <c r="I43" s="88">
        <f t="shared" si="39"/>
        <v>27.5</v>
      </c>
      <c r="J43" s="88">
        <f t="shared" si="39"/>
        <v>27.5</v>
      </c>
      <c r="K43" s="88">
        <f t="shared" si="39"/>
        <v>27.5</v>
      </c>
      <c r="L43" s="88">
        <f t="shared" si="39"/>
        <v>30</v>
      </c>
      <c r="M43" s="88">
        <f t="shared" si="39"/>
        <v>30</v>
      </c>
      <c r="N43" s="88">
        <f t="shared" si="39"/>
        <v>30</v>
      </c>
      <c r="O43" s="88">
        <f t="shared" si="39"/>
        <v>30</v>
      </c>
      <c r="P43" s="89">
        <f t="shared" si="39"/>
        <v>32.5</v>
      </c>
    </row>
    <row r="44" spans="2:16" x14ac:dyDescent="0.25">
      <c r="B44" s="68"/>
      <c r="C44" s="69"/>
      <c r="D44" s="78">
        <v>5</v>
      </c>
      <c r="E44" s="78">
        <f>E15</f>
        <v>30</v>
      </c>
      <c r="F44" s="78">
        <f t="shared" ref="F44:P44" si="40">F15</f>
        <v>30</v>
      </c>
      <c r="G44" s="78">
        <f t="shared" si="40"/>
        <v>32.5</v>
      </c>
      <c r="H44" s="78">
        <f t="shared" si="40"/>
        <v>32.5</v>
      </c>
      <c r="I44" s="78">
        <f t="shared" si="40"/>
        <v>32.5</v>
      </c>
      <c r="J44" s="78">
        <f t="shared" si="40"/>
        <v>32.5</v>
      </c>
      <c r="K44" s="78">
        <f t="shared" si="40"/>
        <v>35</v>
      </c>
      <c r="L44" s="78">
        <f t="shared" si="40"/>
        <v>35</v>
      </c>
      <c r="M44" s="78">
        <f t="shared" si="40"/>
        <v>35</v>
      </c>
      <c r="N44" s="78">
        <f t="shared" si="40"/>
        <v>37.5</v>
      </c>
      <c r="O44" s="78">
        <f t="shared" si="40"/>
        <v>37.5</v>
      </c>
      <c r="P44" s="79">
        <f t="shared" si="40"/>
        <v>40</v>
      </c>
    </row>
    <row r="45" spans="2:16" x14ac:dyDescent="0.25">
      <c r="B45" s="68"/>
      <c r="C45" s="69" t="s">
        <v>16</v>
      </c>
      <c r="D45" s="78">
        <v>5</v>
      </c>
      <c r="E45" s="78">
        <f>E16</f>
        <v>35</v>
      </c>
      <c r="F45" s="78">
        <f t="shared" ref="F45:P45" si="41">F16</f>
        <v>35</v>
      </c>
      <c r="G45" s="78">
        <f t="shared" si="41"/>
        <v>37.5</v>
      </c>
      <c r="H45" s="78">
        <f t="shared" si="41"/>
        <v>37.5</v>
      </c>
      <c r="I45" s="78">
        <f t="shared" si="41"/>
        <v>40</v>
      </c>
      <c r="J45" s="78">
        <f t="shared" si="41"/>
        <v>40</v>
      </c>
      <c r="K45" s="78">
        <f t="shared" si="41"/>
        <v>42.5</v>
      </c>
      <c r="L45" s="78">
        <f t="shared" si="41"/>
        <v>42.5</v>
      </c>
      <c r="M45" s="78">
        <f t="shared" si="41"/>
        <v>42.5</v>
      </c>
      <c r="N45" s="78">
        <f t="shared" si="41"/>
        <v>45</v>
      </c>
      <c r="O45" s="78">
        <f t="shared" si="41"/>
        <v>45</v>
      </c>
      <c r="P45" s="79">
        <f t="shared" si="41"/>
        <v>47.5</v>
      </c>
    </row>
    <row r="46" spans="2:16" x14ac:dyDescent="0.25">
      <c r="B46" s="68"/>
      <c r="C46" s="69"/>
      <c r="D46" s="78">
        <v>5</v>
      </c>
      <c r="E46" s="78">
        <f>E17</f>
        <v>42.5</v>
      </c>
      <c r="F46" s="78">
        <f t="shared" ref="F46:P46" si="42">F17</f>
        <v>42.5</v>
      </c>
      <c r="G46" s="78">
        <f t="shared" si="42"/>
        <v>45</v>
      </c>
      <c r="H46" s="78">
        <f t="shared" si="42"/>
        <v>45</v>
      </c>
      <c r="I46" s="78">
        <f t="shared" si="42"/>
        <v>45</v>
      </c>
      <c r="J46" s="78">
        <f t="shared" si="42"/>
        <v>45</v>
      </c>
      <c r="K46" s="78">
        <f t="shared" si="42"/>
        <v>47.5</v>
      </c>
      <c r="L46" s="78">
        <f t="shared" si="42"/>
        <v>50</v>
      </c>
      <c r="M46" s="78">
        <f t="shared" si="42"/>
        <v>50</v>
      </c>
      <c r="N46" s="78">
        <f t="shared" si="42"/>
        <v>52.5</v>
      </c>
      <c r="O46" s="78">
        <f t="shared" si="42"/>
        <v>52.5</v>
      </c>
      <c r="P46" s="79">
        <f t="shared" si="42"/>
        <v>55</v>
      </c>
    </row>
    <row r="47" spans="2:16" x14ac:dyDescent="0.25">
      <c r="B47" s="68"/>
      <c r="C47" s="69"/>
      <c r="D47" s="95">
        <v>3</v>
      </c>
      <c r="E47" s="95">
        <f t="shared" ref="E47:P47" si="43">MROUND(SR*(1.025)^E3,2.5)</f>
        <v>47.5</v>
      </c>
      <c r="F47" s="95">
        <f t="shared" si="43"/>
        <v>50</v>
      </c>
      <c r="G47" s="95">
        <f t="shared" si="43"/>
        <v>50</v>
      </c>
      <c r="H47" s="95">
        <f t="shared" si="43"/>
        <v>52.5</v>
      </c>
      <c r="I47" s="95">
        <f t="shared" si="43"/>
        <v>52.5</v>
      </c>
      <c r="J47" s="95">
        <f t="shared" si="43"/>
        <v>55</v>
      </c>
      <c r="K47" s="95">
        <f t="shared" si="43"/>
        <v>57.5</v>
      </c>
      <c r="L47" s="95">
        <f t="shared" si="43"/>
        <v>57.5</v>
      </c>
      <c r="M47" s="95">
        <f t="shared" si="43"/>
        <v>60</v>
      </c>
      <c r="N47" s="95">
        <f t="shared" si="43"/>
        <v>60</v>
      </c>
      <c r="O47" s="95">
        <f t="shared" si="43"/>
        <v>62.5</v>
      </c>
      <c r="P47" s="96">
        <f t="shared" si="43"/>
        <v>65</v>
      </c>
    </row>
    <row r="48" spans="2:16" s="2" customFormat="1" ht="15.75" thickBot="1" x14ac:dyDescent="0.3">
      <c r="B48" s="72"/>
      <c r="C48" s="73"/>
      <c r="D48" s="109">
        <v>8</v>
      </c>
      <c r="E48" s="109">
        <f>E16</f>
        <v>35</v>
      </c>
      <c r="F48" s="109">
        <f t="shared" ref="F48:P48" si="44">F16</f>
        <v>35</v>
      </c>
      <c r="G48" s="109">
        <f t="shared" si="44"/>
        <v>37.5</v>
      </c>
      <c r="H48" s="109">
        <f t="shared" si="44"/>
        <v>37.5</v>
      </c>
      <c r="I48" s="109">
        <f t="shared" si="44"/>
        <v>40</v>
      </c>
      <c r="J48" s="109">
        <f t="shared" si="44"/>
        <v>40</v>
      </c>
      <c r="K48" s="109">
        <f t="shared" si="44"/>
        <v>42.5</v>
      </c>
      <c r="L48" s="109">
        <f t="shared" si="44"/>
        <v>42.5</v>
      </c>
      <c r="M48" s="109">
        <f t="shared" si="44"/>
        <v>42.5</v>
      </c>
      <c r="N48" s="109">
        <f t="shared" si="44"/>
        <v>45</v>
      </c>
      <c r="O48" s="109">
        <f t="shared" si="44"/>
        <v>45</v>
      </c>
      <c r="P48" s="110">
        <f t="shared" si="44"/>
        <v>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10</vt:i4>
      </vt:variant>
    </vt:vector>
  </HeadingPairs>
  <TitlesOfParts>
    <vt:vector size="13" baseType="lpstr">
      <vt:lpstr>1. Börja här</vt:lpstr>
      <vt:lpstr>2. Max</vt:lpstr>
      <vt:lpstr>3. Program</vt:lpstr>
      <vt:lpstr>BP</vt:lpstr>
      <vt:lpstr>BPINT</vt:lpstr>
      <vt:lpstr>KB</vt:lpstr>
      <vt:lpstr>KBINT</vt:lpstr>
      <vt:lpstr>ML</vt:lpstr>
      <vt:lpstr>MLINT</vt:lpstr>
      <vt:lpstr>PR</vt:lpstr>
      <vt:lpstr>PRINT</vt:lpstr>
      <vt:lpstr>SR</vt:lpstr>
      <vt:lpstr>SRINT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Richter, Daniel</cp:lastModifiedBy>
  <dcterms:created xsi:type="dcterms:W3CDTF">2014-08-07T10:33:55Z</dcterms:created>
  <dcterms:modified xsi:type="dcterms:W3CDTF">2014-09-25T13:19:44Z</dcterms:modified>
</cp:coreProperties>
</file>