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Smith\Dropbox\personal\SurfnCircuits\NixiePowerSupply\SimCalcFiles\"/>
    </mc:Choice>
  </mc:AlternateContent>
  <bookViews>
    <workbookView xWindow="0" yWindow="0" windowWidth="16380" windowHeight="8190"/>
  </bookViews>
  <sheets>
    <sheet name="DCM and CCM Loss Analysis" sheetId="1" r:id="rId1"/>
  </sheets>
  <definedNames>
    <definedName name="Csnub">'DCM and CCM Loss Analysis'!$I$40</definedName>
    <definedName name="D">'DCM and CCM Loss Analysis'!$I$10</definedName>
    <definedName name="D_DCM">'DCM and CCM Loss Analysis'!$I$26</definedName>
    <definedName name="F">'DCM and CCM Loss Analysis'!$I$19</definedName>
    <definedName name="L">'DCM and CCM Loss Analysis'!$I$25</definedName>
    <definedName name="L_DCM">'DCM and CCM Loss Analysis'!$I$25</definedName>
    <definedName name="Pin">'DCM and CCM Loss Analysis'!$H$17</definedName>
    <definedName name="Q">'DCM and CCM Loss Analysis'!$I$35</definedName>
    <definedName name="Rdson">'DCM and CCM Loss Analysis'!$I$34</definedName>
    <definedName name="Rind">'DCM and CCM Loss Analysis'!$I$36</definedName>
    <definedName name="Rsen">'DCM and CCM Loss Analysis'!$I$37</definedName>
    <definedName name="Vdon">'DCM and CCM Loss Analysis'!$I$38</definedName>
    <definedName name="Vin">'DCM and CCM Loss Analysis'!$I$9</definedName>
    <definedName name="Vout">'DCM and CCM Loss Analysis'!$I$8</definedName>
  </definedNames>
  <calcPr calcId="171027"/>
  <fileRecoveryPr autoRecover="0"/>
</workbook>
</file>

<file path=xl/calcChain.xml><?xml version="1.0" encoding="utf-8"?>
<calcChain xmlns="http://schemas.openxmlformats.org/spreadsheetml/2006/main">
  <c r="I30" i="1" l="1"/>
  <c r="I21" i="1"/>
  <c r="I26" i="1" l="1"/>
  <c r="I49" i="1" s="1"/>
  <c r="H50" i="1" l="1"/>
  <c r="I34" i="1"/>
  <c r="H34" i="1" s="1"/>
  <c r="I13" i="1"/>
  <c r="I29" i="1" s="1"/>
  <c r="H13" i="1"/>
  <c r="H49" i="1" s="1"/>
  <c r="I50" i="1"/>
  <c r="H45" i="1"/>
  <c r="I45" i="1"/>
  <c r="G8" i="1"/>
  <c r="G9" i="1"/>
  <c r="I28" i="1" l="1"/>
  <c r="I43" i="1"/>
  <c r="I46" i="1" s="1"/>
  <c r="I44" i="1"/>
  <c r="I14" i="1"/>
  <c r="I15" i="1" s="1"/>
  <c r="I17" i="1" s="1"/>
  <c r="H14" i="1"/>
  <c r="H15" i="1" s="1"/>
  <c r="H17" i="1" s="1"/>
  <c r="I10" i="1"/>
  <c r="H10" i="1"/>
  <c r="H46" i="1" l="1"/>
  <c r="H48" i="1"/>
  <c r="H44" i="1"/>
  <c r="H43" i="1"/>
  <c r="H18" i="1"/>
  <c r="H22" i="1" s="1"/>
  <c r="I52" i="1"/>
  <c r="I53" i="1" s="1"/>
  <c r="H28" i="1"/>
  <c r="H26" i="1"/>
  <c r="H23" i="1"/>
  <c r="I18" i="1"/>
  <c r="I20" i="1"/>
  <c r="H32" i="1"/>
  <c r="H52" i="1" l="1"/>
  <c r="H53" i="1" s="1"/>
  <c r="I22" i="1"/>
</calcChain>
</file>

<file path=xl/sharedStrings.xml><?xml version="1.0" encoding="utf-8"?>
<sst xmlns="http://schemas.openxmlformats.org/spreadsheetml/2006/main" count="55" uniqueCount="54">
  <si>
    <t>Boost Converter Calculator</t>
  </si>
  <si>
    <t>Continuous</t>
  </si>
  <si>
    <t>Discontinuous Mode</t>
  </si>
  <si>
    <t>Vout</t>
  </si>
  <si>
    <t>Vin</t>
  </si>
  <si>
    <t>Nixie Load</t>
  </si>
  <si>
    <t>Nixie tubes</t>
  </si>
  <si>
    <t>Pout (per tube)</t>
  </si>
  <si>
    <t>Rsense Resistor</t>
  </si>
  <si>
    <t>Pfet_conduction Loss</t>
  </si>
  <si>
    <t>Ron_Inductor</t>
  </si>
  <si>
    <t>Calc Eff</t>
  </si>
  <si>
    <t>Maximum Inductor for DCM</t>
  </si>
  <si>
    <t>Chosen Boost Inductor</t>
  </si>
  <si>
    <t>Inductance for 40% Iin ripple (for CCM)</t>
  </si>
  <si>
    <t>40% Iin ripple (calc)</t>
  </si>
  <si>
    <t>I ripple for chosen L, (at Pmax for DCM)</t>
  </si>
  <si>
    <t>Toff time (For ccm)</t>
  </si>
  <si>
    <t>Power FET Rdson</t>
  </si>
  <si>
    <t>P L _conduction</t>
  </si>
  <si>
    <t>P D reverse recovery</t>
  </si>
  <si>
    <t>P FET gate loss</t>
  </si>
  <si>
    <t>Diode On Voltage</t>
  </si>
  <si>
    <t>P D conduction Loss</t>
  </si>
  <si>
    <t>Diode reverse charge (Coulum)</t>
  </si>
  <si>
    <t>P L _ Magnetic Loss (at F)</t>
  </si>
  <si>
    <t>Power FET Qgs (0 to 5v) (Coulum)</t>
  </si>
  <si>
    <t>Ptotal (Pmax)</t>
  </si>
  <si>
    <t>Pout Max total</t>
  </si>
  <si>
    <t>P in (at Pmax estimate)</t>
  </si>
  <si>
    <t>Iin_av @ Pmax</t>
  </si>
  <si>
    <t>Duty @ Pmax</t>
  </si>
  <si>
    <t>Rdson</t>
  </si>
  <si>
    <t>F</t>
  </si>
  <si>
    <t>Q</t>
  </si>
  <si>
    <t>D_DCM</t>
  </si>
  <si>
    <t>L_DCM</t>
  </si>
  <si>
    <t>Vdon</t>
  </si>
  <si>
    <t>P snubber</t>
  </si>
  <si>
    <t>Snubber Cap</t>
  </si>
  <si>
    <t>Csnub</t>
  </si>
  <si>
    <t>Rsen</t>
  </si>
  <si>
    <t>Rind</t>
  </si>
  <si>
    <t>Pr_sense_conduction_loss</t>
  </si>
  <si>
    <t>I out (total</t>
  </si>
  <si>
    <t>Iout max</t>
  </si>
  <si>
    <t>Frequency</t>
  </si>
  <si>
    <t>Pin</t>
  </si>
  <si>
    <t>D_CCM</t>
  </si>
  <si>
    <t>Duty for CCM of operation</t>
  </si>
  <si>
    <t>Efficiency Estimated (see below for actual)</t>
  </si>
  <si>
    <t>Chosen Peak Current Limit (limited by controller)</t>
  </si>
  <si>
    <t>MOSFET RMS CURRENT</t>
  </si>
  <si>
    <t>AVERAGE DIODE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</si>
</sst>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0.00E+000"/>
    <numFmt numFmtId="166" formatCode="_(* #,##0.000_);_(* \(#,##0.000\);_(* &quot;-&quot;??_);_(@_)"/>
    <numFmt numFmtId="167" formatCode="_(* #,##0.0000_);_(* \(#,##0.0000\);_(* &quot;-&quot;??_);_(@_)"/>
    <numFmt numFmtId="168" formatCode="0.000"/>
    <numFmt numFmtId="169" formatCode="_(* #,##0_);_(* \(#,##0\);_(* &quot;-&quot;??_);_(@_)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  <charset val="1"/>
    </font>
    <font>
      <b/>
      <sz val="11"/>
      <color rgb="FF00B050"/>
      <name val="Calibri"/>
      <family val="2"/>
    </font>
    <font>
      <b/>
      <sz val="18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Border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1" applyNumberFormat="1" applyFont="1" applyBorder="1" applyAlignment="1" applyProtection="1"/>
    <xf numFmtId="11" fontId="0" fillId="0" borderId="0" xfId="0" applyNumberFormat="1"/>
    <xf numFmtId="9" fontId="0" fillId="0" borderId="0" xfId="1" applyFont="1" applyBorder="1" applyAlignment="1" applyProtection="1"/>
    <xf numFmtId="165" fontId="0" fillId="0" borderId="0" xfId="0" applyNumberFormat="1"/>
    <xf numFmtId="2" fontId="0" fillId="0" borderId="0" xfId="0" applyNumberFormat="1"/>
    <xf numFmtId="166" fontId="0" fillId="0" borderId="0" xfId="2" applyNumberFormat="1" applyFont="1"/>
    <xf numFmtId="0" fontId="3" fillId="0" borderId="0" xfId="0" applyFont="1"/>
    <xf numFmtId="11" fontId="3" fillId="0" borderId="0" xfId="0" applyNumberFormat="1" applyFont="1"/>
    <xf numFmtId="43" fontId="3" fillId="0" borderId="0" xfId="2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167" fontId="0" fillId="0" borderId="0" xfId="2" applyNumberFormat="1" applyFont="1"/>
    <xf numFmtId="164" fontId="3" fillId="0" borderId="0" xfId="0" applyNumberFormat="1" applyFont="1"/>
    <xf numFmtId="168" fontId="0" fillId="0" borderId="0" xfId="0" applyNumberFormat="1"/>
    <xf numFmtId="43" fontId="0" fillId="0" borderId="0" xfId="0" applyNumberFormat="1"/>
    <xf numFmtId="43" fontId="0" fillId="0" borderId="0" xfId="2" applyFont="1"/>
    <xf numFmtId="169" fontId="0" fillId="0" borderId="0" xfId="2" applyNumberFormat="1" applyFont="1"/>
    <xf numFmtId="167" fontId="5" fillId="2" borderId="0" xfId="2" applyNumberFormat="1" applyFont="1" applyFill="1"/>
    <xf numFmtId="164" fontId="6" fillId="2" borderId="0" xfId="1" applyNumberFormat="1" applyFont="1" applyFill="1" applyBorder="1" applyAlignment="1" applyProtection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DCM Boost Losses Pecentages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E1-4AD3-B4D2-DCBB3E2106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E1-4AD3-B4D2-DCBB3E2106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E1-4AD3-B4D2-DCBB3E2106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E1-4AD3-B4D2-DCBB3E2106B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E1-4AD3-B4D2-DCBB3E2106B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5E1-4AD3-B4D2-DCBB3E2106B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5E1-4AD3-B4D2-DCBB3E2106B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5E1-4AD3-B4D2-DCBB3E2106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'DCM and CCM Loss Analysis'!$F$43:$F$50</c:f>
              <c:strCache>
                <c:ptCount val="8"/>
                <c:pt idx="0">
                  <c:v>Pfet_conduction Loss</c:v>
                </c:pt>
                <c:pt idx="1">
                  <c:v>Pr_sense_conduction_loss</c:v>
                </c:pt>
                <c:pt idx="2">
                  <c:v>P FET gate loss</c:v>
                </c:pt>
                <c:pt idx="3">
                  <c:v>P L _conduction</c:v>
                </c:pt>
                <c:pt idx="4">
                  <c:v>P L _ Magnetic Loss (at F)</c:v>
                </c:pt>
                <c:pt idx="5">
                  <c:v>P D reverse recovery</c:v>
                </c:pt>
                <c:pt idx="6">
                  <c:v>P D conduction Loss</c:v>
                </c:pt>
                <c:pt idx="7">
                  <c:v>P snubber</c:v>
                </c:pt>
              </c:strCache>
            </c:strRef>
          </c:cat>
          <c:val>
            <c:numRef>
              <c:f>'DCM and CCM Loss Analysis'!$I$43:$I$50</c:f>
              <c:numCache>
                <c:formatCode>_(* #,##0.0000_);_(* \(#,##0.0000\);_(* "-"??_);_(@_)</c:formatCode>
                <c:ptCount val="8"/>
                <c:pt idx="0">
                  <c:v>6.8163122648921021E-2</c:v>
                </c:pt>
                <c:pt idx="1">
                  <c:v>7.5135717205600777E-2</c:v>
                </c:pt>
                <c:pt idx="2">
                  <c:v>1.125E-2</c:v>
                </c:pt>
                <c:pt idx="3">
                  <c:v>3.4835650704414897E-2</c:v>
                </c:pt>
                <c:pt idx="5">
                  <c:v>0</c:v>
                </c:pt>
                <c:pt idx="6">
                  <c:v>7.2000000000000024E-3</c:v>
                </c:pt>
                <c:pt idx="7">
                  <c:v>6.7915000000000003E-2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2-4B5F-91C9-AEAAB84936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13</xdr:row>
      <xdr:rowOff>19050</xdr:rowOff>
    </xdr:from>
    <xdr:to>
      <xdr:col>16</xdr:col>
      <xdr:colOff>438150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0320-8C8F-4F4F-8E3C-F25C5FA38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6"/>
  <sheetViews>
    <sheetView tabSelected="1" topLeftCell="E23" zoomScaleNormal="100" workbookViewId="0">
      <selection activeCell="I30" sqref="I30"/>
    </sheetView>
  </sheetViews>
  <sheetFormatPr defaultRowHeight="15" x14ac:dyDescent="0.25"/>
  <cols>
    <col min="1" max="2" width="8.5703125"/>
    <col min="3" max="3" width="11.5703125" bestFit="1" customWidth="1"/>
    <col min="4" max="4" width="17.42578125" customWidth="1"/>
    <col min="5" max="5" width="14.28515625" customWidth="1"/>
    <col min="6" max="7" width="35.42578125" customWidth="1"/>
    <col min="8" max="8" width="21" customWidth="1"/>
    <col min="9" max="9" width="19.42578125" customWidth="1"/>
    <col min="10" max="10" width="20.85546875" customWidth="1"/>
    <col min="11" max="1026" width="8.5703125"/>
  </cols>
  <sheetData>
    <row r="4" spans="6:10" x14ac:dyDescent="0.25">
      <c r="F4" s="8" t="s">
        <v>0</v>
      </c>
    </row>
    <row r="7" spans="6:10" x14ac:dyDescent="0.25">
      <c r="H7" s="1" t="s">
        <v>1</v>
      </c>
      <c r="I7" s="1" t="s">
        <v>2</v>
      </c>
      <c r="J7" s="12"/>
    </row>
    <row r="8" spans="6:10" x14ac:dyDescent="0.25">
      <c r="F8" t="s">
        <v>3</v>
      </c>
      <c r="G8" t="str">
        <f>F8</f>
        <v>Vout</v>
      </c>
      <c r="H8">
        <v>170</v>
      </c>
      <c r="I8">
        <v>170</v>
      </c>
    </row>
    <row r="9" spans="6:10" x14ac:dyDescent="0.25">
      <c r="F9" t="s">
        <v>4</v>
      </c>
      <c r="G9" t="str">
        <f>F9</f>
        <v>Vin</v>
      </c>
      <c r="H9">
        <v>5</v>
      </c>
      <c r="I9">
        <v>5</v>
      </c>
    </row>
    <row r="10" spans="6:10" x14ac:dyDescent="0.25">
      <c r="F10" t="s">
        <v>49</v>
      </c>
      <c r="G10" t="s">
        <v>48</v>
      </c>
      <c r="H10" s="2">
        <f>1-H9/H8</f>
        <v>0.97058823529411764</v>
      </c>
      <c r="I10" s="2">
        <f>1-I9/I8</f>
        <v>0.97058823529411764</v>
      </c>
    </row>
    <row r="11" spans="6:10" x14ac:dyDescent="0.25">
      <c r="F11" t="s">
        <v>5</v>
      </c>
      <c r="H11" s="3">
        <v>3.0000000000000001E-3</v>
      </c>
      <c r="I11" s="3">
        <v>3.0000000000000001E-3</v>
      </c>
    </row>
    <row r="12" spans="6:10" x14ac:dyDescent="0.25">
      <c r="F12" t="s">
        <v>6</v>
      </c>
      <c r="H12">
        <v>6</v>
      </c>
      <c r="I12">
        <v>6</v>
      </c>
    </row>
    <row r="13" spans="6:10" x14ac:dyDescent="0.25">
      <c r="F13" t="s">
        <v>44</v>
      </c>
      <c r="G13" t="s">
        <v>45</v>
      </c>
      <c r="H13" s="3">
        <f>H11*H12</f>
        <v>1.8000000000000002E-2</v>
      </c>
      <c r="I13" s="3">
        <f>I11*I12</f>
        <v>1.8000000000000002E-2</v>
      </c>
    </row>
    <row r="14" spans="6:10" x14ac:dyDescent="0.25">
      <c r="F14" t="s">
        <v>7</v>
      </c>
      <c r="H14" s="3">
        <f>H11*H8</f>
        <v>0.51</v>
      </c>
      <c r="I14" s="3">
        <f>I11*I8</f>
        <v>0.51</v>
      </c>
    </row>
    <row r="15" spans="6:10" x14ac:dyDescent="0.25">
      <c r="F15" t="s">
        <v>28</v>
      </c>
      <c r="H15" s="3">
        <f>H14*H12</f>
        <v>3.06</v>
      </c>
      <c r="I15" s="3">
        <f>I14*I12</f>
        <v>3.06</v>
      </c>
    </row>
    <row r="16" spans="6:10" x14ac:dyDescent="0.25">
      <c r="F16" t="s">
        <v>50</v>
      </c>
      <c r="H16" s="4">
        <v>0.91</v>
      </c>
      <c r="I16" s="4">
        <v>0.91</v>
      </c>
    </row>
    <row r="17" spans="5:9" x14ac:dyDescent="0.25">
      <c r="F17" t="s">
        <v>29</v>
      </c>
      <c r="G17" t="s">
        <v>47</v>
      </c>
      <c r="H17" s="3">
        <f>H15/H16</f>
        <v>3.3626373626373627</v>
      </c>
      <c r="I17" s="3">
        <f>I15/I16</f>
        <v>3.3626373626373627</v>
      </c>
    </row>
    <row r="18" spans="5:9" x14ac:dyDescent="0.25">
      <c r="F18" t="s">
        <v>30</v>
      </c>
      <c r="H18" s="3">
        <f>H17/H9</f>
        <v>0.67252747252747258</v>
      </c>
      <c r="I18" s="7">
        <f>I17/I9</f>
        <v>0.67252747252747258</v>
      </c>
    </row>
    <row r="19" spans="5:9" x14ac:dyDescent="0.25">
      <c r="F19" t="s">
        <v>46</v>
      </c>
      <c r="G19" t="s">
        <v>33</v>
      </c>
      <c r="H19">
        <v>50000</v>
      </c>
      <c r="I19">
        <v>50000</v>
      </c>
    </row>
    <row r="20" spans="5:9" x14ac:dyDescent="0.25">
      <c r="F20" s="8" t="s">
        <v>12</v>
      </c>
      <c r="G20" s="8"/>
      <c r="I20" s="3">
        <f>I9^2*(1-I9/I8)^2/(2*I19*I17)</f>
        <v>7.0037400773458169E-5</v>
      </c>
    </row>
    <row r="21" spans="5:9" x14ac:dyDescent="0.25">
      <c r="F21" s="8" t="s">
        <v>12</v>
      </c>
      <c r="G21" s="8"/>
      <c r="I21" s="3">
        <f>Vin^2/F/2/Vout/(Vout*I13)*(Vout-Vin)</f>
        <v>7.9296424452133781E-5</v>
      </c>
    </row>
    <row r="22" spans="5:9" x14ac:dyDescent="0.25">
      <c r="F22" t="s">
        <v>15</v>
      </c>
      <c r="H22" s="7">
        <f>H18*0.4</f>
        <v>0.26901098901098902</v>
      </c>
      <c r="I22" s="7">
        <f>I18*0.4</f>
        <v>0.26901098901098902</v>
      </c>
    </row>
    <row r="23" spans="5:9" x14ac:dyDescent="0.25">
      <c r="F23" t="s">
        <v>14</v>
      </c>
      <c r="H23" s="3">
        <f>(H9/H22)*H10*1/H19</f>
        <v>3.6079873125720882E-4</v>
      </c>
      <c r="I23" s="3"/>
    </row>
    <row r="25" spans="5:9" x14ac:dyDescent="0.25">
      <c r="E25">
        <v>1</v>
      </c>
      <c r="F25" s="1" t="s">
        <v>13</v>
      </c>
      <c r="G25" s="1" t="s">
        <v>36</v>
      </c>
      <c r="H25" s="9">
        <v>2.2000000000000001E-4</v>
      </c>
      <c r="I25" s="9">
        <v>3.3000000000000003E-5</v>
      </c>
    </row>
    <row r="26" spans="5:9" x14ac:dyDescent="0.25">
      <c r="F26" s="8" t="s">
        <v>31</v>
      </c>
      <c r="G26" s="8" t="s">
        <v>35</v>
      </c>
      <c r="H26" s="14">
        <f>H10</f>
        <v>0.97058823529411764</v>
      </c>
      <c r="I26" s="14">
        <f>SQRT(I13*2*L_DCM*(Vout-Vin)/Vin^2*F)</f>
        <v>0.62613097671333928</v>
      </c>
    </row>
    <row r="27" spans="5:9" x14ac:dyDescent="0.25">
      <c r="E27">
        <v>2</v>
      </c>
      <c r="F27" s="1" t="s">
        <v>51</v>
      </c>
      <c r="G27" s="1"/>
      <c r="H27" s="10">
        <v>3.5</v>
      </c>
      <c r="I27" s="10">
        <v>3.5</v>
      </c>
    </row>
    <row r="28" spans="5:9" x14ac:dyDescent="0.25">
      <c r="F28" s="1" t="s">
        <v>16</v>
      </c>
      <c r="G28" s="1"/>
      <c r="H28" s="6">
        <f>(H9/H25)*H10*1/H19</f>
        <v>0.44117647058823534</v>
      </c>
      <c r="I28" s="6">
        <f>(I9/I25)*I26*1/I19</f>
        <v>1.8973665961010278</v>
      </c>
    </row>
    <row r="29" spans="5:9" x14ac:dyDescent="0.25">
      <c r="F29" s="1" t="s">
        <v>52</v>
      </c>
      <c r="G29" s="1"/>
      <c r="H29" s="6"/>
      <c r="I29" s="6">
        <f>Vin/L_DCM*D_DCM/F*SQRT(D_DCM/3)</f>
        <v>0.86680861327977543</v>
      </c>
    </row>
    <row r="30" spans="5:9" x14ac:dyDescent="0.25">
      <c r="F30" s="1" t="s">
        <v>53</v>
      </c>
      <c r="G30" s="1"/>
      <c r="H30" s="6"/>
      <c r="I30" s="15">
        <f>Vin^2*D_DCM^2/F/2/L_DCM/(Vout-Vin)</f>
        <v>1.8000000000000009E-2</v>
      </c>
    </row>
    <row r="31" spans="5:9" x14ac:dyDescent="0.25">
      <c r="F31" s="1"/>
      <c r="G31" s="1"/>
      <c r="H31" s="6"/>
      <c r="I31" s="6"/>
    </row>
    <row r="32" spans="5:9" x14ac:dyDescent="0.25">
      <c r="F32" s="1" t="s">
        <v>17</v>
      </c>
      <c r="G32" s="1"/>
      <c r="H32" s="3">
        <f>1/H19*(1-H10)</f>
        <v>5.8823529411764722E-7</v>
      </c>
      <c r="I32" s="3"/>
    </row>
    <row r="34" spans="5:10" x14ac:dyDescent="0.25">
      <c r="E34">
        <v>3</v>
      </c>
      <c r="F34" t="s">
        <v>18</v>
      </c>
      <c r="G34" t="s">
        <v>32</v>
      </c>
      <c r="H34">
        <f>Rdson</f>
        <v>9.0719999999999995E-2</v>
      </c>
      <c r="I34">
        <f>0.063*1.2*1.2</f>
        <v>9.0719999999999995E-2</v>
      </c>
    </row>
    <row r="35" spans="5:10" x14ac:dyDescent="0.25">
      <c r="F35" t="s">
        <v>26</v>
      </c>
      <c r="G35" t="s">
        <v>34</v>
      </c>
      <c r="H35" s="3">
        <v>4.4999999999999999E-8</v>
      </c>
      <c r="I35" s="3">
        <v>4.4999999999999999E-8</v>
      </c>
    </row>
    <row r="36" spans="5:10" x14ac:dyDescent="0.25">
      <c r="F36" t="s">
        <v>10</v>
      </c>
      <c r="G36" t="s">
        <v>42</v>
      </c>
      <c r="H36">
        <v>0.25</v>
      </c>
      <c r="I36">
        <v>4.4999999999999998E-2</v>
      </c>
    </row>
    <row r="37" spans="5:10" x14ac:dyDescent="0.25">
      <c r="F37" t="s">
        <v>8</v>
      </c>
      <c r="G37" t="s">
        <v>41</v>
      </c>
      <c r="H37">
        <v>0.27</v>
      </c>
      <c r="I37">
        <v>0.1</v>
      </c>
    </row>
    <row r="38" spans="5:10" x14ac:dyDescent="0.25">
      <c r="F38" t="s">
        <v>22</v>
      </c>
      <c r="G38" t="s">
        <v>37</v>
      </c>
      <c r="H38">
        <v>0.4</v>
      </c>
      <c r="I38">
        <v>0.4</v>
      </c>
    </row>
    <row r="39" spans="5:10" x14ac:dyDescent="0.25">
      <c r="F39" t="s">
        <v>24</v>
      </c>
      <c r="H39" s="3">
        <v>1.0000000000000001E-9</v>
      </c>
      <c r="I39" s="3">
        <v>1.0000000000000001E-9</v>
      </c>
    </row>
    <row r="40" spans="5:10" x14ac:dyDescent="0.25">
      <c r="F40" t="s">
        <v>39</v>
      </c>
      <c r="G40" t="s">
        <v>40</v>
      </c>
      <c r="H40" s="3">
        <v>4.6999999999999999E-11</v>
      </c>
      <c r="I40" s="3">
        <v>4.6999999999999999E-11</v>
      </c>
    </row>
    <row r="43" spans="5:10" x14ac:dyDescent="0.25">
      <c r="F43" s="11" t="s">
        <v>9</v>
      </c>
      <c r="G43" s="11"/>
      <c r="H43" s="13">
        <f>(Pin/Vin)^2*D*Rdson</f>
        <v>3.9825214539306854E-2</v>
      </c>
      <c r="I43" s="13">
        <f>(Rdson)*((Vin^2)*(D_DCM^3)*((1/F)^2)/(L_DCM^2)/3)</f>
        <v>6.8163122648921021E-2</v>
      </c>
      <c r="J43" s="16"/>
    </row>
    <row r="44" spans="5:10" x14ac:dyDescent="0.25">
      <c r="F44" s="11" t="s">
        <v>43</v>
      </c>
      <c r="G44" s="11"/>
      <c r="H44" s="13">
        <f>(Pin/Vin)^2*D*Rsen</f>
        <v>4.3899046008936127E-2</v>
      </c>
      <c r="I44" s="13">
        <f>(Rsen)*((Vin^2)*(D_DCM^3)*((1/F)^2)/(L_DCM^2)/3)</f>
        <v>7.5135717205600777E-2</v>
      </c>
    </row>
    <row r="45" spans="5:10" x14ac:dyDescent="0.25">
      <c r="F45" s="11" t="s">
        <v>21</v>
      </c>
      <c r="G45" s="11"/>
      <c r="H45" s="3">
        <f>Q*Vin*F</f>
        <v>1.125E-2</v>
      </c>
      <c r="I45" s="13">
        <f>Q*Vin*F</f>
        <v>1.125E-2</v>
      </c>
    </row>
    <row r="46" spans="5:10" x14ac:dyDescent="0.25">
      <c r="F46" s="11" t="s">
        <v>19</v>
      </c>
      <c r="G46" s="11"/>
      <c r="H46" s="3">
        <f>(Pin/Vin)^2*Rind</f>
        <v>2.0353194058688566E-2</v>
      </c>
      <c r="I46" s="13">
        <f>I43*(1+Vin/(Vout-Vin))/(Rdson)*Rind</f>
        <v>3.4835650704414897E-2</v>
      </c>
    </row>
    <row r="47" spans="5:10" x14ac:dyDescent="0.25">
      <c r="F47" s="11" t="s">
        <v>25</v>
      </c>
      <c r="G47" s="11"/>
      <c r="H47" s="3"/>
      <c r="I47" s="13"/>
    </row>
    <row r="48" spans="5:10" x14ac:dyDescent="0.25">
      <c r="F48" s="11" t="s">
        <v>20</v>
      </c>
      <c r="G48" s="11"/>
      <c r="H48">
        <f>(Pin/Vin)*Vout*0.5*0.000000045*F</f>
        <v>0.12862087912087911</v>
      </c>
      <c r="I48" s="13">
        <v>0</v>
      </c>
    </row>
    <row r="49" spans="3:9" x14ac:dyDescent="0.25">
      <c r="F49" s="11" t="s">
        <v>23</v>
      </c>
      <c r="G49" s="11"/>
      <c r="H49" s="3">
        <f>H13*H38</f>
        <v>7.2000000000000015E-3</v>
      </c>
      <c r="I49" s="13">
        <f>Vin^2*D_DCM^2/2/L_DCM/(Vout-Vin)/F*Vdon</f>
        <v>7.2000000000000024E-3</v>
      </c>
    </row>
    <row r="50" spans="3:9" x14ac:dyDescent="0.25">
      <c r="F50" s="11" t="s">
        <v>38</v>
      </c>
      <c r="G50" s="11"/>
      <c r="H50" s="13">
        <f>Csnub*Vout^2*F</f>
        <v>6.7915000000000003E-2</v>
      </c>
      <c r="I50" s="13">
        <f>Csnub*Vout^2*F</f>
        <v>6.7915000000000003E-2</v>
      </c>
    </row>
    <row r="51" spans="3:9" x14ac:dyDescent="0.25">
      <c r="F51" s="11"/>
      <c r="G51" s="11"/>
      <c r="I51" s="13"/>
    </row>
    <row r="52" spans="3:9" x14ac:dyDescent="0.25">
      <c r="C52" s="3"/>
      <c r="F52" s="11" t="s">
        <v>27</v>
      </c>
      <c r="G52" s="11"/>
      <c r="H52" s="13">
        <f>SUM(H43:H51)</f>
        <v>0.31906333372781065</v>
      </c>
      <c r="I52" s="19">
        <f>SUM(I43:I51)</f>
        <v>0.26449949055893673</v>
      </c>
    </row>
    <row r="53" spans="3:9" ht="23.25" x14ac:dyDescent="0.35">
      <c r="F53" t="s">
        <v>11</v>
      </c>
      <c r="H53" s="2">
        <f>1-H52/H17</f>
        <v>0.90511515238813478</v>
      </c>
      <c r="I53" s="20">
        <f>1-I52/I15</f>
        <v>0.91356225798727553</v>
      </c>
    </row>
    <row r="54" spans="3:9" x14ac:dyDescent="0.25">
      <c r="H54" s="5"/>
      <c r="I54" s="5"/>
    </row>
    <row r="55" spans="3:9" x14ac:dyDescent="0.25">
      <c r="C55" s="18"/>
      <c r="D55" s="17"/>
    </row>
    <row r="56" spans="3:9" x14ac:dyDescent="0.25">
      <c r="C56" s="18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DCM and CCM Loss Analysis</vt:lpstr>
      <vt:lpstr>Csnub</vt:lpstr>
      <vt:lpstr>D</vt:lpstr>
      <vt:lpstr>D_DCM</vt:lpstr>
      <vt:lpstr>F</vt:lpstr>
      <vt:lpstr>L</vt:lpstr>
      <vt:lpstr>L_DCM</vt:lpstr>
      <vt:lpstr>Pin</vt:lpstr>
      <vt:lpstr>Q</vt:lpstr>
      <vt:lpstr>Rdson</vt:lpstr>
      <vt:lpstr>Rind</vt:lpstr>
      <vt:lpstr>Rsen</vt:lpstr>
      <vt:lpstr>Vdon</vt:lpstr>
      <vt:lpstr>Vin</vt:lpstr>
      <vt:lpstr>Vout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Mark</dc:creator>
  <cp:lastModifiedBy>Smith, Mark</cp:lastModifiedBy>
  <cp:revision>0</cp:revision>
  <dcterms:created xsi:type="dcterms:W3CDTF">2017-07-21T19:13:10Z</dcterms:created>
  <dcterms:modified xsi:type="dcterms:W3CDTF">2018-01-01T02:30:41Z</dcterms:modified>
  <dc:language>en-US</dc:language>
</cp:coreProperties>
</file>