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8_{D921E327-3CCF-4CBC-ADBC-EA99F860ACF8}" xr6:coauthVersionLast="47" xr6:coauthVersionMax="47" xr10:uidLastSave="{00000000-0000-0000-0000-000000000000}"/>
  <bookViews>
    <workbookView xWindow="-120" yWindow="-120" windowWidth="20730" windowHeight="11160" xr2:uid="{779F66DE-74DC-4B5E-BCC4-518FACDAC42B}"/>
  </bookViews>
  <sheets>
    <sheet name="Customer Req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9" i="1" l="1"/>
  <c r="H12" i="1"/>
  <c r="G12" i="1"/>
  <c r="F12" i="1"/>
  <c r="E12" i="1"/>
  <c r="D12" i="1"/>
  <c r="C12" i="1"/>
  <c r="B12" i="1"/>
  <c r="F9" i="1"/>
  <c r="F10" i="1" s="1"/>
  <c r="B9" i="1"/>
  <c r="B10" i="1" s="1"/>
  <c r="H7" i="1"/>
  <c r="H9" i="1" s="1"/>
  <c r="G7" i="1"/>
  <c r="G9" i="1" s="1"/>
  <c r="F7" i="1"/>
  <c r="E7" i="1"/>
  <c r="E9" i="1" s="1"/>
  <c r="D7" i="1"/>
  <c r="D9" i="1" s="1"/>
  <c r="C7" i="1"/>
  <c r="C9" i="1" s="1"/>
  <c r="B7" i="1"/>
  <c r="M6" i="1"/>
  <c r="M8" i="1" s="1"/>
  <c r="H6" i="1"/>
  <c r="H19" i="1" s="1"/>
  <c r="H20" i="1" s="1"/>
  <c r="G6" i="1"/>
  <c r="G19" i="1" s="1"/>
  <c r="G20" i="1" s="1"/>
  <c r="F6" i="1"/>
  <c r="F19" i="1" s="1"/>
  <c r="F20" i="1" s="1"/>
  <c r="E6" i="1"/>
  <c r="E19" i="1" s="1"/>
  <c r="E20" i="1" s="1"/>
  <c r="D6" i="1"/>
  <c r="D19" i="1" s="1"/>
  <c r="D20" i="1" s="1"/>
  <c r="C6" i="1"/>
  <c r="C19" i="1" s="1"/>
  <c r="C20" i="1" s="1"/>
  <c r="B6" i="1"/>
  <c r="B19" i="1" s="1"/>
  <c r="B20" i="1" s="1"/>
  <c r="Q5" i="1"/>
  <c r="Q6" i="1" s="1"/>
  <c r="M5" i="1"/>
  <c r="H10" i="1" l="1"/>
  <c r="H13" i="1"/>
  <c r="B22" i="1"/>
  <c r="Q7" i="1" s="1"/>
  <c r="Q8" i="1" s="1"/>
  <c r="C10" i="1"/>
  <c r="B11" i="1" s="1"/>
  <c r="C13" i="1"/>
  <c r="G10" i="1"/>
  <c r="G13" i="1"/>
  <c r="D10" i="1"/>
  <c r="D13" i="1"/>
  <c r="E13" i="1"/>
  <c r="E10" i="1"/>
  <c r="B13" i="1"/>
  <c r="B14" i="1" s="1"/>
  <c r="F13" i="1"/>
</calcChain>
</file>

<file path=xl/sharedStrings.xml><?xml version="1.0" encoding="utf-8"?>
<sst xmlns="http://schemas.openxmlformats.org/spreadsheetml/2006/main" count="45" uniqueCount="44">
  <si>
    <t>Name</t>
  </si>
  <si>
    <t>user_name</t>
  </si>
  <si>
    <t>Date</t>
  </si>
  <si>
    <t>todays date</t>
  </si>
  <si>
    <t>Product1</t>
  </si>
  <si>
    <t>Net Margin calculation - all prices should be filled pre GST. Landed price should be filled as Ex depot price+ Primary freight</t>
  </si>
  <si>
    <t>Parameter'</t>
  </si>
  <si>
    <t>Value (lacs)</t>
  </si>
  <si>
    <t>Value (Lacs)</t>
  </si>
  <si>
    <t>Pack</t>
  </si>
  <si>
    <t>1kg</t>
  </si>
  <si>
    <t>5kg</t>
  </si>
  <si>
    <t>20 kg</t>
  </si>
  <si>
    <t>40 Kg</t>
  </si>
  <si>
    <t>10 Kg</t>
  </si>
  <si>
    <t>30Kg</t>
  </si>
  <si>
    <t>Fragrance</t>
  </si>
  <si>
    <t>VAPs (pl fill columns J to P)</t>
  </si>
  <si>
    <t>Stocks</t>
  </si>
  <si>
    <t>Sale (lacs)</t>
  </si>
  <si>
    <t>Landing (A Price+Primary Freight)</t>
  </si>
  <si>
    <t>Market O/S</t>
  </si>
  <si>
    <t>Rotation</t>
  </si>
  <si>
    <t>Selling (at which retailer billed)</t>
  </si>
  <si>
    <t>Company O/S</t>
  </si>
  <si>
    <t>Net Margin</t>
  </si>
  <si>
    <t>Scheme passed on in market (it is zero in case of negative billing)</t>
  </si>
  <si>
    <t>Investment</t>
  </si>
  <si>
    <t>RoI</t>
  </si>
  <si>
    <t>Margin</t>
  </si>
  <si>
    <t>Gross Margin (without schemes)</t>
  </si>
  <si>
    <t>Gross Margin (without schemes) - weighted average</t>
  </si>
  <si>
    <t>Scheme (which stockist gets - if retailer schemes are also given through stockists then it should be stockist+retailer schemes))</t>
  </si>
  <si>
    <t>Gross Margin (after scheme)</t>
  </si>
  <si>
    <t>Gross Margin (after scheme) - weighted average</t>
  </si>
  <si>
    <t>Expense</t>
  </si>
  <si>
    <t>Expense as % of value</t>
  </si>
  <si>
    <t>Expenses as % of value - weighted average</t>
  </si>
  <si>
    <t>Total Margin</t>
  </si>
  <si>
    <t>Landing</t>
  </si>
  <si>
    <t>% Margins</t>
  </si>
  <si>
    <t>% of total Sale</t>
  </si>
  <si>
    <t>Net margin - WCP (weighted average of all packs)</t>
  </si>
  <si>
    <t>Bags pmt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</si>
</sst>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0_ "/>
    <numFmt numFmtId="165" formatCode="0.0_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rgb="FFC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8">
    <xf numFmtId="0" fontId="0" fillId="0" borderId="0" xfId="0"/>
    <xf numFmtId="0" fontId="3" fillId="2" borderId="0" xfId="0" applyFont="1" applyFill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14" fontId="0" fillId="0" borderId="0" xfId="0" applyNumberFormat="1" applyAlignment="1">
      <alignment horizontal="left" vertical="center" wrapText="1"/>
    </xf>
    <xf numFmtId="0" fontId="2" fillId="3" borderId="0" xfId="0" applyFont="1" applyFill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1" fontId="0" fillId="5" borderId="1" xfId="0" applyNumberFormat="1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2" fontId="0" fillId="5" borderId="1" xfId="0" applyNumberFormat="1" applyFill="1" applyBorder="1" applyAlignment="1">
      <alignment horizontal="center" vertical="center"/>
    </xf>
    <xf numFmtId="10" fontId="0" fillId="5" borderId="1" xfId="0" applyNumberForma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9" fontId="0" fillId="5" borderId="1" xfId="2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 wrapText="1"/>
    </xf>
    <xf numFmtId="10" fontId="0" fillId="5" borderId="1" xfId="2" applyNumberFormat="1" applyFont="1" applyFill="1" applyBorder="1" applyAlignment="1">
      <alignment horizontal="center" vertical="center"/>
    </xf>
    <xf numFmtId="43" fontId="0" fillId="0" borderId="1" xfId="1" applyFon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oI%20-%20Bangalore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stomer1"/>
      <sheetName val="SCT"/>
      <sheetName val="CRT"/>
      <sheetName val="Varshit"/>
      <sheetName val="Satyanarayana"/>
      <sheetName val="Sales Register"/>
      <sheetName val="Price Master"/>
      <sheetName val="Schemes"/>
      <sheetName val="Expenses"/>
    </sheetNames>
    <sheetDataSet>
      <sheetData sheetId="0"/>
      <sheetData sheetId="1"/>
      <sheetData sheetId="2"/>
      <sheetData sheetId="3"/>
      <sheetData sheetId="4"/>
      <sheetData sheetId="5"/>
      <sheetData sheetId="6">
        <row r="3">
          <cell r="H3">
            <v>550.10004000000004</v>
          </cell>
          <cell r="I3">
            <v>605.11004400000002</v>
          </cell>
        </row>
        <row r="4">
          <cell r="H4">
            <v>510.09641200000004</v>
          </cell>
          <cell r="I4">
            <v>561.10605320000002</v>
          </cell>
        </row>
        <row r="5">
          <cell r="H5">
            <v>220.68200000000002</v>
          </cell>
          <cell r="I5">
            <v>245.72940700000001</v>
          </cell>
        </row>
        <row r="6">
          <cell r="H6">
            <v>520.60890000000006</v>
          </cell>
          <cell r="I6">
            <v>584.74576271186447</v>
          </cell>
        </row>
        <row r="7">
          <cell r="H7">
            <v>781.62635347999992</v>
          </cell>
          <cell r="I7">
            <v>859.7889888279999</v>
          </cell>
        </row>
        <row r="8">
          <cell r="H8">
            <v>780.0546963999999</v>
          </cell>
          <cell r="I8">
            <v>858.0601660399999</v>
          </cell>
        </row>
      </sheetData>
      <sheetData sheetId="7">
        <row r="2">
          <cell r="A2" t="str">
            <v>Sap_Code</v>
          </cell>
          <cell r="Z2" t="str">
            <v>WCP PMT</v>
          </cell>
        </row>
        <row r="3">
          <cell r="A3" t="str">
            <v>2203AS0318</v>
          </cell>
          <cell r="Z3">
            <v>1383.5492613453216</v>
          </cell>
        </row>
        <row r="4">
          <cell r="A4" t="str">
            <v>2203AB0121</v>
          </cell>
          <cell r="Z4">
            <v>1356.1573528057772</v>
          </cell>
        </row>
        <row r="5">
          <cell r="A5" t="str">
            <v>2203AK0026</v>
          </cell>
          <cell r="Z5">
            <v>1036.4755623177991</v>
          </cell>
        </row>
        <row r="6">
          <cell r="A6" t="str">
            <v>2203AS0514</v>
          </cell>
          <cell r="Z6">
            <v>1397.7972414309729</v>
          </cell>
        </row>
        <row r="7">
          <cell r="A7" t="str">
            <v>2203AS0553</v>
          </cell>
          <cell r="Z7">
            <v>1206.5691925134879</v>
          </cell>
        </row>
        <row r="8">
          <cell r="A8" t="str">
            <v>2203AC0037</v>
          </cell>
          <cell r="Z8">
            <v>1160.5086593093276</v>
          </cell>
        </row>
        <row r="9">
          <cell r="A9" t="str">
            <v>2203AS0344</v>
          </cell>
          <cell r="Z9">
            <v>1301.7611425516714</v>
          </cell>
        </row>
        <row r="10">
          <cell r="A10" t="str">
            <v>2203AK0065</v>
          </cell>
          <cell r="Z10">
            <v>914.58519528027841</v>
          </cell>
        </row>
        <row r="11">
          <cell r="A11" t="str">
            <v>2203AS0361</v>
          </cell>
          <cell r="Z11">
            <v>1050.5426341340039</v>
          </cell>
        </row>
        <row r="12">
          <cell r="A12" t="str">
            <v>2203AR0128</v>
          </cell>
          <cell r="Z12">
            <v>0</v>
          </cell>
        </row>
        <row r="13">
          <cell r="A13" t="str">
            <v>2203AM0199</v>
          </cell>
          <cell r="Z13">
            <v>0</v>
          </cell>
        </row>
        <row r="14">
          <cell r="A14" t="str">
            <v>2203AS0541</v>
          </cell>
          <cell r="Z14">
            <v>0</v>
          </cell>
        </row>
        <row r="15">
          <cell r="A15" t="str">
            <v>2203AR0137</v>
          </cell>
          <cell r="Z15">
            <v>0</v>
          </cell>
        </row>
        <row r="16">
          <cell r="A16" t="str">
            <v>2202AS0456</v>
          </cell>
          <cell r="Z16">
            <v>0</v>
          </cell>
        </row>
        <row r="17">
          <cell r="A17" t="str">
            <v>2203AB0109</v>
          </cell>
          <cell r="Z17">
            <v>0</v>
          </cell>
        </row>
        <row r="18">
          <cell r="A18" t="str">
            <v>2203AA0220</v>
          </cell>
          <cell r="Z18">
            <v>858.16003113879003</v>
          </cell>
        </row>
        <row r="19">
          <cell r="A19" t="str">
            <v>2203AS0539</v>
          </cell>
          <cell r="Z19">
            <v>1079.9830671001239</v>
          </cell>
        </row>
        <row r="20">
          <cell r="A20" t="str">
            <v>2203AS0540</v>
          </cell>
          <cell r="Z20">
            <v>1067.7162604583486</v>
          </cell>
        </row>
        <row r="21">
          <cell r="A21" t="str">
            <v>2203AV0098</v>
          </cell>
          <cell r="Z21">
            <v>0</v>
          </cell>
        </row>
        <row r="22">
          <cell r="A22" t="str">
            <v>2203AS0464</v>
          </cell>
          <cell r="Z22">
            <v>0</v>
          </cell>
        </row>
        <row r="23">
          <cell r="A23" t="str">
            <v>2203AA0225</v>
          </cell>
          <cell r="Z23">
            <v>0</v>
          </cell>
        </row>
        <row r="24">
          <cell r="A24" t="str">
            <v>2203AE0023</v>
          </cell>
          <cell r="Z24">
            <v>981.57066278313152</v>
          </cell>
        </row>
        <row r="25">
          <cell r="A25" t="str">
            <v>2203AS0552</v>
          </cell>
          <cell r="Z25">
            <v>0</v>
          </cell>
        </row>
        <row r="26">
          <cell r="A26" t="str">
            <v>2202AD0081</v>
          </cell>
          <cell r="Z26">
            <v>0</v>
          </cell>
        </row>
        <row r="27">
          <cell r="A27" t="str">
            <v>2203AS0308</v>
          </cell>
          <cell r="Z27">
            <v>966.61536061567256</v>
          </cell>
        </row>
        <row r="28">
          <cell r="A28" t="str">
            <v>2203AM0148</v>
          </cell>
          <cell r="Z28">
            <v>0</v>
          </cell>
        </row>
        <row r="29">
          <cell r="A29" t="str">
            <v>2203AN0001</v>
          </cell>
          <cell r="Z29">
            <v>0</v>
          </cell>
        </row>
        <row r="30">
          <cell r="A30" t="str">
            <v>2203AD0062</v>
          </cell>
          <cell r="Z30">
            <v>981.32167927796525</v>
          </cell>
        </row>
        <row r="31">
          <cell r="A31" t="str">
            <v>2203AS0412</v>
          </cell>
          <cell r="Z31">
            <v>0</v>
          </cell>
        </row>
        <row r="32">
          <cell r="A32" t="str">
            <v>2203AN0090</v>
          </cell>
          <cell r="Z32">
            <v>0</v>
          </cell>
        </row>
        <row r="33">
          <cell r="A33" t="str">
            <v>2203AS0360</v>
          </cell>
          <cell r="Z33">
            <v>0</v>
          </cell>
        </row>
        <row r="34">
          <cell r="A34" t="str">
            <v>2203AS0494</v>
          </cell>
          <cell r="Z34">
            <v>0</v>
          </cell>
        </row>
        <row r="35">
          <cell r="A35" t="str">
            <v>2203AK0109</v>
          </cell>
          <cell r="Z35">
            <v>0</v>
          </cell>
        </row>
        <row r="36">
          <cell r="A36" t="str">
            <v>2203AB0147</v>
          </cell>
          <cell r="Z36">
            <v>229.65202783777295</v>
          </cell>
        </row>
        <row r="37">
          <cell r="A37" t="str">
            <v>2203AP0128</v>
          </cell>
          <cell r="Z37">
            <v>1331.3579739099775</v>
          </cell>
        </row>
        <row r="38">
          <cell r="A38" t="str">
            <v>2203AH0023</v>
          </cell>
          <cell r="Z38">
            <v>523.05177523740394</v>
          </cell>
        </row>
        <row r="39">
          <cell r="A39" t="str">
            <v>2203AV0080</v>
          </cell>
          <cell r="Z39">
            <v>0</v>
          </cell>
        </row>
        <row r="40">
          <cell r="A40" t="str">
            <v>2203AN0102</v>
          </cell>
          <cell r="Z40">
            <v>1295.2152932442466</v>
          </cell>
        </row>
        <row r="41">
          <cell r="A41" t="str">
            <v>2203AB0123</v>
          </cell>
          <cell r="Z41">
            <v>0</v>
          </cell>
        </row>
        <row r="42">
          <cell r="A42" t="str">
            <v>2203AK0097</v>
          </cell>
          <cell r="Z42">
            <v>0</v>
          </cell>
        </row>
        <row r="43">
          <cell r="A43" t="str">
            <v>2203AS0409</v>
          </cell>
          <cell r="Z43">
            <v>1208.0108194395175</v>
          </cell>
        </row>
        <row r="44">
          <cell r="A44" t="str">
            <v>2202AG0057</v>
          </cell>
          <cell r="Z44">
            <v>0</v>
          </cell>
        </row>
        <row r="45">
          <cell r="A45" t="str">
            <v>2203AS0383</v>
          </cell>
          <cell r="Z45">
            <v>0</v>
          </cell>
        </row>
        <row r="46">
          <cell r="A46" t="str">
            <v>2202AP0142</v>
          </cell>
          <cell r="Z46">
            <v>0</v>
          </cell>
        </row>
        <row r="47">
          <cell r="A47" t="str">
            <v>2203AT0011</v>
          </cell>
          <cell r="Z47">
            <v>560.261087267525</v>
          </cell>
        </row>
        <row r="48">
          <cell r="A48" t="str">
            <v>2203AS0439</v>
          </cell>
          <cell r="Z48">
            <v>0</v>
          </cell>
        </row>
        <row r="49">
          <cell r="A49" t="str">
            <v>2203AS0483</v>
          </cell>
          <cell r="Z49">
            <v>1112.0416666666667</v>
          </cell>
        </row>
        <row r="50">
          <cell r="A50" t="str">
            <v>2203AK0104</v>
          </cell>
          <cell r="Z50">
            <v>0</v>
          </cell>
        </row>
        <row r="51">
          <cell r="A51" t="str">
            <v>2203AS0544</v>
          </cell>
          <cell r="Z51">
            <v>0</v>
          </cell>
        </row>
        <row r="52">
          <cell r="A52" t="str">
            <v>2203AA0195</v>
          </cell>
          <cell r="Z52">
            <v>683.39634530560807</v>
          </cell>
        </row>
        <row r="53">
          <cell r="A53" t="str">
            <v>2203AN0110</v>
          </cell>
          <cell r="Z53">
            <v>984.94791666666674</v>
          </cell>
        </row>
        <row r="54">
          <cell r="A54" t="str">
            <v>2203AL0022</v>
          </cell>
          <cell r="Z54">
            <v>840.93582887700518</v>
          </cell>
        </row>
        <row r="55">
          <cell r="A55" t="str">
            <v>2203AS0433</v>
          </cell>
          <cell r="Z55">
            <v>0</v>
          </cell>
        </row>
        <row r="56">
          <cell r="A56" t="str">
            <v>2203AN0108</v>
          </cell>
          <cell r="Z56">
            <v>755.20277481323365</v>
          </cell>
        </row>
        <row r="57">
          <cell r="A57" t="str">
            <v>2203AE0024</v>
          </cell>
          <cell r="Z57">
            <v>425.06181164306577</v>
          </cell>
        </row>
        <row r="58">
          <cell r="A58" t="str">
            <v>2203AS0487</v>
          </cell>
          <cell r="Z58">
            <v>0</v>
          </cell>
        </row>
        <row r="59">
          <cell r="A59" t="str">
            <v>2203AS0506</v>
          </cell>
          <cell r="Z59">
            <v>1023.6974789915965</v>
          </cell>
        </row>
        <row r="60">
          <cell r="A60" t="str">
            <v>2202AS0468</v>
          </cell>
          <cell r="Z60">
            <v>0</v>
          </cell>
        </row>
        <row r="61">
          <cell r="A61" t="str">
            <v>2202AS0288</v>
          </cell>
          <cell r="Z61">
            <v>0</v>
          </cell>
        </row>
        <row r="62">
          <cell r="A62" t="str">
            <v>2203AS0445</v>
          </cell>
          <cell r="Z62">
            <v>580</v>
          </cell>
        </row>
        <row r="63">
          <cell r="A63" t="str">
            <v>2203AB0142</v>
          </cell>
          <cell r="Z63">
            <v>0</v>
          </cell>
        </row>
        <row r="64">
          <cell r="A64" t="str">
            <v>2203AC0063</v>
          </cell>
          <cell r="Z64">
            <v>154.66810765583602</v>
          </cell>
        </row>
        <row r="65">
          <cell r="A65" t="str">
            <v>2203AS0485</v>
          </cell>
          <cell r="Z65">
            <v>0</v>
          </cell>
        </row>
        <row r="66">
          <cell r="A66" t="str">
            <v>2203AS0429</v>
          </cell>
          <cell r="Z66">
            <v>572.68201617921591</v>
          </cell>
        </row>
        <row r="67">
          <cell r="A67" t="str">
            <v>2203AS0319</v>
          </cell>
          <cell r="Z67">
            <v>704.7058823529411</v>
          </cell>
        </row>
        <row r="68">
          <cell r="A68" t="str">
            <v>2203AC0067</v>
          </cell>
          <cell r="Z68">
            <v>0</v>
          </cell>
        </row>
        <row r="69">
          <cell r="A69" t="str">
            <v>2203AJ0063</v>
          </cell>
          <cell r="Z69">
            <v>0</v>
          </cell>
        </row>
        <row r="70">
          <cell r="A70" t="str">
            <v>2203AB0153</v>
          </cell>
          <cell r="Z70">
            <v>0</v>
          </cell>
        </row>
        <row r="71">
          <cell r="A71" t="str">
            <v>2203AR0155</v>
          </cell>
          <cell r="Z71">
            <v>0</v>
          </cell>
        </row>
        <row r="72">
          <cell r="A72" t="str">
            <v>2203AN0091</v>
          </cell>
          <cell r="Z72">
            <v>766.42857142857144</v>
          </cell>
        </row>
        <row r="73">
          <cell r="A73" t="str">
            <v>2203AC0056</v>
          </cell>
          <cell r="Z73">
            <v>0</v>
          </cell>
        </row>
        <row r="74">
          <cell r="A74" t="str">
            <v>2202AM0238</v>
          </cell>
          <cell r="Z74">
            <v>0</v>
          </cell>
        </row>
        <row r="75">
          <cell r="A75" t="str">
            <v>2203AS0545</v>
          </cell>
          <cell r="Z75">
            <v>0</v>
          </cell>
        </row>
        <row r="76">
          <cell r="A76" t="str">
            <v>2203AS0515</v>
          </cell>
          <cell r="Z76">
            <v>0</v>
          </cell>
        </row>
        <row r="77">
          <cell r="A77" t="str">
            <v>2203AA0214</v>
          </cell>
          <cell r="Z77">
            <v>0</v>
          </cell>
        </row>
        <row r="78">
          <cell r="A78" t="str">
            <v>2203AM0103</v>
          </cell>
          <cell r="Z78">
            <v>315.72052401746726</v>
          </cell>
        </row>
        <row r="79">
          <cell r="A79" t="str">
            <v>2203AH0032</v>
          </cell>
          <cell r="Z79">
            <v>0</v>
          </cell>
        </row>
        <row r="80">
          <cell r="A80" t="str">
            <v>2203AB0141</v>
          </cell>
          <cell r="Z80">
            <v>0</v>
          </cell>
        </row>
        <row r="81">
          <cell r="A81" t="str">
            <v>2203AS0571</v>
          </cell>
          <cell r="Z81">
            <v>352.77777777777777</v>
          </cell>
        </row>
        <row r="82">
          <cell r="A82" t="str">
            <v>2202AA0198</v>
          </cell>
          <cell r="Z82">
            <v>0</v>
          </cell>
        </row>
        <row r="83">
          <cell r="A83" t="str">
            <v>2203AM0157</v>
          </cell>
          <cell r="Z83">
            <v>359.21052631578948</v>
          </cell>
        </row>
        <row r="84">
          <cell r="A84" t="str">
            <v>2203AL0020</v>
          </cell>
          <cell r="Z84">
            <v>585.71428571428578</v>
          </cell>
        </row>
        <row r="85">
          <cell r="A85" t="str">
            <v>2203AS0528</v>
          </cell>
          <cell r="Z85">
            <v>0</v>
          </cell>
        </row>
        <row r="86">
          <cell r="A86" t="str">
            <v>2203AI0012</v>
          </cell>
          <cell r="Z86">
            <v>640.625</v>
          </cell>
        </row>
        <row r="87">
          <cell r="A87" t="str">
            <v>2203AV0093</v>
          </cell>
          <cell r="Z87">
            <v>0</v>
          </cell>
        </row>
        <row r="88">
          <cell r="A88" t="str">
            <v>2203AS0331</v>
          </cell>
          <cell r="Z88">
            <v>324.64589235127482</v>
          </cell>
        </row>
        <row r="89">
          <cell r="A89" t="str">
            <v>2203AS0560</v>
          </cell>
          <cell r="Z89">
            <v>715.85365853658527</v>
          </cell>
        </row>
        <row r="90">
          <cell r="A90" t="str">
            <v>2203AM0177</v>
          </cell>
          <cell r="Z90">
            <v>206.25</v>
          </cell>
        </row>
        <row r="91">
          <cell r="A91" t="str">
            <v>2203AS0441</v>
          </cell>
          <cell r="Z91">
            <v>0</v>
          </cell>
        </row>
        <row r="92">
          <cell r="A92" t="str">
            <v>2203AC0072</v>
          </cell>
          <cell r="Z92">
            <v>0</v>
          </cell>
        </row>
        <row r="93">
          <cell r="A93" t="str">
            <v>2202AS0491</v>
          </cell>
          <cell r="Z93">
            <v>0</v>
          </cell>
        </row>
        <row r="94">
          <cell r="A94" t="str">
            <v>2203AB0129</v>
          </cell>
          <cell r="Z94">
            <v>0</v>
          </cell>
        </row>
        <row r="95">
          <cell r="A95" t="str">
            <v>2202AR0099</v>
          </cell>
          <cell r="Z95">
            <v>0</v>
          </cell>
        </row>
        <row r="96">
          <cell r="A96" t="str">
            <v>2202AS0526</v>
          </cell>
          <cell r="Z96">
            <v>0</v>
          </cell>
        </row>
        <row r="97">
          <cell r="A97" t="str">
            <v>2203AS0405</v>
          </cell>
          <cell r="Z97">
            <v>0</v>
          </cell>
        </row>
        <row r="98">
          <cell r="A98" t="str">
            <v>2203AS0488</v>
          </cell>
          <cell r="Z98">
            <v>260.41666666666669</v>
          </cell>
        </row>
        <row r="99">
          <cell r="A99" t="str">
            <v>2202AR0135</v>
          </cell>
          <cell r="Z99">
            <v>0</v>
          </cell>
        </row>
        <row r="100">
          <cell r="A100" t="str">
            <v>2202AS0523</v>
          </cell>
          <cell r="Z100">
            <v>0</v>
          </cell>
        </row>
        <row r="101">
          <cell r="A101" t="str">
            <v>2203AI0020</v>
          </cell>
          <cell r="Z101">
            <v>0</v>
          </cell>
        </row>
        <row r="102">
          <cell r="A102" t="str">
            <v>2202AP0140</v>
          </cell>
          <cell r="Z102">
            <v>0</v>
          </cell>
        </row>
        <row r="103">
          <cell r="A103" t="str">
            <v>2203AS0443</v>
          </cell>
          <cell r="Z103">
            <v>0</v>
          </cell>
        </row>
        <row r="104">
          <cell r="A104" t="str">
            <v>2203AS0434</v>
          </cell>
          <cell r="Z104">
            <v>137.12121212121212</v>
          </cell>
        </row>
        <row r="105">
          <cell r="A105" t="str">
            <v>2203AC0081</v>
          </cell>
          <cell r="Z105">
            <v>224.84177215189874</v>
          </cell>
        </row>
        <row r="106">
          <cell r="A106" t="str">
            <v>2203AA0209</v>
          </cell>
          <cell r="Z106">
            <v>0</v>
          </cell>
        </row>
        <row r="107">
          <cell r="A107" t="str">
            <v>2202AP0146</v>
          </cell>
          <cell r="Z107">
            <v>0</v>
          </cell>
        </row>
        <row r="108">
          <cell r="A108" t="str">
            <v>2203AS0472</v>
          </cell>
          <cell r="Z108">
            <v>0</v>
          </cell>
        </row>
        <row r="109">
          <cell r="A109" t="str">
            <v>2203AM0165</v>
          </cell>
          <cell r="Z109">
            <v>575</v>
          </cell>
        </row>
        <row r="110">
          <cell r="A110" t="str">
            <v>2203AA0228</v>
          </cell>
          <cell r="Z110">
            <v>125</v>
          </cell>
        </row>
        <row r="111">
          <cell r="A111" t="str">
            <v>2203AS0415</v>
          </cell>
          <cell r="Z111">
            <v>0</v>
          </cell>
        </row>
        <row r="112">
          <cell r="A112" t="str">
            <v>2203AV0095</v>
          </cell>
          <cell r="Z112">
            <v>442.30769230769232</v>
          </cell>
        </row>
        <row r="113">
          <cell r="A113" t="str">
            <v>2202AN0117</v>
          </cell>
          <cell r="Z113">
            <v>0</v>
          </cell>
        </row>
        <row r="114">
          <cell r="A114" t="str">
            <v>2202AS0243</v>
          </cell>
          <cell r="Z114">
            <v>0</v>
          </cell>
        </row>
        <row r="115">
          <cell r="A115" t="str">
            <v>2202AS0524</v>
          </cell>
          <cell r="Z115">
            <v>0</v>
          </cell>
        </row>
        <row r="116">
          <cell r="A116" t="str">
            <v>2203AS0422</v>
          </cell>
          <cell r="Z116">
            <v>0</v>
          </cell>
        </row>
      </sheetData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47B0D-24BE-4C53-8354-F56F58F28846}">
  <dimension ref="A1:AA26"/>
  <sheetViews>
    <sheetView tabSelected="1" topLeftCell="A2" workbookViewId="0">
      <selection activeCell="I23" sqref="I23"/>
    </sheetView>
  </sheetViews>
  <sheetFormatPr defaultColWidth="8.85546875" defaultRowHeight="15" x14ac:dyDescent="0.25"/>
  <cols>
    <col min="1" max="1" width="18.28515625" style="5" customWidth="1"/>
    <col min="2" max="2" width="11.28515625" style="5" bestFit="1" customWidth="1"/>
    <col min="3" max="3" width="8.7109375" style="5" bestFit="1" customWidth="1"/>
    <col min="4" max="4" width="10.28515625" style="5" bestFit="1" customWidth="1"/>
    <col min="5" max="5" width="8.7109375" style="5" bestFit="1" customWidth="1"/>
    <col min="6" max="6" width="51.28515625" style="5" bestFit="1" customWidth="1"/>
    <col min="7" max="7" width="10.28515625" style="5" bestFit="1" customWidth="1"/>
    <col min="8" max="8" width="9" style="5" bestFit="1" customWidth="1"/>
    <col min="9" max="9" width="15.28515625" style="5" bestFit="1" customWidth="1"/>
    <col min="10" max="10" width="10" style="5" bestFit="1" customWidth="1"/>
    <col min="11" max="11" width="25.5703125" style="5" bestFit="1" customWidth="1"/>
    <col min="12" max="12" width="17.28515625" style="5" bestFit="1" customWidth="1"/>
    <col min="13" max="13" width="10.7109375" style="5" bestFit="1" customWidth="1"/>
    <col min="14" max="15" width="11.5703125" style="5" bestFit="1" customWidth="1"/>
    <col min="16" max="16" width="10.28515625" style="5" bestFit="1" customWidth="1"/>
    <col min="17" max="17" width="8" style="5" bestFit="1" customWidth="1"/>
    <col min="18" max="18" width="7.85546875" style="5" bestFit="1" customWidth="1"/>
    <col min="19" max="19" width="8.140625" style="5" bestFit="1" customWidth="1"/>
    <col min="20" max="20" width="8.85546875" style="5"/>
    <col min="21" max="21" width="7.28515625" style="5" bestFit="1" customWidth="1"/>
    <col min="22" max="22" width="8.5703125" style="5" bestFit="1" customWidth="1"/>
    <col min="23" max="25" width="8.85546875" style="5"/>
    <col min="26" max="26" width="11" style="5" customWidth="1"/>
    <col min="27" max="16384" width="8.85546875" style="5"/>
  </cols>
  <sheetData>
    <row r="1" spans="1:27" x14ac:dyDescent="0.25">
      <c r="A1" s="1" t="s">
        <v>0</v>
      </c>
      <c r="B1" s="2" t="s">
        <v>1</v>
      </c>
      <c r="C1" s="3"/>
      <c r="D1" s="3"/>
      <c r="E1" s="3"/>
      <c r="F1" s="4"/>
      <c r="G1" s="4"/>
      <c r="H1" s="4"/>
      <c r="I1" s="4"/>
      <c r="J1" s="4"/>
      <c r="R1" s="4"/>
      <c r="S1" s="4"/>
      <c r="T1" s="4"/>
      <c r="U1" s="4"/>
      <c r="V1" s="4"/>
      <c r="W1" s="4"/>
      <c r="X1" s="4"/>
      <c r="Y1" s="4"/>
      <c r="Z1" s="4"/>
      <c r="AA1" s="4"/>
    </row>
    <row r="2" spans="1:27" x14ac:dyDescent="0.25">
      <c r="A2" s="1" t="s">
        <v>2</v>
      </c>
      <c r="B2" s="6" t="s">
        <v>3</v>
      </c>
      <c r="C2" s="2"/>
      <c r="D2" s="2"/>
      <c r="E2" s="4"/>
      <c r="F2" s="4"/>
      <c r="G2" s="4"/>
      <c r="H2" s="4"/>
      <c r="I2" s="4"/>
      <c r="J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7" x14ac:dyDescent="0.25">
      <c r="A3" s="7" t="s">
        <v>4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4"/>
      <c r="S3" s="4"/>
      <c r="T3" s="4"/>
      <c r="U3" s="4"/>
      <c r="V3" s="4"/>
      <c r="W3" s="4"/>
      <c r="X3" s="4"/>
      <c r="Y3" s="4"/>
      <c r="Z3" s="4"/>
      <c r="AA3" s="4"/>
    </row>
    <row r="4" spans="1:27" ht="32.1" customHeight="1" x14ac:dyDescent="0.25">
      <c r="A4" s="8"/>
      <c r="B4" s="9" t="s">
        <v>5</v>
      </c>
      <c r="C4" s="9"/>
      <c r="D4" s="9"/>
      <c r="E4" s="9"/>
      <c r="F4" s="9"/>
      <c r="G4" s="9"/>
      <c r="H4" s="9"/>
      <c r="I4" s="9"/>
      <c r="J4" s="4"/>
      <c r="K4" s="4"/>
      <c r="L4" s="8" t="s">
        <v>6</v>
      </c>
      <c r="M4" s="8" t="s">
        <v>7</v>
      </c>
      <c r="N4" s="4"/>
      <c r="O4" s="4"/>
      <c r="P4" s="8" t="s">
        <v>6</v>
      </c>
      <c r="Q4" s="10" t="s">
        <v>8</v>
      </c>
      <c r="R4" s="4"/>
      <c r="S4" s="4"/>
      <c r="T4" s="4"/>
      <c r="U4" s="4"/>
      <c r="V4" s="4"/>
      <c r="W4" s="4"/>
      <c r="X4" s="4"/>
      <c r="Y4" s="4"/>
      <c r="Z4" s="4"/>
      <c r="AA4" s="4"/>
    </row>
    <row r="5" spans="1:27" ht="30" x14ac:dyDescent="0.25">
      <c r="A5" s="11" t="s">
        <v>9</v>
      </c>
      <c r="B5" s="11" t="s">
        <v>10</v>
      </c>
      <c r="C5" s="11" t="s">
        <v>11</v>
      </c>
      <c r="D5" s="11" t="s">
        <v>12</v>
      </c>
      <c r="E5" s="11" t="s">
        <v>13</v>
      </c>
      <c r="F5" s="11" t="s">
        <v>14</v>
      </c>
      <c r="G5" s="11" t="s">
        <v>15</v>
      </c>
      <c r="H5" s="11" t="s">
        <v>16</v>
      </c>
      <c r="I5" s="12" t="s">
        <v>17</v>
      </c>
      <c r="J5" s="4"/>
      <c r="K5" s="4"/>
      <c r="L5" s="13" t="s">
        <v>18</v>
      </c>
      <c r="M5" s="14" t="e">
        <f>#REF!</f>
        <v>#REF!</v>
      </c>
      <c r="N5" s="4"/>
      <c r="O5" s="4"/>
      <c r="P5" s="13" t="s">
        <v>19</v>
      </c>
      <c r="Q5" s="14" t="e">
        <f>#REF!</f>
        <v>#REF!</v>
      </c>
      <c r="R5" s="4"/>
      <c r="S5" s="4"/>
      <c r="T5" s="4"/>
      <c r="U5" s="4"/>
      <c r="V5" s="4"/>
      <c r="W5" s="4"/>
      <c r="X5" s="4"/>
      <c r="Y5" s="4"/>
      <c r="Z5" s="4"/>
      <c r="AA5" s="4"/>
    </row>
    <row r="6" spans="1:27" ht="45" x14ac:dyDescent="0.25">
      <c r="A6" s="12" t="s">
        <v>20</v>
      </c>
      <c r="B6" s="15">
        <f>'[1]Price Master'!H3</f>
        <v>550.10004000000004</v>
      </c>
      <c r="C6" s="15">
        <f>'[1]Price Master'!H4</f>
        <v>510.09641200000004</v>
      </c>
      <c r="D6" s="15">
        <f>24767/50</f>
        <v>495.34</v>
      </c>
      <c r="E6" s="15">
        <f>'[1]Price Master'!H7</f>
        <v>781.62635347999992</v>
      </c>
      <c r="F6" s="16">
        <f>'[1]Price Master'!H5</f>
        <v>220.68200000000002</v>
      </c>
      <c r="G6" s="15">
        <f>'[1]Price Master'!H6</f>
        <v>520.60890000000006</v>
      </c>
      <c r="H6" s="15">
        <f>'[1]Price Master'!H8</f>
        <v>780.0546963999999</v>
      </c>
      <c r="I6" s="14"/>
      <c r="J6" s="17"/>
      <c r="K6" s="17"/>
      <c r="L6" s="13" t="s">
        <v>21</v>
      </c>
      <c r="M6" s="14" t="e">
        <f>#REF!</f>
        <v>#REF!</v>
      </c>
      <c r="N6" s="4"/>
      <c r="O6" s="4"/>
      <c r="P6" s="13" t="s">
        <v>22</v>
      </c>
      <c r="Q6" s="18" t="e">
        <f>Q5/M8</f>
        <v>#REF!</v>
      </c>
      <c r="R6" s="4"/>
      <c r="S6" s="4"/>
      <c r="T6" s="4"/>
      <c r="U6" s="4"/>
      <c r="V6" s="4"/>
      <c r="W6" s="4"/>
      <c r="X6" s="4"/>
      <c r="Y6" s="4"/>
      <c r="Z6" s="4"/>
      <c r="AA6" s="4"/>
    </row>
    <row r="7" spans="1:27" ht="30" x14ac:dyDescent="0.25">
      <c r="A7" s="12" t="s">
        <v>23</v>
      </c>
      <c r="B7" s="15">
        <f>'[1]Price Master'!I3</f>
        <v>605.11004400000002</v>
      </c>
      <c r="C7" s="15">
        <f>'[1]Price Master'!I4</f>
        <v>561.10605320000002</v>
      </c>
      <c r="D7" s="15">
        <f>D6*1.1</f>
        <v>544.87400000000002</v>
      </c>
      <c r="E7" s="15">
        <f>'[1]Price Master'!I7</f>
        <v>859.7889888279999</v>
      </c>
      <c r="F7" s="16">
        <f>'[1]Price Master'!I5</f>
        <v>245.72940700000001</v>
      </c>
      <c r="G7" s="15">
        <f>'[1]Price Master'!I6</f>
        <v>584.74576271186447</v>
      </c>
      <c r="H7" s="15">
        <f>'[1]Price Master'!I8</f>
        <v>858.0601660399999</v>
      </c>
      <c r="I7" s="14"/>
      <c r="J7" s="17"/>
      <c r="K7" s="17"/>
      <c r="L7" s="13" t="s">
        <v>24</v>
      </c>
      <c r="M7" s="13">
        <v>0</v>
      </c>
      <c r="N7" s="4"/>
      <c r="O7" s="4"/>
      <c r="P7" s="13" t="s">
        <v>25</v>
      </c>
      <c r="Q7" s="19">
        <f>B22</f>
        <v>0</v>
      </c>
      <c r="R7" s="4"/>
      <c r="S7" s="4"/>
      <c r="T7" s="4"/>
      <c r="U7" s="4"/>
      <c r="V7" s="4"/>
      <c r="W7" s="4"/>
      <c r="X7" s="4"/>
      <c r="Y7" s="4"/>
      <c r="Z7" s="4"/>
      <c r="AA7" s="4"/>
    </row>
    <row r="8" spans="1:27" ht="60" x14ac:dyDescent="0.25">
      <c r="A8" s="12" t="s">
        <v>26</v>
      </c>
      <c r="B8" s="15">
        <v>6</v>
      </c>
      <c r="C8" s="15">
        <v>6</v>
      </c>
      <c r="D8" s="15"/>
      <c r="E8" s="15"/>
      <c r="F8" s="20"/>
      <c r="G8" s="11">
        <v>15</v>
      </c>
      <c r="H8" s="21">
        <v>15</v>
      </c>
      <c r="I8" s="13"/>
      <c r="J8" s="4"/>
      <c r="K8" s="4"/>
      <c r="L8" s="13" t="s">
        <v>27</v>
      </c>
      <c r="M8" s="14" t="e">
        <f>M5+M6-M7</f>
        <v>#REF!</v>
      </c>
      <c r="N8" s="4"/>
      <c r="O8" s="4"/>
      <c r="P8" s="13" t="s">
        <v>28</v>
      </c>
      <c r="Q8" s="22" t="e">
        <f>Q7*Q6*12</f>
        <v>#REF!</v>
      </c>
      <c r="R8" s="4"/>
      <c r="S8" s="4"/>
      <c r="T8" s="4"/>
      <c r="U8" s="4"/>
      <c r="V8" s="4"/>
      <c r="W8" s="4"/>
      <c r="X8" s="4"/>
      <c r="Y8" s="4"/>
      <c r="Z8" s="4"/>
      <c r="AA8" s="4"/>
    </row>
    <row r="9" spans="1:27" x14ac:dyDescent="0.25">
      <c r="A9" s="23" t="s">
        <v>29</v>
      </c>
      <c r="B9" s="14">
        <f t="shared" ref="B9:I9" si="0">B7-B6-B8</f>
        <v>49.010003999999981</v>
      </c>
      <c r="C9" s="14">
        <f t="shared" si="0"/>
        <v>45.009641199999976</v>
      </c>
      <c r="D9" s="14">
        <f t="shared" si="0"/>
        <v>49.534000000000049</v>
      </c>
      <c r="E9" s="14">
        <f t="shared" si="0"/>
        <v>78.162635347999981</v>
      </c>
      <c r="F9" s="14">
        <f t="shared" si="0"/>
        <v>25.047406999999993</v>
      </c>
      <c r="G9" s="14">
        <f t="shared" si="0"/>
        <v>49.13686271186441</v>
      </c>
      <c r="H9" s="14">
        <f t="shared" si="0"/>
        <v>63.005469640000001</v>
      </c>
      <c r="I9" s="14"/>
      <c r="J9" s="4"/>
      <c r="K9" s="4"/>
      <c r="L9" s="4"/>
      <c r="M9" s="4"/>
      <c r="N9" s="4"/>
      <c r="O9" s="4"/>
    </row>
    <row r="10" spans="1:27" ht="30" x14ac:dyDescent="0.25">
      <c r="A10" s="24" t="s">
        <v>30</v>
      </c>
      <c r="B10" s="25">
        <f>B9/B6</f>
        <v>8.9092892994517836E-2</v>
      </c>
      <c r="C10" s="25">
        <f t="shared" ref="C10:I10" si="1">C9/C6</f>
        <v>8.8237517734196441E-2</v>
      </c>
      <c r="D10" s="25">
        <f t="shared" si="1"/>
        <v>0.1000000000000001</v>
      </c>
      <c r="E10" s="25">
        <f t="shared" si="1"/>
        <v>9.9999999999999992E-2</v>
      </c>
      <c r="F10" s="25">
        <f t="shared" si="1"/>
        <v>0.11349999999999996</v>
      </c>
      <c r="G10" s="25">
        <f t="shared" si="1"/>
        <v>9.4383447366851406E-2</v>
      </c>
      <c r="H10" s="25">
        <f t="shared" si="1"/>
        <v>8.0770579205245593E-2</v>
      </c>
      <c r="I10" s="25"/>
      <c r="J10" s="4"/>
      <c r="K10" s="4"/>
      <c r="L10" s="4"/>
      <c r="M10" s="4"/>
      <c r="N10" s="4"/>
      <c r="O10" s="4"/>
    </row>
    <row r="11" spans="1:27" ht="45" x14ac:dyDescent="0.25">
      <c r="A11" s="24" t="s">
        <v>31</v>
      </c>
      <c r="B11" s="22">
        <f>B10*B$21+C10*C$21+D10*D$21+E10*E$21+F10*F$21+G10*G$21+H10*H$21+I10*I$21</f>
        <v>0</v>
      </c>
      <c r="C11" s="22"/>
      <c r="D11" s="22"/>
      <c r="E11" s="22"/>
      <c r="F11" s="13"/>
      <c r="G11" s="13"/>
      <c r="H11" s="13"/>
      <c r="I11" s="13"/>
      <c r="J11" s="4"/>
      <c r="K11" s="4"/>
      <c r="L11" s="4"/>
      <c r="M11" s="4"/>
      <c r="N11" s="4"/>
      <c r="O11" s="4"/>
    </row>
    <row r="12" spans="1:27" ht="120" x14ac:dyDescent="0.25">
      <c r="A12" s="12" t="s">
        <v>32</v>
      </c>
      <c r="B12" s="26">
        <f>_xlfn.XLOOKUP(F1,[1]Schemes!A:A,[1]Schemes!Z:Z)/1000*20</f>
        <v>0</v>
      </c>
      <c r="C12" s="26">
        <f>_xlfn.XLOOKUP(F1,[1]Schemes!A:A,[1]Schemes!Z:Z)/1000*20</f>
        <v>0</v>
      </c>
      <c r="D12" s="26">
        <f>_xlfn.XLOOKUP(F1,[1]Schemes!A:A,[1]Schemes!Z:Z)/1000*20</f>
        <v>0</v>
      </c>
      <c r="E12" s="26">
        <f>_xlfn.XLOOKUP(F1,[1]Schemes!A:A,[1]Schemes!Z:Z)/1000*40</f>
        <v>0</v>
      </c>
      <c r="F12" s="26">
        <f>_xlfn.XLOOKUP(F1,[1]Schemes!A:A,[1]Schemes!Z:Z)/1000*10</f>
        <v>0</v>
      </c>
      <c r="G12" s="26">
        <f>_xlfn.XLOOKUP(F1,[1]Schemes!A:A,[1]Schemes!Z:Z)/1000*30</f>
        <v>0</v>
      </c>
      <c r="H12" s="26">
        <f>_xlfn.XLOOKUP(F1,[1]Schemes!A:A,[1]Schemes!Z:Z)/1000*40</f>
        <v>0</v>
      </c>
      <c r="I12" s="14"/>
      <c r="J12" s="4"/>
      <c r="K12" s="4"/>
      <c r="L12" s="4"/>
      <c r="M12" s="4"/>
      <c r="N12" s="4"/>
      <c r="O12" s="4"/>
    </row>
    <row r="13" spans="1:27" ht="58.15" customHeight="1" x14ac:dyDescent="0.25">
      <c r="A13" s="24" t="s">
        <v>33</v>
      </c>
      <c r="B13" s="22">
        <f>(B9+B12)/B6</f>
        <v>8.9092892994517836E-2</v>
      </c>
      <c r="C13" s="22">
        <f t="shared" ref="C13:I13" si="2">(C9+C12)/C6</f>
        <v>8.8237517734196441E-2</v>
      </c>
      <c r="D13" s="22">
        <f t="shared" si="2"/>
        <v>0.1000000000000001</v>
      </c>
      <c r="E13" s="22">
        <f t="shared" si="2"/>
        <v>9.9999999999999992E-2</v>
      </c>
      <c r="F13" s="22">
        <f t="shared" si="2"/>
        <v>0.11349999999999996</v>
      </c>
      <c r="G13" s="22">
        <f t="shared" si="2"/>
        <v>9.4383447366851406E-2</v>
      </c>
      <c r="H13" s="22">
        <f t="shared" si="2"/>
        <v>8.0770579205245593E-2</v>
      </c>
      <c r="I13" s="22"/>
      <c r="J13" s="4"/>
      <c r="K13" s="4"/>
      <c r="L13" s="4"/>
      <c r="M13" s="4"/>
      <c r="N13" s="4"/>
      <c r="O13" s="4"/>
    </row>
    <row r="14" spans="1:27" ht="87" customHeight="1" x14ac:dyDescent="0.25">
      <c r="A14" s="24" t="s">
        <v>34</v>
      </c>
      <c r="B14" s="22">
        <f>B13*B$21+C13*C$21+D13*D$21+E13*E$21+F13*F21+G13*G21+H13*H21+I13*I21</f>
        <v>0</v>
      </c>
      <c r="C14" s="22"/>
      <c r="D14" s="22"/>
      <c r="E14" s="22"/>
      <c r="F14" s="13"/>
      <c r="G14" s="13"/>
      <c r="H14" s="13"/>
      <c r="I14" s="13"/>
      <c r="J14" s="4"/>
      <c r="K14" s="4"/>
      <c r="L14" s="4"/>
      <c r="M14" s="4"/>
      <c r="N14" s="4"/>
      <c r="O14" s="4"/>
    </row>
    <row r="15" spans="1:27" x14ac:dyDescent="0.25">
      <c r="A15" s="23" t="s">
        <v>35</v>
      </c>
      <c r="B15" s="14"/>
      <c r="C15" s="14"/>
      <c r="D15" s="14"/>
      <c r="E15" s="14"/>
      <c r="F15" s="14"/>
      <c r="G15" s="14"/>
      <c r="H15" s="14"/>
      <c r="I15" s="14"/>
      <c r="J15" s="4"/>
      <c r="K15" s="4"/>
      <c r="L15" s="4"/>
      <c r="M15" s="4"/>
      <c r="N15" s="4"/>
      <c r="O15" s="4"/>
    </row>
    <row r="16" spans="1:27" ht="43.5" customHeight="1" x14ac:dyDescent="0.25">
      <c r="A16" s="24" t="s">
        <v>36</v>
      </c>
      <c r="B16" s="22"/>
      <c r="C16" s="22"/>
      <c r="D16" s="22"/>
      <c r="E16" s="22"/>
      <c r="F16" s="22"/>
      <c r="G16" s="22"/>
      <c r="H16" s="22"/>
      <c r="I16" s="22"/>
      <c r="J16" s="4"/>
      <c r="K16" s="4"/>
      <c r="L16" s="4"/>
      <c r="M16" s="4"/>
      <c r="N16" s="4"/>
      <c r="O16" s="4"/>
    </row>
    <row r="17" spans="1:23" ht="72.599999999999994" customHeight="1" x14ac:dyDescent="0.25">
      <c r="A17" s="24" t="s">
        <v>37</v>
      </c>
      <c r="B17" s="22"/>
      <c r="C17" s="22"/>
      <c r="D17" s="22"/>
      <c r="E17" s="22"/>
      <c r="F17" s="13"/>
      <c r="G17" s="13"/>
      <c r="H17" s="13"/>
      <c r="I17" s="13"/>
      <c r="J17" s="4"/>
      <c r="K17" s="4"/>
      <c r="L17" s="4"/>
      <c r="M17" s="4"/>
      <c r="N17" s="4"/>
      <c r="O17" s="4"/>
    </row>
    <row r="18" spans="1:23" x14ac:dyDescent="0.25">
      <c r="A18" s="23" t="s">
        <v>38</v>
      </c>
      <c r="B18" s="14"/>
      <c r="C18" s="14"/>
      <c r="D18" s="14"/>
      <c r="E18" s="14"/>
      <c r="F18" s="14"/>
      <c r="G18" s="14"/>
      <c r="H18" s="14"/>
      <c r="I18" s="14"/>
      <c r="J18" s="4"/>
      <c r="K18" s="4"/>
      <c r="L18" s="4"/>
      <c r="M18" s="4"/>
      <c r="N18" s="4"/>
      <c r="O18" s="4"/>
    </row>
    <row r="19" spans="1:23" x14ac:dyDescent="0.25">
      <c r="A19" s="23" t="s">
        <v>39</v>
      </c>
      <c r="B19" s="14">
        <f>B6-B12</f>
        <v>550.10004000000004</v>
      </c>
      <c r="C19" s="14">
        <f>C6-C12</f>
        <v>510.09641200000004</v>
      </c>
      <c r="D19" s="14">
        <f>D6-D12</f>
        <v>495.34</v>
      </c>
      <c r="E19" s="14">
        <f>E6-E12</f>
        <v>781.62635347999992</v>
      </c>
      <c r="F19" s="14">
        <f t="shared" ref="F19:I19" si="3">F6-F12</f>
        <v>220.68200000000002</v>
      </c>
      <c r="G19" s="14">
        <f t="shared" si="3"/>
        <v>520.60890000000006</v>
      </c>
      <c r="H19" s="14">
        <f t="shared" si="3"/>
        <v>780.0546963999999</v>
      </c>
      <c r="I19" s="14">
        <f t="shared" si="3"/>
        <v>0</v>
      </c>
      <c r="J19" s="4"/>
      <c r="K19" s="4"/>
      <c r="L19" s="4"/>
      <c r="M19" s="4"/>
      <c r="N19" s="4"/>
      <c r="O19" s="4"/>
    </row>
    <row r="20" spans="1:23" x14ac:dyDescent="0.25">
      <c r="A20" s="23" t="s">
        <v>40</v>
      </c>
      <c r="B20" s="22">
        <f>B18/B19</f>
        <v>0</v>
      </c>
      <c r="C20" s="22">
        <f>C18/C19</f>
        <v>0</v>
      </c>
      <c r="D20" s="22">
        <f>D18/D19</f>
        <v>0</v>
      </c>
      <c r="E20" s="22">
        <f>E18/E19</f>
        <v>0</v>
      </c>
      <c r="F20" s="22">
        <f t="shared" ref="F20:I20" si="4">F18/F19</f>
        <v>0</v>
      </c>
      <c r="G20" s="22">
        <f t="shared" si="4"/>
        <v>0</v>
      </c>
      <c r="H20" s="22">
        <f t="shared" si="4"/>
        <v>0</v>
      </c>
      <c r="I20" s="22"/>
      <c r="J20" s="4"/>
      <c r="K20" s="4"/>
      <c r="L20" s="4"/>
      <c r="M20" s="4"/>
      <c r="N20" s="4"/>
      <c r="O20" s="4"/>
    </row>
    <row r="21" spans="1:23" ht="44.1" customHeight="1" x14ac:dyDescent="0.25">
      <c r="A21" s="24" t="s">
        <v>41</v>
      </c>
      <c r="B21" s="19"/>
      <c r="C21" s="19"/>
      <c r="D21" s="19"/>
      <c r="E21" s="19"/>
      <c r="F21" s="19"/>
      <c r="G21" s="19"/>
      <c r="H21" s="19"/>
      <c r="I21" s="19"/>
      <c r="J21" s="4"/>
      <c r="K21" s="4"/>
      <c r="L21" s="4"/>
      <c r="M21" s="4"/>
      <c r="N21" s="4"/>
      <c r="O21" s="4"/>
    </row>
    <row r="22" spans="1:23" ht="116.1" customHeight="1" x14ac:dyDescent="0.25">
      <c r="A22" s="24" t="s">
        <v>42</v>
      </c>
      <c r="B22" s="22">
        <f>B20*B21+C20*C21+D20*D21+E20*E21+F21*F21+G20*G21+H20*H21+I20*I21</f>
        <v>0</v>
      </c>
      <c r="C22" s="13"/>
      <c r="D22" s="13"/>
      <c r="E22" s="13"/>
      <c r="F22" s="13"/>
      <c r="G22" s="13"/>
      <c r="H22" s="13"/>
      <c r="I22" s="13"/>
      <c r="J22" s="4"/>
      <c r="K22" s="4"/>
      <c r="L22" s="4"/>
      <c r="M22" s="4"/>
      <c r="N22" s="4"/>
      <c r="O22" s="4"/>
    </row>
    <row r="23" spans="1:23" x14ac:dyDescent="0.25">
      <c r="A23" s="23" t="s">
        <v>43</v>
      </c>
      <c r="B23" s="13">
        <v>50</v>
      </c>
      <c r="C23" s="13">
        <v>50</v>
      </c>
      <c r="D23" s="13">
        <v>50</v>
      </c>
      <c r="E23" s="13">
        <v>25</v>
      </c>
      <c r="F23" s="13">
        <v>100</v>
      </c>
      <c r="G23" s="13">
        <v>33</v>
      </c>
      <c r="H23" s="27">
        <v>50</v>
      </c>
      <c r="I23" s="13"/>
      <c r="J23" s="4"/>
      <c r="K23" s="4"/>
      <c r="L23" s="4"/>
      <c r="M23" s="4"/>
      <c r="N23" s="4"/>
      <c r="O23" s="4"/>
    </row>
    <row r="24" spans="1:23" x14ac:dyDescent="0.2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</row>
    <row r="25" spans="1:23" x14ac:dyDescent="0.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</row>
    <row r="26" spans="1:23" x14ac:dyDescent="0.2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</row>
  </sheetData>
  <mergeCells count="4">
    <mergeCell ref="B1:E1"/>
    <mergeCell ref="B2:D2"/>
    <mergeCell ref="A3:Q3"/>
    <mergeCell ref="B4:I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Customer Req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2025-02-01T07:09:37Z</dcterms:created>
  <dcterms:modified xsi:type="dcterms:W3CDTF">2025-02-01T07:10:04Z</dcterms:modified>
</cp:coreProperties>
</file>